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ácia stavby" sheetId="1" r:id="rId1"/>
    <sheet name="E - Toalety typ  E - blok..." sheetId="2" r:id="rId2"/>
  </sheets>
  <definedNames>
    <definedName name="_xlnm.Print_Titles" localSheetId="1">'E - Toalety typ  E - blok...'!$133:$133</definedName>
    <definedName name="_xlnm.Print_Titles" localSheetId="0">'Rekapitulácia stavby'!$85:$85</definedName>
    <definedName name="_xlnm.Print_Area" localSheetId="1">'E - Toalety typ  E - blok...'!$C$4:$Q$70,'E - Toalety typ  E - blok...'!$C$76:$Q$116,'E - Toalety typ  E - blok...'!$C$122:$Q$348</definedName>
    <definedName name="_xlnm.Print_Area" localSheetId="0">'Rekapitulácia stavby'!$C$4:$AP$70,'Rekapitulácia stavby'!$C$76:$AP$93</definedName>
  </definedNames>
  <calcPr fullCalcOnLoad="1"/>
</workbook>
</file>

<file path=xl/sharedStrings.xml><?xml version="1.0" encoding="utf-8"?>
<sst xmlns="http://schemas.openxmlformats.org/spreadsheetml/2006/main" count="2079" uniqueCount="435">
  <si>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</si>
  <si>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</si>
  <si>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</si>
  <si>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</si>
  <si>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</si>
  <si>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</si>
  <si>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</si>
  <si>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</si>
  <si>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</si>
  <si>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</si>
  <si>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Stavba:</t>
  </si>
  <si>
    <t>Rekonštrukcia sociálnych zariadení - EUBA</t>
  </si>
  <si>
    <t>JKSO:</t>
  </si>
  <si>
    <t>KS:</t>
  </si>
  <si>
    <t>Miesto:</t>
  </si>
  <si>
    <t>Dolnozemská cesta 1, 852 35 Bratislava</t>
  </si>
  <si>
    <t>Dátum:</t>
  </si>
  <si>
    <t>Objednávateľ:</t>
  </si>
  <si>
    <t>IČO:</t>
  </si>
  <si>
    <t>Ekonomická univerzita v Bratislave</t>
  </si>
  <si>
    <t>IČO DPH:</t>
  </si>
  <si>
    <t>Zhotoviteľ:</t>
  </si>
  <si>
    <t xml:space="preserve"> </t>
  </si>
  <si>
    <t>Projektant:</t>
  </si>
  <si>
    <t>Ing.arch. Rastislav Mikluš</t>
  </si>
  <si>
    <t>True</t>
  </si>
  <si>
    <t>0,01</t>
  </si>
  <si>
    <t>Spracovateľ: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</si>
  <si>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</si>
  <si>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</si>
  <si>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</si>
  <si>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</si>
  <si>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</si>
  <si>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</si>
  <si>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</si>
  <si>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</si>
  <si>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</si>
  <si>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</si>
  <si>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</si>
  <si>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</si>
  <si>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</si>
  <si>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</si>
  <si>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</si>
  <si>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</si>
  <si>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</si>
  <si>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</si>
  <si>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</si>
  <si>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</si>
  <si>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</si>
  <si>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</si>
  <si>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</si>
  <si>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</si>
  <si>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</si>
  <si>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</si>
  <si>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</si>
  <si>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</si>
  <si>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</si>
  <si>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</si>
  <si>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</si>
  <si>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</si>
  <si>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</si>
  <si>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</si>
  <si>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</si>
  <si>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</si>
  <si>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</si>
  <si>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</si>
  <si>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</si>
  <si>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</si>
  <si>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</si>
  <si>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</si>
  <si>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{5A2C636B-2D0B-4C2B-ABBE-3F650D2FB1FD}</t>
  </si>
  <si>
    <t>{00000000-0000-0000-0000-000000000000}</t>
  </si>
  <si>
    <t>1</t>
  </si>
  <si>
    <t>{0B4E7A30-01F0-4805-BEA3-66A3A786C0AC}</t>
  </si>
  <si>
    <t>E</t>
  </si>
  <si>
    <t>Toalety typ  E - blok V1A  suterén - 1x</t>
  </si>
  <si>
    <t>2</t>
  </si>
  <si>
    <t>{FF0CAE83-22BA-45D7-BCE9-3D37F3606343}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</si>
  <si>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</si>
  <si>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</si>
  <si>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</si>
  <si>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</si>
  <si>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</si>
  <si>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</si>
  <si>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</si>
  <si>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Časť: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</si>
  <si>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</si>
  <si>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</si>
  <si>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</si>
  <si>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</si>
  <si>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</si>
  <si>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</si>
  <si>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</si>
  <si>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</si>
  <si>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</si>
  <si>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</si>
  <si>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</si>
  <si>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</si>
  <si>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</si>
  <si>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Zdravotech. vnútorná kanalizácia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</si>
  <si>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</si>
  <si>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</si>
  <si>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</si>
  <si>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</si>
  <si>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</si>
  <si>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</si>
  <si>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</si>
  <si>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</si>
  <si>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</si>
  <si>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</si>
  <si>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OST - Ostatné</t>
  </si>
  <si>
    <t>2) Ostatné náklady</t>
  </si>
  <si>
    <t>Zariad. staveniska</t>
  </si>
  <si>
    <t>VRN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</si>
  <si>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</si>
  <si>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</si>
  <si>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</si>
  <si>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</si>
  <si>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</si>
  <si>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</si>
  <si>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</si>
  <si>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</si>
  <si>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</si>
  <si>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</si>
  <si>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</si>
  <si>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</si>
  <si>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</si>
  <si>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</si>
  <si>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</si>
  <si>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</si>
  <si>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</si>
  <si>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</si>
  <si>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</si>
  <si>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</si>
  <si>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</si>
  <si>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</si>
  <si>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34227210</t>
  </si>
  <si>
    <t>Priečky z tvárnic YTONG na MC-5 a tenkovrst.,maltu YTONG hr.75, P2-500</t>
  </si>
  <si>
    <t>m2</t>
  </si>
  <si>
    <t>4</t>
  </si>
  <si>
    <t>"nové priečky"             1,15*2,68</t>
  </si>
  <si>
    <t>VV</t>
  </si>
  <si>
    <t>611401111</t>
  </si>
  <si>
    <t>Omietka jednotlivých malých plôch na stropoch akoukoľvek maltou s plochou jednotlivo do 0, 09 m2</t>
  </si>
  <si>
    <t>ks</t>
  </si>
  <si>
    <t>"vysprávky stávajúcich stropov"               20</t>
  </si>
  <si>
    <t>3</t>
  </si>
  <si>
    <t>611401211</t>
  </si>
  <si>
    <t>Omietka jednotlivých malých plôch na stropoch s plochou jednotlivo nad 0, 09 do 0,25 m2</t>
  </si>
  <si>
    <t>"vysprávky stávajúcich stropov"               5</t>
  </si>
  <si>
    <t>612401191</t>
  </si>
  <si>
    <t>Omietka jednotlivých malých plôch vnútorných stien akoukoľvek maltou do 0, 09 m2</t>
  </si>
  <si>
    <t>"vysprávky stávajúcich stien"              60</t>
  </si>
  <si>
    <t>5</t>
  </si>
  <si>
    <t>612401291</t>
  </si>
  <si>
    <t>Omietka jednotlivých malých plôch vnútorných stien akoukoľvek maltou nad 0, 09 do 0,25 m2</t>
  </si>
  <si>
    <t>"vysprávky stávajúcich stien"             25</t>
  </si>
  <si>
    <t>6</t>
  </si>
  <si>
    <t>612401391</t>
  </si>
  <si>
    <t>Omietka jednotlivých malých plôch vnútorných stien akoukoľvek maltou nad 0, 25 do 1 m2</t>
  </si>
  <si>
    <t>"vysprávky stávajúcich stien"               4</t>
  </si>
  <si>
    <t>7</t>
  </si>
  <si>
    <t>612465113</t>
  </si>
  <si>
    <t>Príprava podkladu,pod omietky vnút.stien,miešanie a nanášanie ručne hr.2 mm</t>
  </si>
  <si>
    <t>"mč.1.01"                (3,43+1,95)*2*2,10</t>
  </si>
  <si>
    <t>"mč.1.02"                (3,43+3,08)*2*2,10</t>
  </si>
  <si>
    <t>"mč.1.03"                (3,43+1,73)*2*2,10</t>
  </si>
  <si>
    <t>"mč.1.04"                (3,43+3,15)*2*2,10</t>
  </si>
  <si>
    <t xml:space="preserve">                                -(0,80*4+0,85*2)*1,97</t>
  </si>
  <si>
    <t>Súčet</t>
  </si>
  <si>
    <t>8</t>
  </si>
  <si>
    <t>612465137</t>
  </si>
  <si>
    <t>Vnútorná omietka stien BAUMIT, vápennocementová,MVR Uni,ručné nanášanie,vyrovnávacia hr.4 mm</t>
  </si>
  <si>
    <t>9</t>
  </si>
  <si>
    <t>612465141</t>
  </si>
  <si>
    <t>Stierka vnútorných stien vyrovnávacia BAUMIT, strojne miešaná,ručne nanášaná hr.3 mm</t>
  </si>
  <si>
    <t>"mč.1.01"                (3,43+1,95*2)*0,60</t>
  </si>
  <si>
    <t>"mč.1.03"                (3,43+1,73*2)*0,60</t>
  </si>
  <si>
    <t xml:space="preserve">                                -(0,80*2+0,85*2)*0,60</t>
  </si>
  <si>
    <t>10</t>
  </si>
  <si>
    <t>612481119</t>
  </si>
  <si>
    <t>Potiahnutie vnútorných stien, sklotextílnou mriežkou</t>
  </si>
  <si>
    <t>11</t>
  </si>
  <si>
    <t>M</t>
  </si>
  <si>
    <t>6932001000</t>
  </si>
  <si>
    <t>Mriežka sklotextilná</t>
  </si>
  <si>
    <t>12</t>
  </si>
  <si>
    <t>941955001</t>
  </si>
  <si>
    <t>Lešenie ľahké pracovné pomocné, s výškou lešeňovej podlahy do 1,20 m</t>
  </si>
  <si>
    <t>"podlahová plocha"           33,77</t>
  </si>
  <si>
    <t>13</t>
  </si>
  <si>
    <t>952901110</t>
  </si>
  <si>
    <t>Čistenie budov počas úprav</t>
  </si>
  <si>
    <t>"predpoklad 6x"              6*33,77</t>
  </si>
  <si>
    <t>14</t>
  </si>
  <si>
    <t>952901111</t>
  </si>
  <si>
    <t>Vyčistenie budov pri výške podlaží do 4m</t>
  </si>
  <si>
    <t>15</t>
  </si>
  <si>
    <t>952902110</t>
  </si>
  <si>
    <t>Čistenie budov zametaním v miestnostiach, chodbách, na schodišti a na povalách</t>
  </si>
  <si>
    <t>"predpoklad 20x"              20*33,77</t>
  </si>
  <si>
    <t>16</t>
  </si>
  <si>
    <t>962031132</t>
  </si>
  <si>
    <t>Búranie priečok z tehál pálených, plných alebo dutých hr. do 150 mm,  -0,19600t</t>
  </si>
  <si>
    <t>"priečky hr.110mm"          (3,43*2+1,45*3+1,56*3)*2,10</t>
  </si>
  <si>
    <t xml:space="preserve">                                         -8*0,60*1,97</t>
  </si>
  <si>
    <t>17</t>
  </si>
  <si>
    <t>962032231</t>
  </si>
  <si>
    <t>Búranie muriva nadzákladového z tehál pálených, vápenopieskových,cementových na maltu,  -1,90500t</t>
  </si>
  <si>
    <t>m3</t>
  </si>
  <si>
    <t>18</t>
  </si>
  <si>
    <t>965043341</t>
  </si>
  <si>
    <t>Búranie podkladov pod dlažby, liatych dlažieb a mazanín,betón s poterom,teracom hr.do 100 mm, plochy nad 4 m2  -2,20000t</t>
  </si>
  <si>
    <t>"úprava B1"          (4,04+1,64+5,78+1,15+1,13*2+1,09+3,67+1,99+4,97+1,23+1,20*3)*0,04</t>
  </si>
  <si>
    <t>"pod buraným murivom"      (3,43*2+1,45*3+1,55*2)*0,10*0,05</t>
  </si>
  <si>
    <t>19</t>
  </si>
  <si>
    <t>965081812</t>
  </si>
  <si>
    <t>Búranie dlažieb, z kamen., cement., terazzových, čadičových alebo keram. dĺžky , hr.nad 10 mm,  -0,06500t</t>
  </si>
  <si>
    <t>"úprava B1"                       4,04+1,64+5,78+1,15+1,13*2+1,09+3,67+1,99+4,97+1,23+1,20*3</t>
  </si>
  <si>
    <t>968061127</t>
  </si>
  <si>
    <t>Vyvesenie alebo zavesenie kov. dverného krídla do 2 m2</t>
  </si>
  <si>
    <t>"úprava B4 -  600/1970"           10</t>
  </si>
  <si>
    <t>"úprava B7 -  700/1970"            2</t>
  </si>
  <si>
    <t>"úprava B7 -  850/1970"            2</t>
  </si>
  <si>
    <t>21</t>
  </si>
  <si>
    <t>968062455</t>
  </si>
  <si>
    <t>Vybúranie drevených dverových zárubní,  -0,08200t</t>
  </si>
  <si>
    <t>"úprava B4 -  600/1970"            10*0,60*1,97</t>
  </si>
  <si>
    <t>22</t>
  </si>
  <si>
    <t>971033641</t>
  </si>
  <si>
    <t>Vybúranie otvorov v murive tehl. plochy do 4 m2 hr.do 300 mm,  -1,87500t</t>
  </si>
  <si>
    <t>"stienka  hr.160mm"          1,15*2,68*0,16</t>
  </si>
  <si>
    <t>23</t>
  </si>
  <si>
    <t>973031813</t>
  </si>
  <si>
    <t>Vysekanie káps pre zaviazanie v murive z tehál hr. do 150 mm,  -0,01000t</t>
  </si>
  <si>
    <t>m</t>
  </si>
  <si>
    <t>"priečky hr.150mm"          2,68*2</t>
  </si>
  <si>
    <t>24</t>
  </si>
  <si>
    <t>978059531</t>
  </si>
  <si>
    <t>Odsekanie a odobratie stien z obkladačiek vnútorných nad 2 m2,  -0,06800t</t>
  </si>
  <si>
    <t>25</t>
  </si>
  <si>
    <t>979011131</t>
  </si>
  <si>
    <t>Zvislá doprava sutiny po schodoch ručne do 3.5 m</t>
  </si>
  <si>
    <t>t</t>
  </si>
  <si>
    <t>26</t>
  </si>
  <si>
    <t>979081111</t>
  </si>
  <si>
    <t>Odvoz sutiny a vybúraných hmôt na skládku do 1 km</t>
  </si>
  <si>
    <t>27</t>
  </si>
  <si>
    <t>979081121</t>
  </si>
  <si>
    <t>Odvoz sutiny a vybúraných hmôt na skládku za každý ďalší 1 km</t>
  </si>
  <si>
    <t>28</t>
  </si>
  <si>
    <t>979082111</t>
  </si>
  <si>
    <t>Vnútrostavenisková doprava sutiny a vybúraných hmôt do 10 m</t>
  </si>
  <si>
    <t>29</t>
  </si>
  <si>
    <t>979082121</t>
  </si>
  <si>
    <t>Vnútrostavenisková doprava sutiny a vybúraných hmôt za každých ďalších 5 m</t>
  </si>
  <si>
    <t>30</t>
  </si>
  <si>
    <t>979089012</t>
  </si>
  <si>
    <t>Poplatok za skladovanie - betón, tehly, dlaždice (17 01 ), ostatné</t>
  </si>
  <si>
    <t>31</t>
  </si>
  <si>
    <t>999281111</t>
  </si>
  <si>
    <t>Presun hmôt pre opravy a údržbu objektov vrátane vonkajších plášťov výšky do 25 m</t>
  </si>
  <si>
    <t>32</t>
  </si>
  <si>
    <t>72zt</t>
  </si>
  <si>
    <t>Zdravotechnika</t>
  </si>
  <si>
    <t>komplet</t>
  </si>
  <si>
    <t>"samostatný projekt"                   1</t>
  </si>
  <si>
    <t>33</t>
  </si>
  <si>
    <t>763135010</t>
  </si>
  <si>
    <t xml:space="preserve">SDK kazetový podhľad RIGIPS 600x600 mm </t>
  </si>
  <si>
    <t>"mč.1.01"               6,58</t>
  </si>
  <si>
    <t>"mč.1.02"                10,56</t>
  </si>
  <si>
    <t>"mč.1.03"                5,93</t>
  </si>
  <si>
    <t>"mč.1.04"                10,70</t>
  </si>
  <si>
    <t>34</t>
  </si>
  <si>
    <t>763135090</t>
  </si>
  <si>
    <t>Montáž nosnej konštrukcie  SDK kazetový podhľad 600x600 mm</t>
  </si>
  <si>
    <t>35</t>
  </si>
  <si>
    <t>998763401</t>
  </si>
  <si>
    <t>Presun hmôt pre sádrokartónové konštrukcie v stavbách(objektoch )výšky do 7 m</t>
  </si>
  <si>
    <t>%</t>
  </si>
  <si>
    <t>36</t>
  </si>
  <si>
    <t>766661112</t>
  </si>
  <si>
    <t>Montáž dverového krídla kompletiz.otváravého do oceľovej alebo fošňovej zárubne, jednokrídlové</t>
  </si>
  <si>
    <t>"dvere - 850/1970 R"            2</t>
  </si>
  <si>
    <t>"dvere - 800/1970 R"            1</t>
  </si>
  <si>
    <t>"dvere - 800/1970 Ľ"            1</t>
  </si>
  <si>
    <t>37</t>
  </si>
  <si>
    <t>6117103134</t>
  </si>
  <si>
    <t>Dvere vnútorné, masívne M11, plné š.60, 70, 80, 90cm/STN,obj.č.MAFA11</t>
  </si>
  <si>
    <t>38</t>
  </si>
  <si>
    <t>766669119</t>
  </si>
  <si>
    <t>Montáž dverového kovania</t>
  </si>
  <si>
    <t>39</t>
  </si>
  <si>
    <t>5496632001</t>
  </si>
  <si>
    <t>Kovanie interierové</t>
  </si>
  <si>
    <t>40</t>
  </si>
  <si>
    <t>5491681201</t>
  </si>
  <si>
    <t>Dverná zábrana podlahová</t>
  </si>
  <si>
    <t>41</t>
  </si>
  <si>
    <t>998766201</t>
  </si>
  <si>
    <t>Presun hmot pre konštrukcie stolárske v objektoch výšky do 6 m</t>
  </si>
  <si>
    <t>42</t>
  </si>
  <si>
    <t>767133311</t>
  </si>
  <si>
    <t>Montáž a dodávka deliacich stien WC  vr. dverných otvorov</t>
  </si>
  <si>
    <t>"m.č.1.02"                (3,43+1,50*3)*2,10</t>
  </si>
  <si>
    <t>"m.č.1.04"                (3,43+1,50*3)*2,10</t>
  </si>
  <si>
    <t>43</t>
  </si>
  <si>
    <t>767581802</t>
  </si>
  <si>
    <t>Demontáž podhľadov lamiel,  -0,00400t</t>
  </si>
  <si>
    <t>"mč.1.01"               4,04</t>
  </si>
  <si>
    <t>"mč.1.02"                1,64</t>
  </si>
  <si>
    <t>"mč.1.03-1.07"        3,43*3,08+1,16*0,49</t>
  </si>
  <si>
    <t>"mč.1.08"                3,67</t>
  </si>
  <si>
    <t>"mč.1.09"                1,99</t>
  </si>
  <si>
    <t>"mč.1.10-1.14"        3,43*3,15</t>
  </si>
  <si>
    <t>Súčet úprava B2</t>
  </si>
  <si>
    <t>44</t>
  </si>
  <si>
    <t>767582800</t>
  </si>
  <si>
    <t>Demontáž podhľadov roštov  -0,00200t</t>
  </si>
  <si>
    <t>45</t>
  </si>
  <si>
    <t>767995101</t>
  </si>
  <si>
    <t>Montáž ostatných atypických kovových stavebných doplnkových konštrukcií do 5 kg</t>
  </si>
  <si>
    <t>kg</t>
  </si>
  <si>
    <t>"pomocné"               5,00</t>
  </si>
  <si>
    <t>46</t>
  </si>
  <si>
    <t>55399000</t>
  </si>
  <si>
    <t>Materiály ostatné  atyp. kovové konštrukcie</t>
  </si>
  <si>
    <t>47</t>
  </si>
  <si>
    <t>998767201</t>
  </si>
  <si>
    <t>Presun hmôt pre kovové stavebné doplnkové konštrukcie v objektoch výšky do 6 m</t>
  </si>
  <si>
    <t>48</t>
  </si>
  <si>
    <t>771445014</t>
  </si>
  <si>
    <t>Montáž soklíkov keramických do tmelu,rovné výška 100 mm</t>
  </si>
  <si>
    <t>"mč.1.01"                (3,43+1,95)*2</t>
  </si>
  <si>
    <t>"mč.1.02"                (3,43+3,08)*2</t>
  </si>
  <si>
    <t>"mč.1.03"                (3,43+1,73)*2</t>
  </si>
  <si>
    <t>"mč.1.04"                (3,43+3,15)*2</t>
  </si>
  <si>
    <t>49</t>
  </si>
  <si>
    <t>5976398001</t>
  </si>
  <si>
    <t>Keramický soklík</t>
  </si>
  <si>
    <t>50</t>
  </si>
  <si>
    <t>771575101</t>
  </si>
  <si>
    <t xml:space="preserve">Montáž podláh z dlaždíc keram. ukladanie do tmelu bez povrchovej úpravy alebo glaz. hladkých </t>
  </si>
  <si>
    <t>"podlaha"              33,77</t>
  </si>
  <si>
    <t>51</t>
  </si>
  <si>
    <t>597643000</t>
  </si>
  <si>
    <t xml:space="preserve">Dlaždice keramické  1 A </t>
  </si>
  <si>
    <t>52</t>
  </si>
  <si>
    <t>998771201</t>
  </si>
  <si>
    <t>Presun hmôt pre podlahy z dlaždíc v objektoch výšky do 6m</t>
  </si>
  <si>
    <t>53</t>
  </si>
  <si>
    <t>776691001</t>
  </si>
  <si>
    <t>Vyrovnanie podkladovej vrstvy samonivelizačnou stierkou hrúbky 3 mm, s min. pevnosťou 15 MPa</t>
  </si>
  <si>
    <t>54</t>
  </si>
  <si>
    <t>998776201</t>
  </si>
  <si>
    <t>Presun hmôt pre podlahy povlakové v objektoch výšky do 6 m</t>
  </si>
  <si>
    <t>55</t>
  </si>
  <si>
    <t>781415015</t>
  </si>
  <si>
    <t xml:space="preserve">Montáž obkladov vnútor. stien kladených do tmelu pravouhlých </t>
  </si>
  <si>
    <t>56</t>
  </si>
  <si>
    <t>5978166000</t>
  </si>
  <si>
    <t xml:space="preserve">Obkladačky pórovinové jednofarebné hladké  A </t>
  </si>
  <si>
    <t>57</t>
  </si>
  <si>
    <t>781491111</t>
  </si>
  <si>
    <t>Montáž plastových profilov pre obklad do tmelu - roh steny</t>
  </si>
  <si>
    <t>"mč.1.01"                4*1,50+2*2,10</t>
  </si>
  <si>
    <t>"mč.1.02"               4*2,10</t>
  </si>
  <si>
    <t>"mč.1.03"               2*1,50+2*2,10</t>
  </si>
  <si>
    <t>"mč.1.04"                4*2,10</t>
  </si>
  <si>
    <t>58</t>
  </si>
  <si>
    <t>2834801300</t>
  </si>
  <si>
    <t>Profil pre obklady</t>
  </si>
  <si>
    <t>59</t>
  </si>
  <si>
    <t>998781201</t>
  </si>
  <si>
    <t>Presun hmôt pre obklady keramické v objektoch výšky do 6 m</t>
  </si>
  <si>
    <t>60</t>
  </si>
  <si>
    <t>783201821</t>
  </si>
  <si>
    <t>Odstránenie starých náterov z kovových stavebných doplnkových konštrukcií opálením alebo oklepaním</t>
  </si>
  <si>
    <t>"úprava B7 -  800/1970"            2*(0,80+1,97*2)*(0,16+2*0,05)</t>
  </si>
  <si>
    <t>"úprava B7 -  850/1970"            2*(0,85+1,97*2)*(0,16+2*0,05)</t>
  </si>
  <si>
    <t>Súčet zárubeň ostáva</t>
  </si>
  <si>
    <t>61</t>
  </si>
  <si>
    <t>783221900</t>
  </si>
  <si>
    <t>Oprava náterov kov.stav.doplnk.konštr. syntetické farby šedej na vzduchu schnúce jednonásobné</t>
  </si>
  <si>
    <t>62</t>
  </si>
  <si>
    <t>783225900</t>
  </si>
  <si>
    <t>Oprava náterov kov.stav.doplnk.konštr. syntetické farby šedej na vzduchu schnúce 1x emailovaním</t>
  </si>
  <si>
    <t>63</t>
  </si>
  <si>
    <t>784412301</t>
  </si>
  <si>
    <t>Pačokovanie vápenným mliekom dvojnás. s obrúsením a presadrovaním v miestnostiach výšky do 3, 80 m</t>
  </si>
  <si>
    <t>"vonkajšia stena"    11,67*2,66</t>
  </si>
  <si>
    <t>64</t>
  </si>
  <si>
    <t>784452471</t>
  </si>
  <si>
    <t>Maľby z maliarskych zmesí tekutých Primalex dvoj- a viacfarebné s bielym stropom dvojnás. do 3, 80 m</t>
  </si>
  <si>
    <t>65</t>
  </si>
  <si>
    <t>2e</t>
  </si>
  <si>
    <t>Elektroinštalácie</t>
  </si>
  <si>
    <t>66</t>
  </si>
  <si>
    <t>HZS000111</t>
  </si>
  <si>
    <t>Stavebno montážne práce menej náročne (Tr 1) v rozsahu viac ako 8 hodín</t>
  </si>
  <si>
    <t>hod</t>
  </si>
  <si>
    <t>512</t>
  </si>
  <si>
    <t>"nepredvídané práce"                    15,00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</si>
  <si>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</si>
  <si>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</si>
  <si>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</si>
  <si>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</si>
  <si>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</si>
  <si>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</si>
  <si>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</si>
  <si>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Rekonštrukcia sociálnych zariadení EUvBA - Typ E</t>
  </si>
  <si>
    <t>Ekonomická Univerzita v Bratislave</t>
  </si>
  <si>
    <t>EUvBA</t>
  </si>
  <si>
    <t>"stienka  hr.160mm"       (1,73+1,94)*2,66*0,16</t>
  </si>
  <si>
    <t xml:space="preserve">                                     (1,15+0,57)*0,15*0,05</t>
  </si>
  <si>
    <t>"úprava B3 -  mč.1.01"         (2,12*2+1,94)*2,10</t>
  </si>
  <si>
    <t>"úprava B3 -  mč.1.02"         (1,15+1,43)*2,10</t>
  </si>
  <si>
    <t>"úprava B3 -  mč.1.03-1.07"(3,43+3,57)*2*2,10-(1,15+0,18)*2,10</t>
  </si>
  <si>
    <t>"úprava B3 -  mč.1.08"         (2,12*2+1,73)*2,10</t>
  </si>
  <si>
    <t>"úprava B3 -  mč.1.09"         (1,15+1,73)*2,10</t>
  </si>
  <si>
    <t>komp.</t>
  </si>
  <si>
    <t>"úprava B3 -  mč.1.10-1.14"</t>
  </si>
  <si>
    <t>(3,43+3,15)*2*2,10 - (6*0,80+4*0,60)*1,97</t>
  </si>
  <si>
    <t>"mč.1.01"             (3,43+1,95*2)*1,50+3,43*2,10</t>
  </si>
  <si>
    <t>"mč.1.02"             (3,43+3,08)*2*2,10</t>
  </si>
  <si>
    <t>"mč.1.03"             (3,43+1,73*2)*1,50+3,43*2,10</t>
  </si>
  <si>
    <t>"mč.1.04"             (3,43+3,15)*2*2,10</t>
  </si>
  <si>
    <t xml:space="preserve">                             -(0,80*2+0,85*2)*1,50</t>
  </si>
  <si>
    <t xml:space="preserve">                             -0,80*1,97*2</t>
  </si>
  <si>
    <t>"mč.1.01"             (3,43+1,95*2)*1,66+3,43*0,56</t>
  </si>
  <si>
    <t>"mč.1.02"             (3,43+3,08)*2*0,56</t>
  </si>
  <si>
    <t>"mč.1.03"             (3,43+1,73*2)*1,66+3,43*0,56</t>
  </si>
  <si>
    <t>"mč.1.04"             (3,43+3,15)*2*0,56</t>
  </si>
  <si>
    <t>-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</si>
</sst>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;\-#,##0.00"/>
    <numFmt numFmtId="181" formatCode="0.00%;\-0.00%"/>
    <numFmt numFmtId="182" formatCode="dd\.mm\.yyyy"/>
    <numFmt numFmtId="183" formatCode="#,##0.00000;\-#,##0.00000"/>
    <numFmt numFmtId="184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rebuchet MS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8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80" fontId="16" fillId="0" borderId="22" xfId="0" applyNumberFormat="1" applyFont="1" applyBorder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183" fontId="16" fillId="0" borderId="0" xfId="0" applyNumberFormat="1" applyFont="1" applyAlignment="1">
      <alignment horizontal="right" vertical="center"/>
    </xf>
    <xf numFmtId="180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0" xfId="0" applyNumberFormat="1" applyFont="1" applyAlignment="1">
      <alignment horizontal="right" vertical="center"/>
    </xf>
    <xf numFmtId="183" fontId="22" fillId="0" borderId="0" xfId="0" applyNumberFormat="1" applyFont="1" applyAlignment="1">
      <alignment horizontal="right" vertical="center"/>
    </xf>
    <xf numFmtId="180" fontId="22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80" fontId="14" fillId="0" borderId="24" xfId="0" applyNumberFormat="1" applyFont="1" applyBorder="1" applyAlignment="1">
      <alignment horizontal="right" vertical="center"/>
    </xf>
    <xf numFmtId="180" fontId="14" fillId="0" borderId="25" xfId="0" applyNumberFormat="1" applyFont="1" applyBorder="1" applyAlignment="1">
      <alignment horizontal="right" vertical="center"/>
    </xf>
    <xf numFmtId="183" fontId="14" fillId="0" borderId="25" xfId="0" applyNumberFormat="1" applyFont="1" applyBorder="1" applyAlignment="1">
      <alignment horizontal="right" vertical="center"/>
    </xf>
    <xf numFmtId="180" fontId="14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3" fontId="26" fillId="0" borderId="20" xfId="0" applyNumberFormat="1" applyFont="1" applyBorder="1" applyAlignment="1">
      <alignment horizontal="right"/>
    </xf>
    <xf numFmtId="183" fontId="26" fillId="0" borderId="21" xfId="0" applyNumberFormat="1" applyFont="1" applyBorder="1" applyAlignment="1">
      <alignment horizontal="right"/>
    </xf>
    <xf numFmtId="18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183" fontId="25" fillId="0" borderId="0" xfId="0" applyNumberFormat="1" applyFont="1" applyAlignment="1">
      <alignment horizontal="right"/>
    </xf>
    <xf numFmtId="183" fontId="25" fillId="0" borderId="23" xfId="0" applyNumberFormat="1" applyFont="1" applyBorder="1" applyAlignment="1">
      <alignment horizontal="right"/>
    </xf>
    <xf numFmtId="184" fontId="25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84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83" fontId="11" fillId="0" borderId="0" xfId="0" applyNumberFormat="1" applyFont="1" applyAlignment="1">
      <alignment horizontal="right" vertical="center"/>
    </xf>
    <xf numFmtId="183" fontId="11" fillId="0" borderId="23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84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84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84" fontId="30" fillId="0" borderId="33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1" fillId="0" borderId="33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80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0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80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82" fontId="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180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80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/>
    </xf>
    <xf numFmtId="180" fontId="7" fillId="34" borderId="18" xfId="0" applyNumberFormat="1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18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80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180" fontId="9" fillId="0" borderId="0" xfId="0" applyNumberFormat="1" applyFont="1" applyAlignment="1">
      <alignment horizontal="right" vertical="center"/>
    </xf>
    <xf numFmtId="0" fontId="71" fillId="33" borderId="0" xfId="36" applyFont="1" applyFill="1" applyAlignment="1" applyProtection="1">
      <alignment horizontal="center" vertical="center"/>
      <protection/>
    </xf>
    <xf numFmtId="184" fontId="23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84" fontId="0" fillId="0" borderId="33" xfId="0" applyNumberFormat="1" applyFont="1" applyBorder="1" applyAlignment="1">
      <alignment horizontal="right" vertical="center"/>
    </xf>
    <xf numFmtId="184" fontId="24" fillId="0" borderId="0" xfId="0" applyNumberFormat="1" applyFont="1" applyAlignment="1">
      <alignment horizontal="right"/>
    </xf>
    <xf numFmtId="184" fontId="17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84" fontId="30" fillId="0" borderId="33" xfId="0" applyNumberFormat="1" applyFon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80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180" fontId="11" fillId="0" borderId="0" xfId="0" applyNumberFormat="1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38A7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93AF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38A72.tmp" descr="C:\CENKROSplusData\System\Temp\rad38A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93AF3.tmp" descr="C:\CENKROSplusData\System\Temp\rad93AF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3" t="s">
        <v>0</v>
      </c>
      <c r="B1" s="144"/>
      <c r="C1" s="144"/>
      <c r="D1" s="145" t="s">
        <v>1</v>
      </c>
      <c r="E1" s="144"/>
      <c r="F1" s="144"/>
      <c r="G1" s="144"/>
      <c r="H1" s="144"/>
      <c r="I1" s="144"/>
      <c r="J1" s="144"/>
      <c r="K1" s="146" t="s">
        <v>404</v>
      </c>
      <c r="L1" s="146"/>
      <c r="M1" s="146"/>
      <c r="N1" s="146"/>
      <c r="O1" s="146"/>
      <c r="P1" s="146"/>
      <c r="Q1" s="146"/>
      <c r="R1" s="146"/>
      <c r="S1" s="146"/>
      <c r="T1" s="144"/>
      <c r="U1" s="144"/>
      <c r="V1" s="144"/>
      <c r="W1" s="146" t="s">
        <v>405</v>
      </c>
      <c r="X1" s="146"/>
      <c r="Y1" s="146"/>
      <c r="Z1" s="146"/>
      <c r="AA1" s="146"/>
      <c r="AB1" s="146"/>
      <c r="AC1" s="146"/>
      <c r="AD1" s="146"/>
      <c r="AE1" s="146"/>
      <c r="AF1" s="146"/>
      <c r="AG1" s="144"/>
      <c r="AH1" s="14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8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R2" s="151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59" t="s">
        <v>8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1"/>
      <c r="AS4" s="12" t="s">
        <v>9</v>
      </c>
      <c r="BS4" s="6" t="s">
        <v>6</v>
      </c>
    </row>
    <row r="5" spans="2:71" s="2" customFormat="1" ht="15" customHeight="1">
      <c r="B5" s="10"/>
      <c r="D5" s="13"/>
      <c r="K5" s="160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Q5" s="11"/>
      <c r="BS5" s="6" t="s">
        <v>6</v>
      </c>
    </row>
    <row r="6" spans="2:71" s="2" customFormat="1" ht="37.5" customHeight="1">
      <c r="B6" s="10"/>
      <c r="D6" s="15" t="s">
        <v>10</v>
      </c>
      <c r="K6" s="185" t="s">
        <v>411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Q6" s="11"/>
      <c r="BS6" s="6" t="s">
        <v>6</v>
      </c>
    </row>
    <row r="7" spans="2:71" s="2" customFormat="1" ht="15" customHeight="1">
      <c r="B7" s="10"/>
      <c r="D7" s="16" t="s">
        <v>12</v>
      </c>
      <c r="K7" s="14"/>
      <c r="AK7" s="16" t="s">
        <v>13</v>
      </c>
      <c r="AN7" s="14"/>
      <c r="AQ7" s="11"/>
      <c r="BS7" s="6" t="s">
        <v>6</v>
      </c>
    </row>
    <row r="8" spans="2:71" s="2" customFormat="1" ht="15" customHeight="1">
      <c r="B8" s="10"/>
      <c r="D8" s="16" t="s">
        <v>14</v>
      </c>
      <c r="K8" s="14" t="s">
        <v>15</v>
      </c>
      <c r="AK8" s="16" t="s">
        <v>16</v>
      </c>
      <c r="AN8" s="148">
        <v>41963</v>
      </c>
      <c r="AQ8" s="11"/>
      <c r="BS8" s="6" t="s">
        <v>6</v>
      </c>
    </row>
    <row r="9" spans="2:71" s="2" customFormat="1" ht="15" customHeight="1">
      <c r="B9" s="10"/>
      <c r="AQ9" s="11"/>
      <c r="BS9" s="6" t="s">
        <v>6</v>
      </c>
    </row>
    <row r="10" spans="2:71" s="2" customFormat="1" ht="15" customHeight="1">
      <c r="B10" s="10"/>
      <c r="D10" s="16" t="s">
        <v>17</v>
      </c>
      <c r="AK10" s="16" t="s">
        <v>18</v>
      </c>
      <c r="AN10" s="14"/>
      <c r="AQ10" s="11"/>
      <c r="BS10" s="6" t="s">
        <v>6</v>
      </c>
    </row>
    <row r="11" spans="2:71" s="2" customFormat="1" ht="19.5" customHeight="1">
      <c r="B11" s="10"/>
      <c r="E11" s="14" t="s">
        <v>19</v>
      </c>
      <c r="AK11" s="16" t="s">
        <v>20</v>
      </c>
      <c r="AN11" s="14"/>
      <c r="AQ11" s="11"/>
      <c r="BS11" s="6" t="s">
        <v>6</v>
      </c>
    </row>
    <row r="12" spans="2:71" s="2" customFormat="1" ht="7.5" customHeight="1">
      <c r="B12" s="10"/>
      <c r="AQ12" s="11"/>
      <c r="BS12" s="6" t="s">
        <v>6</v>
      </c>
    </row>
    <row r="13" spans="2:71" s="2" customFormat="1" ht="15" customHeight="1">
      <c r="B13" s="10"/>
      <c r="D13" s="16" t="s">
        <v>21</v>
      </c>
      <c r="AK13" s="16" t="s">
        <v>18</v>
      </c>
      <c r="AN13" s="14"/>
      <c r="AQ13" s="11"/>
      <c r="BS13" s="6" t="s">
        <v>6</v>
      </c>
    </row>
    <row r="14" spans="2:71" s="2" customFormat="1" ht="15.75" customHeight="1">
      <c r="B14" s="10"/>
      <c r="E14" s="14" t="s">
        <v>22</v>
      </c>
      <c r="AK14" s="16" t="s">
        <v>20</v>
      </c>
      <c r="AN14" s="14"/>
      <c r="AQ14" s="11"/>
      <c r="BS14" s="6" t="s">
        <v>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23</v>
      </c>
      <c r="AK16" s="16" t="s">
        <v>18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24</v>
      </c>
      <c r="AK17" s="16" t="s">
        <v>20</v>
      </c>
      <c r="AN17" s="14"/>
      <c r="AQ17" s="11"/>
      <c r="BS17" s="6" t="s">
        <v>25</v>
      </c>
    </row>
    <row r="18" spans="2:71" s="2" customFormat="1" ht="7.5" customHeight="1">
      <c r="B18" s="10"/>
      <c r="AQ18" s="11"/>
      <c r="BS18" s="6" t="s">
        <v>26</v>
      </c>
    </row>
    <row r="19" spans="2:71" s="2" customFormat="1" ht="15" customHeight="1">
      <c r="B19" s="10"/>
      <c r="D19" s="16" t="s">
        <v>27</v>
      </c>
      <c r="AK19" s="16" t="s">
        <v>18</v>
      </c>
      <c r="AN19" s="14"/>
      <c r="AQ19" s="11"/>
      <c r="BS19" s="6" t="s">
        <v>26</v>
      </c>
    </row>
    <row r="20" spans="2:43" s="2" customFormat="1" ht="19.5" customHeight="1">
      <c r="B20" s="10"/>
      <c r="E20" s="14" t="s">
        <v>434</v>
      </c>
      <c r="AK20" s="16" t="s">
        <v>20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28</v>
      </c>
      <c r="AK23" s="186">
        <f>ROUND($AG$87,2)</f>
        <v>0</v>
      </c>
      <c r="AL23" s="152"/>
      <c r="AM23" s="152"/>
      <c r="AN23" s="152"/>
      <c r="AO23" s="152"/>
      <c r="AQ23" s="11"/>
    </row>
    <row r="24" spans="2:43" s="2" customFormat="1" ht="15" customHeight="1">
      <c r="B24" s="10"/>
      <c r="D24" s="18" t="s">
        <v>29</v>
      </c>
      <c r="AK24" s="186">
        <f>ROUND($AG$91,2)</f>
        <v>0</v>
      </c>
      <c r="AL24" s="152"/>
      <c r="AM24" s="152"/>
      <c r="AN24" s="152"/>
      <c r="AO24" s="152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56">
        <f>ROUND($AK$23+$AK$24,2)</f>
        <v>0</v>
      </c>
      <c r="AL26" s="157"/>
      <c r="AM26" s="157"/>
      <c r="AN26" s="157"/>
      <c r="AO26" s="157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31</v>
      </c>
      <c r="F28" s="24" t="s">
        <v>32</v>
      </c>
      <c r="L28" s="182">
        <v>0.2</v>
      </c>
      <c r="M28" s="183"/>
      <c r="N28" s="183"/>
      <c r="O28" s="183"/>
      <c r="T28" s="26" t="s">
        <v>33</v>
      </c>
      <c r="W28" s="184">
        <f>ROUND($AZ$87+SUM($CD$92:$CD$92),2)</f>
        <v>0</v>
      </c>
      <c r="X28" s="183"/>
      <c r="Y28" s="183"/>
      <c r="Z28" s="183"/>
      <c r="AA28" s="183"/>
      <c r="AB28" s="183"/>
      <c r="AC28" s="183"/>
      <c r="AD28" s="183"/>
      <c r="AE28" s="183"/>
      <c r="AK28" s="184">
        <f>ROUND($AV$87+SUM($BY$92:$BY$92),2)</f>
        <v>0</v>
      </c>
      <c r="AL28" s="183"/>
      <c r="AM28" s="183"/>
      <c r="AN28" s="183"/>
      <c r="AO28" s="183"/>
      <c r="AQ28" s="27"/>
    </row>
    <row r="29" spans="2:43" s="6" customFormat="1" ht="15" customHeight="1">
      <c r="B29" s="23"/>
      <c r="F29" s="24" t="s">
        <v>34</v>
      </c>
      <c r="L29" s="182">
        <v>0.2</v>
      </c>
      <c r="M29" s="183"/>
      <c r="N29" s="183"/>
      <c r="O29" s="183"/>
      <c r="T29" s="26" t="s">
        <v>33</v>
      </c>
      <c r="W29" s="184">
        <f>ROUND($BA$87+SUM($CE$92:$CE$92),2)</f>
        <v>0</v>
      </c>
      <c r="X29" s="183"/>
      <c r="Y29" s="183"/>
      <c r="Z29" s="183"/>
      <c r="AA29" s="183"/>
      <c r="AB29" s="183"/>
      <c r="AC29" s="183"/>
      <c r="AD29" s="183"/>
      <c r="AE29" s="183"/>
      <c r="AK29" s="184">
        <f>ROUND($AW$87+SUM($BZ$92:$BZ$92),2)</f>
        <v>0</v>
      </c>
      <c r="AL29" s="183"/>
      <c r="AM29" s="183"/>
      <c r="AN29" s="183"/>
      <c r="AO29" s="183"/>
      <c r="AQ29" s="27"/>
    </row>
    <row r="30" spans="2:43" s="6" customFormat="1" ht="15" customHeight="1" hidden="1">
      <c r="B30" s="23"/>
      <c r="F30" s="24" t="s">
        <v>35</v>
      </c>
      <c r="L30" s="182">
        <v>0.2</v>
      </c>
      <c r="M30" s="183"/>
      <c r="N30" s="183"/>
      <c r="O30" s="183"/>
      <c r="T30" s="26" t="s">
        <v>33</v>
      </c>
      <c r="W30" s="184">
        <f>ROUND($BB$87+SUM($CF$92:$CF$92),2)</f>
        <v>0</v>
      </c>
      <c r="X30" s="183"/>
      <c r="Y30" s="183"/>
      <c r="Z30" s="183"/>
      <c r="AA30" s="183"/>
      <c r="AB30" s="183"/>
      <c r="AC30" s="183"/>
      <c r="AD30" s="183"/>
      <c r="AE30" s="183"/>
      <c r="AK30" s="184">
        <v>0</v>
      </c>
      <c r="AL30" s="183"/>
      <c r="AM30" s="183"/>
      <c r="AN30" s="183"/>
      <c r="AO30" s="183"/>
      <c r="AQ30" s="27"/>
    </row>
    <row r="31" spans="2:43" s="6" customFormat="1" ht="15" customHeight="1" hidden="1">
      <c r="B31" s="23"/>
      <c r="F31" s="24" t="s">
        <v>36</v>
      </c>
      <c r="L31" s="182">
        <v>0.2</v>
      </c>
      <c r="M31" s="183"/>
      <c r="N31" s="183"/>
      <c r="O31" s="183"/>
      <c r="T31" s="26" t="s">
        <v>33</v>
      </c>
      <c r="W31" s="184">
        <f>ROUND($BC$87+SUM($CG$92:$CG$92),2)</f>
        <v>0</v>
      </c>
      <c r="X31" s="183"/>
      <c r="Y31" s="183"/>
      <c r="Z31" s="183"/>
      <c r="AA31" s="183"/>
      <c r="AB31" s="183"/>
      <c r="AC31" s="183"/>
      <c r="AD31" s="183"/>
      <c r="AE31" s="183"/>
      <c r="AK31" s="184">
        <v>0</v>
      </c>
      <c r="AL31" s="183"/>
      <c r="AM31" s="183"/>
      <c r="AN31" s="183"/>
      <c r="AO31" s="183"/>
      <c r="AQ31" s="27"/>
    </row>
    <row r="32" spans="2:43" s="6" customFormat="1" ht="15" customHeight="1" hidden="1">
      <c r="B32" s="23"/>
      <c r="F32" s="24" t="s">
        <v>37</v>
      </c>
      <c r="L32" s="182">
        <v>0</v>
      </c>
      <c r="M32" s="183"/>
      <c r="N32" s="183"/>
      <c r="O32" s="183"/>
      <c r="T32" s="26" t="s">
        <v>33</v>
      </c>
      <c r="W32" s="184">
        <f>ROUND($BD$87+SUM($CH$92:$CH$92),2)</f>
        <v>0</v>
      </c>
      <c r="X32" s="183"/>
      <c r="Y32" s="183"/>
      <c r="Z32" s="183"/>
      <c r="AA32" s="183"/>
      <c r="AB32" s="183"/>
      <c r="AC32" s="183"/>
      <c r="AD32" s="183"/>
      <c r="AE32" s="183"/>
      <c r="AK32" s="184">
        <v>0</v>
      </c>
      <c r="AL32" s="183"/>
      <c r="AM32" s="183"/>
      <c r="AN32" s="183"/>
      <c r="AO32" s="183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38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39</v>
      </c>
      <c r="U34" s="30"/>
      <c r="V34" s="30"/>
      <c r="W34" s="30"/>
      <c r="X34" s="176" t="s">
        <v>40</v>
      </c>
      <c r="Y34" s="169"/>
      <c r="Z34" s="169"/>
      <c r="AA34" s="169"/>
      <c r="AB34" s="169"/>
      <c r="AC34" s="30"/>
      <c r="AD34" s="30"/>
      <c r="AE34" s="30"/>
      <c r="AF34" s="30"/>
      <c r="AG34" s="30"/>
      <c r="AH34" s="30"/>
      <c r="AI34" s="30"/>
      <c r="AJ34" s="30"/>
      <c r="AK34" s="177">
        <f>ROUND(SUM($AK$26:$AK$32),2)</f>
        <v>0</v>
      </c>
      <c r="AL34" s="169"/>
      <c r="AM34" s="169"/>
      <c r="AN34" s="169"/>
      <c r="AO34" s="170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42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44</v>
      </c>
      <c r="S58" s="38"/>
      <c r="T58" s="38"/>
      <c r="U58" s="38"/>
      <c r="V58" s="38"/>
      <c r="W58" s="38"/>
      <c r="X58" s="38"/>
      <c r="Y58" s="38"/>
      <c r="Z58" s="40"/>
      <c r="AC58" s="37" t="s">
        <v>43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44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45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46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44</v>
      </c>
      <c r="S69" s="38"/>
      <c r="T69" s="38"/>
      <c r="U69" s="38"/>
      <c r="V69" s="38"/>
      <c r="W69" s="38"/>
      <c r="X69" s="38"/>
      <c r="Y69" s="38"/>
      <c r="Z69" s="40"/>
      <c r="AC69" s="37" t="s">
        <v>43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44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9" t="s">
        <v>47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20"/>
    </row>
    <row r="77" spans="2:43" s="14" customFormat="1" ht="15" customHeight="1">
      <c r="B77" s="47"/>
      <c r="C77" s="16"/>
      <c r="AQ77" s="48"/>
    </row>
    <row r="78" spans="2:43" s="49" customFormat="1" ht="37.5" customHeight="1">
      <c r="B78" s="50"/>
      <c r="C78" s="49" t="s">
        <v>10</v>
      </c>
      <c r="L78" s="175" t="str">
        <f>$K$6</f>
        <v>Rekonštrukcia sociálnych zariadení EUvBA - Typ E</v>
      </c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14</v>
      </c>
      <c r="L80" s="52" t="str">
        <f>IF($K$8="","",$K$8)</f>
        <v>Dolnozemská cesta 1, 852 35 Bratislava</v>
      </c>
      <c r="AI80" s="16" t="s">
        <v>16</v>
      </c>
      <c r="AM80" s="166">
        <f>IF($AN$8="","",$AN$8)</f>
        <v>41963</v>
      </c>
      <c r="AN80" s="167"/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17</v>
      </c>
      <c r="L82" s="14" t="str">
        <f>IF($E$11="","",$E$11)</f>
        <v>Ekonomická univerzita v Bratislave</v>
      </c>
      <c r="AI82" s="16" t="s">
        <v>23</v>
      </c>
      <c r="AM82" s="160" t="str">
        <f>IF($E$17="","",$E$17)</f>
        <v>Ing.arch. Rastislav Mikluš</v>
      </c>
      <c r="AN82" s="155"/>
      <c r="AO82" s="155"/>
      <c r="AP82" s="155"/>
      <c r="AQ82" s="20"/>
      <c r="AS82" s="178" t="s">
        <v>48</v>
      </c>
      <c r="AT82" s="179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21</v>
      </c>
      <c r="L83" s="14" t="str">
        <f>IF($E$14="","",$E$14)</f>
        <v> </v>
      </c>
      <c r="AI83" s="16" t="s">
        <v>27</v>
      </c>
      <c r="AM83" s="160" t="str">
        <f>IF($E$20="","",$E$20)</f>
        <v>-</v>
      </c>
      <c r="AN83" s="155"/>
      <c r="AO83" s="155"/>
      <c r="AP83" s="155"/>
      <c r="AQ83" s="20"/>
      <c r="AS83" s="180"/>
      <c r="AT83" s="155"/>
      <c r="BD83" s="53"/>
    </row>
    <row r="84" spans="2:56" s="6" customFormat="1" ht="12" customHeight="1">
      <c r="B84" s="19"/>
      <c r="AQ84" s="20"/>
      <c r="AS84" s="180"/>
      <c r="AT84" s="155"/>
      <c r="BD84" s="53"/>
    </row>
    <row r="85" spans="2:57" s="6" customFormat="1" ht="30" customHeight="1">
      <c r="B85" s="19"/>
      <c r="C85" s="181" t="s">
        <v>49</v>
      </c>
      <c r="D85" s="169"/>
      <c r="E85" s="169"/>
      <c r="F85" s="169"/>
      <c r="G85" s="169"/>
      <c r="H85" s="30"/>
      <c r="I85" s="168" t="s">
        <v>50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8" t="s">
        <v>51</v>
      </c>
      <c r="AH85" s="169"/>
      <c r="AI85" s="169"/>
      <c r="AJ85" s="169"/>
      <c r="AK85" s="169"/>
      <c r="AL85" s="169"/>
      <c r="AM85" s="169"/>
      <c r="AN85" s="168" t="s">
        <v>52</v>
      </c>
      <c r="AO85" s="169"/>
      <c r="AP85" s="170"/>
      <c r="AQ85" s="20"/>
      <c r="AS85" s="54" t="s">
        <v>53</v>
      </c>
      <c r="AT85" s="55" t="s">
        <v>54</v>
      </c>
      <c r="AU85" s="55" t="s">
        <v>55</v>
      </c>
      <c r="AV85" s="55" t="s">
        <v>56</v>
      </c>
      <c r="AW85" s="55" t="s">
        <v>57</v>
      </c>
      <c r="AX85" s="55" t="s">
        <v>58</v>
      </c>
      <c r="AY85" s="55" t="s">
        <v>59</v>
      </c>
      <c r="AZ85" s="55" t="s">
        <v>60</v>
      </c>
      <c r="BA85" s="55" t="s">
        <v>61</v>
      </c>
      <c r="BB85" s="55" t="s">
        <v>62</v>
      </c>
      <c r="BC85" s="55" t="s">
        <v>63</v>
      </c>
      <c r="BD85" s="56" t="s">
        <v>64</v>
      </c>
      <c r="BE85" s="57"/>
    </row>
    <row r="86" spans="2:56" s="6" customFormat="1" ht="12" customHeight="1">
      <c r="B86" s="19"/>
      <c r="AQ86" s="20"/>
      <c r="AS86" s="58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59" t="s">
        <v>65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53">
        <f>ROUND($AG$88,2)</f>
        <v>0</v>
      </c>
      <c r="AH87" s="154"/>
      <c r="AI87" s="154"/>
      <c r="AJ87" s="154"/>
      <c r="AK87" s="154"/>
      <c r="AL87" s="154"/>
      <c r="AM87" s="154"/>
      <c r="AN87" s="153">
        <f>ROUND(SUM($AG$87,$AT$87),2)</f>
        <v>0</v>
      </c>
      <c r="AO87" s="154"/>
      <c r="AP87" s="154"/>
      <c r="AQ87" s="51"/>
      <c r="AS87" s="60">
        <f>ROUND($AS$88,2)</f>
        <v>0</v>
      </c>
      <c r="AT87" s="61">
        <f>ROUND(SUM($AV$87:$AW$87),2)</f>
        <v>0</v>
      </c>
      <c r="AU87" s="62">
        <f>ROUND($AU$88,5)</f>
        <v>577.20171</v>
      </c>
      <c r="AV87" s="61">
        <f>ROUND($AZ$87*$L$28,2)</f>
        <v>0</v>
      </c>
      <c r="AW87" s="61">
        <f>ROUND($BA$87*$L$29,2)</f>
        <v>0</v>
      </c>
      <c r="AX87" s="61">
        <f>ROUND($BB$87*$L$28,2)</f>
        <v>0</v>
      </c>
      <c r="AY87" s="61">
        <f>ROUND($BC$87*$L$29,2)</f>
        <v>0</v>
      </c>
      <c r="AZ87" s="61">
        <f>ROUND($AZ$88,2)</f>
        <v>0</v>
      </c>
      <c r="BA87" s="61">
        <f>ROUND($BA$88,2)</f>
        <v>0</v>
      </c>
      <c r="BB87" s="61">
        <f>ROUND($BB$88,2)</f>
        <v>0</v>
      </c>
      <c r="BC87" s="61">
        <f>ROUND($BC$88,2)</f>
        <v>0</v>
      </c>
      <c r="BD87" s="63">
        <f>ROUND($BD$88,2)</f>
        <v>0</v>
      </c>
      <c r="BS87" s="49" t="s">
        <v>66</v>
      </c>
      <c r="BT87" s="49" t="s">
        <v>67</v>
      </c>
      <c r="BU87" s="64" t="s">
        <v>68</v>
      </c>
      <c r="BV87" s="49" t="s">
        <v>69</v>
      </c>
      <c r="BW87" s="49" t="s">
        <v>70</v>
      </c>
      <c r="BX87" s="49" t="s">
        <v>71</v>
      </c>
    </row>
    <row r="88" spans="2:76" s="65" customFormat="1" ht="28.5" customHeight="1">
      <c r="B88" s="66"/>
      <c r="C88" s="67"/>
      <c r="D88" s="161"/>
      <c r="E88" s="162"/>
      <c r="F88" s="162"/>
      <c r="G88" s="162"/>
      <c r="H88" s="162"/>
      <c r="I88" s="67"/>
      <c r="J88" s="161" t="s">
        <v>11</v>
      </c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73">
        <f>ROUND($AG$89,2)</f>
        <v>0</v>
      </c>
      <c r="AH88" s="174"/>
      <c r="AI88" s="174"/>
      <c r="AJ88" s="174"/>
      <c r="AK88" s="174"/>
      <c r="AL88" s="174"/>
      <c r="AM88" s="174"/>
      <c r="AN88" s="173">
        <f>ROUND(SUM($AG$88,$AT$88),2)</f>
        <v>0</v>
      </c>
      <c r="AO88" s="174"/>
      <c r="AP88" s="174"/>
      <c r="AQ88" s="68"/>
      <c r="AS88" s="69">
        <f>ROUND($AS$89,2)</f>
        <v>0</v>
      </c>
      <c r="AT88" s="70">
        <f>ROUND(SUM($AV$88:$AW$88),2)</f>
        <v>0</v>
      </c>
      <c r="AU88" s="71">
        <f>ROUND($AU$89,5)</f>
        <v>577.20171</v>
      </c>
      <c r="AV88" s="70">
        <f>ROUND($AZ$88*$L$28,2)</f>
        <v>0</v>
      </c>
      <c r="AW88" s="70">
        <f>ROUND($BA$88*$L$29,2)</f>
        <v>0</v>
      </c>
      <c r="AX88" s="70">
        <f>ROUND($BB$88*$L$28,2)</f>
        <v>0</v>
      </c>
      <c r="AY88" s="70">
        <f>ROUND($BC$88*$L$29,2)</f>
        <v>0</v>
      </c>
      <c r="AZ88" s="70">
        <f>ROUND($AZ$89,2)</f>
        <v>0</v>
      </c>
      <c r="BA88" s="70">
        <f>ROUND($BA$89,2)</f>
        <v>0</v>
      </c>
      <c r="BB88" s="70">
        <f>ROUND($BB$89,2)</f>
        <v>0</v>
      </c>
      <c r="BC88" s="70">
        <f>ROUND($BC$89,2)</f>
        <v>0</v>
      </c>
      <c r="BD88" s="72">
        <f>ROUND($BD$89,2)</f>
        <v>0</v>
      </c>
      <c r="BS88" s="65" t="s">
        <v>66</v>
      </c>
      <c r="BT88" s="65" t="s">
        <v>72</v>
      </c>
      <c r="BU88" s="65" t="s">
        <v>68</v>
      </c>
      <c r="BV88" s="65" t="s">
        <v>69</v>
      </c>
      <c r="BW88" s="65" t="s">
        <v>73</v>
      </c>
      <c r="BX88" s="65" t="s">
        <v>70</v>
      </c>
    </row>
    <row r="89" spans="1:76" s="73" customFormat="1" ht="23.25" customHeight="1">
      <c r="A89" s="142" t="s">
        <v>406</v>
      </c>
      <c r="B89" s="74"/>
      <c r="C89" s="75"/>
      <c r="D89" s="75"/>
      <c r="E89" s="165" t="s">
        <v>74</v>
      </c>
      <c r="F89" s="164"/>
      <c r="G89" s="164"/>
      <c r="H89" s="164"/>
      <c r="I89" s="164"/>
      <c r="J89" s="75"/>
      <c r="K89" s="165" t="s">
        <v>75</v>
      </c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3">
        <f>'E - Toalety typ  E - blok...'!$M$28</f>
        <v>0</v>
      </c>
      <c r="AH89" s="164"/>
      <c r="AI89" s="164"/>
      <c r="AJ89" s="164"/>
      <c r="AK89" s="164"/>
      <c r="AL89" s="164"/>
      <c r="AM89" s="164"/>
      <c r="AN89" s="163">
        <f>ROUND(SUM($AG$89,$AT$89),2)</f>
        <v>0</v>
      </c>
      <c r="AO89" s="164"/>
      <c r="AP89" s="164"/>
      <c r="AQ89" s="76"/>
      <c r="AS89" s="77">
        <f>'E - Toalety typ  E - blok...'!$M$26</f>
        <v>0</v>
      </c>
      <c r="AT89" s="78">
        <f>ROUND(SUM($AV$89:$AW$89),2)</f>
        <v>0</v>
      </c>
      <c r="AU89" s="79">
        <f>'E - Toalety typ  E - blok...'!$W$134</f>
        <v>577.2017129525999</v>
      </c>
      <c r="AV89" s="78">
        <f>'E - Toalety typ  E - blok...'!$M$30</f>
        <v>0</v>
      </c>
      <c r="AW89" s="78">
        <f>'E - Toalety typ  E - blok...'!$M$31</f>
        <v>0</v>
      </c>
      <c r="AX89" s="78">
        <f>'E - Toalety typ  E - blok...'!$M$32</f>
        <v>0</v>
      </c>
      <c r="AY89" s="78">
        <f>'E - Toalety typ  E - blok...'!$M$33</f>
        <v>0</v>
      </c>
      <c r="AZ89" s="78">
        <f>'E - Toalety typ  E - blok...'!$H$30</f>
        <v>0</v>
      </c>
      <c r="BA89" s="78">
        <f>'E - Toalety typ  E - blok...'!$H$31</f>
        <v>0</v>
      </c>
      <c r="BB89" s="78">
        <f>'E - Toalety typ  E - blok...'!$H$32</f>
        <v>0</v>
      </c>
      <c r="BC89" s="78">
        <f>'E - Toalety typ  E - blok...'!$H$33</f>
        <v>0</v>
      </c>
      <c r="BD89" s="80">
        <f>'E - Toalety typ  E - blok...'!$H$34</f>
        <v>0</v>
      </c>
      <c r="BT89" s="73" t="s">
        <v>76</v>
      </c>
      <c r="BV89" s="73" t="s">
        <v>69</v>
      </c>
      <c r="BW89" s="73" t="s">
        <v>77</v>
      </c>
      <c r="BX89" s="73" t="s">
        <v>73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59" t="s">
        <v>78</v>
      </c>
      <c r="AG91" s="153">
        <v>0</v>
      </c>
      <c r="AH91" s="155"/>
      <c r="AI91" s="155"/>
      <c r="AJ91" s="155"/>
      <c r="AK91" s="155"/>
      <c r="AL91" s="155"/>
      <c r="AM91" s="155"/>
      <c r="AN91" s="153">
        <v>0</v>
      </c>
      <c r="AO91" s="155"/>
      <c r="AP91" s="155"/>
      <c r="AQ91" s="20"/>
      <c r="AS91" s="54" t="s">
        <v>79</v>
      </c>
      <c r="AT91" s="55" t="s">
        <v>80</v>
      </c>
      <c r="AU91" s="55" t="s">
        <v>31</v>
      </c>
      <c r="AV91" s="56" t="s">
        <v>54</v>
      </c>
      <c r="AW91" s="57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81" t="s">
        <v>81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71">
        <f>ROUND($AG$87+$AG$91,2)</f>
        <v>0</v>
      </c>
      <c r="AH93" s="172"/>
      <c r="AI93" s="172"/>
      <c r="AJ93" s="172"/>
      <c r="AK93" s="172"/>
      <c r="AL93" s="172"/>
      <c r="AM93" s="172"/>
      <c r="AN93" s="171">
        <f>ROUND($AN$87+$AN$91,2)</f>
        <v>0</v>
      </c>
      <c r="AO93" s="172"/>
      <c r="AP93" s="172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K6:AO6"/>
    <mergeCell ref="AK23:AO23"/>
    <mergeCell ref="AK24:AO24"/>
    <mergeCell ref="L28:O28"/>
    <mergeCell ref="W28:AE28"/>
    <mergeCell ref="AK28:AO28"/>
    <mergeCell ref="AK32:AO32"/>
    <mergeCell ref="L29:O29"/>
    <mergeCell ref="W29:AE29"/>
    <mergeCell ref="AK29:AO29"/>
    <mergeCell ref="L30:O30"/>
    <mergeCell ref="W30:AE30"/>
    <mergeCell ref="AK30:AO30"/>
    <mergeCell ref="AS82:AT84"/>
    <mergeCell ref="AM83:AP83"/>
    <mergeCell ref="C85:G85"/>
    <mergeCell ref="I85:AF85"/>
    <mergeCell ref="AG85:AM85"/>
    <mergeCell ref="L31:O31"/>
    <mergeCell ref="W31:AE31"/>
    <mergeCell ref="AK31:AO31"/>
    <mergeCell ref="L32:O32"/>
    <mergeCell ref="W32:AE32"/>
    <mergeCell ref="AG93:AM93"/>
    <mergeCell ref="AN93:AP93"/>
    <mergeCell ref="AN88:AP88"/>
    <mergeCell ref="AG88:AM88"/>
    <mergeCell ref="L78:AO78"/>
    <mergeCell ref="X34:AB34"/>
    <mergeCell ref="AK34:AO34"/>
    <mergeCell ref="C76:AP76"/>
    <mergeCell ref="K89:AF89"/>
    <mergeCell ref="AM82:AP82"/>
    <mergeCell ref="J88:AF88"/>
    <mergeCell ref="AN89:AP89"/>
    <mergeCell ref="AG89:AM89"/>
    <mergeCell ref="E89:I89"/>
    <mergeCell ref="AM80:AN80"/>
    <mergeCell ref="AN85:AP85"/>
    <mergeCell ref="AR2:BE2"/>
    <mergeCell ref="AG87:AM87"/>
    <mergeCell ref="AN87:AP87"/>
    <mergeCell ref="AG91:AM91"/>
    <mergeCell ref="AN91:AP91"/>
    <mergeCell ref="AK26:AO26"/>
    <mergeCell ref="C2:AP2"/>
    <mergeCell ref="C4:AP4"/>
    <mergeCell ref="K5:AO5"/>
    <mergeCell ref="D88:H88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9" location="'E - Toalety typ  E - blok...'!C2" tooltip="E - Toalety typ  E - blok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9"/>
  <sheetViews>
    <sheetView showGridLines="0" tabSelected="1" zoomScalePageLayoutView="0" workbookViewId="0" topLeftCell="A1">
      <pane ySplit="1" topLeftCell="A79" activePane="bottomLeft" state="frozen"/>
      <selection pane="topLeft" activeCell="A1" sqref="A1"/>
      <selection pane="bottomLeft" activeCell="A79" sqref="A7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7"/>
      <c r="B1" s="144"/>
      <c r="C1" s="144"/>
      <c r="D1" s="145" t="s">
        <v>1</v>
      </c>
      <c r="E1" s="144"/>
      <c r="F1" s="146" t="s">
        <v>407</v>
      </c>
      <c r="G1" s="146"/>
      <c r="H1" s="187" t="s">
        <v>408</v>
      </c>
      <c r="I1" s="187"/>
      <c r="J1" s="187"/>
      <c r="K1" s="187"/>
      <c r="L1" s="146" t="s">
        <v>409</v>
      </c>
      <c r="M1" s="144"/>
      <c r="N1" s="144"/>
      <c r="O1" s="145" t="s">
        <v>82</v>
      </c>
      <c r="P1" s="144"/>
      <c r="Q1" s="144"/>
      <c r="R1" s="144"/>
      <c r="S1" s="146" t="s">
        <v>410</v>
      </c>
      <c r="T1" s="146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8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s="151" t="s">
        <v>5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67</v>
      </c>
    </row>
    <row r="4" spans="2:46" s="2" customFormat="1" ht="37.5" customHeight="1">
      <c r="B4" s="10"/>
      <c r="C4" s="159" t="s">
        <v>83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10</v>
      </c>
      <c r="F6" s="206" t="str">
        <f>'Rekapitulácia stavby'!$K$6</f>
        <v>Rekonštrukcia sociálnych zariadení EUvBA - Typ E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R6" s="11"/>
    </row>
    <row r="7" spans="2:18" s="2" customFormat="1" ht="26.25" customHeight="1">
      <c r="B7" s="10"/>
      <c r="D7" s="16" t="s">
        <v>84</v>
      </c>
      <c r="F7" s="212" t="s">
        <v>412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R7" s="11"/>
    </row>
    <row r="8" spans="2:18" s="6" customFormat="1" ht="33.75" customHeight="1">
      <c r="B8" s="19"/>
      <c r="D8" s="15" t="s">
        <v>85</v>
      </c>
      <c r="F8" s="185" t="s">
        <v>75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R8" s="20"/>
    </row>
    <row r="9" spans="2:18" s="6" customFormat="1" ht="15" customHeight="1">
      <c r="B9" s="19"/>
      <c r="D9" s="16" t="s">
        <v>12</v>
      </c>
      <c r="F9" s="14"/>
      <c r="M9" s="16" t="s">
        <v>13</v>
      </c>
      <c r="O9" s="14"/>
      <c r="R9" s="20"/>
    </row>
    <row r="10" spans="2:18" s="6" customFormat="1" ht="15" customHeight="1">
      <c r="B10" s="19"/>
      <c r="D10" s="16" t="s">
        <v>14</v>
      </c>
      <c r="F10" s="149" t="s">
        <v>413</v>
      </c>
      <c r="M10" s="16" t="s">
        <v>16</v>
      </c>
      <c r="O10" s="166">
        <f>'Rekapitulácia stavby'!$AN$8</f>
        <v>41963</v>
      </c>
      <c r="P10" s="155"/>
      <c r="R10" s="20"/>
    </row>
    <row r="11" spans="2:18" s="6" customFormat="1" ht="12" customHeight="1">
      <c r="B11" s="19"/>
      <c r="R11" s="20"/>
    </row>
    <row r="12" spans="2:18" s="6" customFormat="1" ht="15" customHeight="1">
      <c r="B12" s="19"/>
      <c r="D12" s="16" t="s">
        <v>17</v>
      </c>
      <c r="M12" s="16" t="s">
        <v>18</v>
      </c>
      <c r="O12" s="160"/>
      <c r="P12" s="155"/>
      <c r="R12" s="20"/>
    </row>
    <row r="13" spans="2:18" s="6" customFormat="1" ht="18.75" customHeight="1">
      <c r="B13" s="19"/>
      <c r="E13" s="149" t="s">
        <v>413</v>
      </c>
      <c r="M13" s="16" t="s">
        <v>20</v>
      </c>
      <c r="O13" s="160"/>
      <c r="P13" s="155"/>
      <c r="R13" s="20"/>
    </row>
    <row r="14" spans="2:18" s="6" customFormat="1" ht="7.5" customHeight="1">
      <c r="B14" s="19"/>
      <c r="R14" s="20"/>
    </row>
    <row r="15" spans="2:18" s="6" customFormat="1" ht="15" customHeight="1">
      <c r="B15" s="19"/>
      <c r="D15" s="16" t="s">
        <v>21</v>
      </c>
      <c r="M15" s="16" t="s">
        <v>18</v>
      </c>
      <c r="O15" s="160">
        <f>IF('Rekapitulácia stavby'!$AN$13="","",'Rekapitulácia stavby'!$AN$13)</f>
      </c>
      <c r="P15" s="155"/>
      <c r="R15" s="20"/>
    </row>
    <row r="16" spans="2:18" s="6" customFormat="1" ht="18.75" customHeight="1">
      <c r="B16" s="19"/>
      <c r="E16" s="14" t="str">
        <f>IF('Rekapitulácia stavby'!$E$14="","",'Rekapitulácia stavby'!$E$14)</f>
        <v> </v>
      </c>
      <c r="M16" s="16" t="s">
        <v>20</v>
      </c>
      <c r="O16" s="160">
        <f>IF('Rekapitulácia stavby'!$AN$14="","",'Rekapitulácia stavby'!$AN$14)</f>
      </c>
      <c r="P16" s="155"/>
      <c r="R16" s="20"/>
    </row>
    <row r="17" spans="2:18" s="6" customFormat="1" ht="7.5" customHeight="1">
      <c r="B17" s="19"/>
      <c r="R17" s="20"/>
    </row>
    <row r="18" spans="2:18" s="6" customFormat="1" ht="15" customHeight="1">
      <c r="B18" s="19"/>
      <c r="D18" s="16" t="s">
        <v>23</v>
      </c>
      <c r="M18" s="16" t="s">
        <v>18</v>
      </c>
      <c r="O18" s="160"/>
      <c r="P18" s="155"/>
      <c r="R18" s="20"/>
    </row>
    <row r="19" spans="2:18" s="6" customFormat="1" ht="18.75" customHeight="1">
      <c r="B19" s="19"/>
      <c r="E19" s="14" t="s">
        <v>24</v>
      </c>
      <c r="M19" s="16" t="s">
        <v>20</v>
      </c>
      <c r="O19" s="160"/>
      <c r="P19" s="155"/>
      <c r="R19" s="20"/>
    </row>
    <row r="20" spans="2:18" s="6" customFormat="1" ht="7.5" customHeight="1">
      <c r="B20" s="19"/>
      <c r="R20" s="20"/>
    </row>
    <row r="21" spans="2:18" s="6" customFormat="1" ht="15" customHeight="1">
      <c r="B21" s="19"/>
      <c r="D21" s="16" t="s">
        <v>27</v>
      </c>
      <c r="M21" s="16" t="s">
        <v>18</v>
      </c>
      <c r="O21" s="160"/>
      <c r="P21" s="155"/>
      <c r="R21" s="20"/>
    </row>
    <row r="22" spans="2:18" s="6" customFormat="1" ht="18.75" customHeight="1">
      <c r="B22" s="19"/>
      <c r="E22" s="14" t="s">
        <v>434</v>
      </c>
      <c r="M22" s="16" t="s">
        <v>20</v>
      </c>
      <c r="O22" s="160"/>
      <c r="P22" s="155"/>
      <c r="R22" s="20"/>
    </row>
    <row r="23" spans="2:18" s="6" customFormat="1" ht="7.5" customHeight="1">
      <c r="B23" s="19"/>
      <c r="R23" s="20"/>
    </row>
    <row r="24" spans="2:18" s="6" customFormat="1" ht="7.5" customHeight="1">
      <c r="B24" s="1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R24" s="20"/>
    </row>
    <row r="25" spans="2:18" s="6" customFormat="1" ht="15" customHeight="1">
      <c r="B25" s="19"/>
      <c r="D25" s="73" t="s">
        <v>86</v>
      </c>
      <c r="M25" s="186">
        <f>$N$89</f>
        <v>0</v>
      </c>
      <c r="N25" s="155"/>
      <c r="O25" s="155"/>
      <c r="P25" s="155"/>
      <c r="R25" s="20"/>
    </row>
    <row r="26" spans="2:18" s="6" customFormat="1" ht="15" customHeight="1">
      <c r="B26" s="19"/>
      <c r="D26" s="18" t="s">
        <v>87</v>
      </c>
      <c r="M26" s="186">
        <f>$N$109</f>
        <v>0</v>
      </c>
      <c r="N26" s="155"/>
      <c r="O26" s="155"/>
      <c r="P26" s="155"/>
      <c r="R26" s="20"/>
    </row>
    <row r="27" spans="2:18" s="6" customFormat="1" ht="7.5" customHeight="1">
      <c r="B27" s="19"/>
      <c r="R27" s="20"/>
    </row>
    <row r="28" spans="2:18" s="6" customFormat="1" ht="26.25" customHeight="1">
      <c r="B28" s="19"/>
      <c r="D28" s="82" t="s">
        <v>30</v>
      </c>
      <c r="M28" s="211">
        <f>ROUND($M$25+$M$26,2)</f>
        <v>0</v>
      </c>
      <c r="N28" s="155"/>
      <c r="O28" s="155"/>
      <c r="P28" s="155"/>
      <c r="R28" s="20"/>
    </row>
    <row r="29" spans="2:18" s="6" customFormat="1" ht="7.5" customHeight="1">
      <c r="B29" s="19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R29" s="20"/>
    </row>
    <row r="30" spans="2:18" s="6" customFormat="1" ht="15" customHeight="1">
      <c r="B30" s="19"/>
      <c r="D30" s="24" t="s">
        <v>31</v>
      </c>
      <c r="E30" s="24" t="s">
        <v>32</v>
      </c>
      <c r="F30" s="25">
        <v>0.2</v>
      </c>
      <c r="G30" s="83" t="s">
        <v>33</v>
      </c>
      <c r="H30" s="210">
        <f>ROUND((SUM($BE$109:$BE$115)+SUM($BE$134:$BE$348)),2)</f>
        <v>0</v>
      </c>
      <c r="I30" s="155"/>
      <c r="J30" s="155"/>
      <c r="M30" s="210">
        <f>ROUND((SUM($BE$109:$BE$115)+SUM($BE$134:$BE$348))*$F$30,2)</f>
        <v>0</v>
      </c>
      <c r="N30" s="155"/>
      <c r="O30" s="155"/>
      <c r="P30" s="155"/>
      <c r="R30" s="20"/>
    </row>
    <row r="31" spans="2:18" s="6" customFormat="1" ht="15" customHeight="1">
      <c r="B31" s="19"/>
      <c r="E31" s="24" t="s">
        <v>34</v>
      </c>
      <c r="F31" s="25">
        <v>0.2</v>
      </c>
      <c r="G31" s="83" t="s">
        <v>33</v>
      </c>
      <c r="H31" s="210">
        <f>ROUND((SUM($BF$109:$BF$115)+SUM($BF$134:$BF$348)),2)</f>
        <v>0</v>
      </c>
      <c r="I31" s="155"/>
      <c r="J31" s="155"/>
      <c r="M31" s="210">
        <f>ROUND((SUM($BF$109:$BF$115)+SUM($BF$134:$BF$348))*$F$31,2)</f>
        <v>0</v>
      </c>
      <c r="N31" s="155"/>
      <c r="O31" s="155"/>
      <c r="P31" s="155"/>
      <c r="R31" s="20"/>
    </row>
    <row r="32" spans="2:18" s="6" customFormat="1" ht="15" customHeight="1" hidden="1">
      <c r="B32" s="19"/>
      <c r="E32" s="24" t="s">
        <v>35</v>
      </c>
      <c r="F32" s="25">
        <v>0.2</v>
      </c>
      <c r="G32" s="83" t="s">
        <v>33</v>
      </c>
      <c r="H32" s="210">
        <f>ROUND((SUM($BG$109:$BG$115)+SUM($BG$134:$BG$348)),2)</f>
        <v>0</v>
      </c>
      <c r="I32" s="155"/>
      <c r="J32" s="155"/>
      <c r="M32" s="210">
        <v>0</v>
      </c>
      <c r="N32" s="155"/>
      <c r="O32" s="155"/>
      <c r="P32" s="155"/>
      <c r="R32" s="20"/>
    </row>
    <row r="33" spans="2:18" s="6" customFormat="1" ht="15" customHeight="1" hidden="1">
      <c r="B33" s="19"/>
      <c r="E33" s="24" t="s">
        <v>36</v>
      </c>
      <c r="F33" s="25">
        <v>0.2</v>
      </c>
      <c r="G33" s="83" t="s">
        <v>33</v>
      </c>
      <c r="H33" s="210">
        <f>ROUND((SUM($BH$109:$BH$115)+SUM($BH$134:$BH$348)),2)</f>
        <v>0</v>
      </c>
      <c r="I33" s="155"/>
      <c r="J33" s="155"/>
      <c r="M33" s="210">
        <v>0</v>
      </c>
      <c r="N33" s="155"/>
      <c r="O33" s="155"/>
      <c r="P33" s="155"/>
      <c r="R33" s="20"/>
    </row>
    <row r="34" spans="2:18" s="6" customFormat="1" ht="15" customHeight="1" hidden="1">
      <c r="B34" s="19"/>
      <c r="E34" s="24" t="s">
        <v>37</v>
      </c>
      <c r="F34" s="25">
        <v>0</v>
      </c>
      <c r="G34" s="83" t="s">
        <v>33</v>
      </c>
      <c r="H34" s="210">
        <f>ROUND((SUM($BI$109:$BI$115)+SUM($BI$134:$BI$348)),2)</f>
        <v>0</v>
      </c>
      <c r="I34" s="155"/>
      <c r="J34" s="155"/>
      <c r="M34" s="210">
        <v>0</v>
      </c>
      <c r="N34" s="155"/>
      <c r="O34" s="155"/>
      <c r="P34" s="155"/>
      <c r="R34" s="20"/>
    </row>
    <row r="35" spans="2:18" s="6" customFormat="1" ht="7.5" customHeight="1">
      <c r="B35" s="19"/>
      <c r="R35" s="20"/>
    </row>
    <row r="36" spans="2:18" s="6" customFormat="1" ht="26.25" customHeight="1">
      <c r="B36" s="19"/>
      <c r="C36" s="28"/>
      <c r="D36" s="29" t="s">
        <v>38</v>
      </c>
      <c r="E36" s="30"/>
      <c r="F36" s="30"/>
      <c r="G36" s="84" t="s">
        <v>39</v>
      </c>
      <c r="H36" s="31" t="s">
        <v>40</v>
      </c>
      <c r="I36" s="30"/>
      <c r="J36" s="30"/>
      <c r="K36" s="30"/>
      <c r="L36" s="177">
        <f>ROUND(SUM($M$28:$M$34),2)</f>
        <v>0</v>
      </c>
      <c r="M36" s="169"/>
      <c r="N36" s="169"/>
      <c r="O36" s="169"/>
      <c r="P36" s="170"/>
      <c r="Q36" s="28"/>
      <c r="R36" s="20"/>
    </row>
    <row r="37" spans="2:18" s="6" customFormat="1" ht="15" customHeight="1">
      <c r="B37" s="19"/>
      <c r="R37" s="20"/>
    </row>
    <row r="38" spans="2:18" s="6" customFormat="1" ht="15" customHeight="1">
      <c r="B38" s="19"/>
      <c r="R38" s="20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41</v>
      </c>
      <c r="E50" s="33"/>
      <c r="F50" s="33"/>
      <c r="G50" s="33"/>
      <c r="H50" s="34"/>
      <c r="J50" s="32" t="s">
        <v>42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43</v>
      </c>
      <c r="E59" s="38"/>
      <c r="F59" s="38"/>
      <c r="G59" s="39" t="s">
        <v>44</v>
      </c>
      <c r="H59" s="40"/>
      <c r="J59" s="37" t="s">
        <v>43</v>
      </c>
      <c r="K59" s="38"/>
      <c r="L59" s="38"/>
      <c r="M59" s="38"/>
      <c r="N59" s="39" t="s">
        <v>44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45</v>
      </c>
      <c r="E61" s="33"/>
      <c r="F61" s="33"/>
      <c r="G61" s="33"/>
      <c r="H61" s="34"/>
      <c r="J61" s="32" t="s">
        <v>46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43</v>
      </c>
      <c r="E70" s="38"/>
      <c r="F70" s="38"/>
      <c r="G70" s="39" t="s">
        <v>44</v>
      </c>
      <c r="H70" s="40"/>
      <c r="J70" s="37" t="s">
        <v>43</v>
      </c>
      <c r="K70" s="38"/>
      <c r="L70" s="38"/>
      <c r="M70" s="38"/>
      <c r="N70" s="39" t="s">
        <v>44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88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10</v>
      </c>
      <c r="F78" s="206" t="str">
        <f>F6</f>
        <v>Rekonštrukcia sociálnych zariadení EUvBA - Typ E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0"/>
    </row>
    <row r="79" spans="2:18" s="2" customFormat="1" ht="30.75" customHeight="1">
      <c r="B79" s="10"/>
      <c r="C79" s="16" t="s">
        <v>84</v>
      </c>
      <c r="F79" s="206" t="str">
        <f>F7</f>
        <v>Ekonomická Univerzita v Bratislave</v>
      </c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R79" s="11"/>
    </row>
    <row r="80" spans="2:18" s="6" customFormat="1" ht="37.5" customHeight="1">
      <c r="B80" s="19"/>
      <c r="C80" s="49" t="s">
        <v>85</v>
      </c>
      <c r="F80" s="175" t="str">
        <f>$F$8</f>
        <v>Toalety typ  E - blok V1A  suterén - 1x</v>
      </c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R80" s="20"/>
    </row>
    <row r="81" spans="2:18" s="6" customFormat="1" ht="7.5" customHeight="1">
      <c r="B81" s="19"/>
      <c r="R81" s="20"/>
    </row>
    <row r="82" spans="2:18" s="6" customFormat="1" ht="18.75" customHeight="1">
      <c r="B82" s="19"/>
      <c r="C82" s="16" t="s">
        <v>14</v>
      </c>
      <c r="F82" s="14" t="str">
        <f>$F$10</f>
        <v>EUvBA</v>
      </c>
      <c r="K82" s="16" t="s">
        <v>16</v>
      </c>
      <c r="M82" s="166">
        <f>IF($O$10="","",$O$10)</f>
        <v>41963</v>
      </c>
      <c r="N82" s="155"/>
      <c r="O82" s="155"/>
      <c r="P82" s="155"/>
      <c r="R82" s="20"/>
    </row>
    <row r="83" spans="2:18" s="6" customFormat="1" ht="7.5" customHeight="1">
      <c r="B83" s="19"/>
      <c r="R83" s="20"/>
    </row>
    <row r="84" spans="2:18" s="6" customFormat="1" ht="15.75" customHeight="1">
      <c r="B84" s="19"/>
      <c r="C84" s="16" t="s">
        <v>17</v>
      </c>
      <c r="F84" s="14" t="str">
        <f>$E$13</f>
        <v>EUvBA</v>
      </c>
      <c r="K84" s="16" t="s">
        <v>23</v>
      </c>
      <c r="M84" s="160" t="str">
        <f>$E$19</f>
        <v>Ing.arch. Rastislav Mikluš</v>
      </c>
      <c r="N84" s="155"/>
      <c r="O84" s="155"/>
      <c r="P84" s="155"/>
      <c r="Q84" s="155"/>
      <c r="R84" s="20"/>
    </row>
    <row r="85" spans="2:18" s="6" customFormat="1" ht="15" customHeight="1">
      <c r="B85" s="19"/>
      <c r="C85" s="16" t="s">
        <v>21</v>
      </c>
      <c r="F85" s="14" t="str">
        <f>IF($E$16="","",$E$16)</f>
        <v> </v>
      </c>
      <c r="K85" s="16" t="s">
        <v>27</v>
      </c>
      <c r="M85" s="160" t="str">
        <f>$E$22</f>
        <v>-</v>
      </c>
      <c r="N85" s="155"/>
      <c r="O85" s="155"/>
      <c r="P85" s="155"/>
      <c r="Q85" s="155"/>
      <c r="R85" s="20"/>
    </row>
    <row r="86" spans="2:18" s="6" customFormat="1" ht="11.25" customHeight="1">
      <c r="B86" s="19"/>
      <c r="R86" s="20"/>
    </row>
    <row r="87" spans="2:18" s="6" customFormat="1" ht="30" customHeight="1">
      <c r="B87" s="19"/>
      <c r="C87" s="209" t="s">
        <v>89</v>
      </c>
      <c r="D87" s="172"/>
      <c r="E87" s="172"/>
      <c r="F87" s="172"/>
      <c r="G87" s="172"/>
      <c r="H87" s="28"/>
      <c r="I87" s="28"/>
      <c r="J87" s="28"/>
      <c r="K87" s="28"/>
      <c r="L87" s="28"/>
      <c r="M87" s="28"/>
      <c r="N87" s="209" t="s">
        <v>90</v>
      </c>
      <c r="O87" s="155"/>
      <c r="P87" s="155"/>
      <c r="Q87" s="155"/>
      <c r="R87" s="20"/>
    </row>
    <row r="88" spans="2:18" s="6" customFormat="1" ht="11.25" customHeight="1">
      <c r="B88" s="19"/>
      <c r="R88" s="20"/>
    </row>
    <row r="89" spans="2:47" s="6" customFormat="1" ht="30" customHeight="1">
      <c r="B89" s="19"/>
      <c r="C89" s="59" t="s">
        <v>91</v>
      </c>
      <c r="N89" s="153">
        <f>ROUND($N$134,2)</f>
        <v>0</v>
      </c>
      <c r="O89" s="155"/>
      <c r="P89" s="155"/>
      <c r="Q89" s="155"/>
      <c r="R89" s="20"/>
      <c r="AU89" s="6" t="s">
        <v>92</v>
      </c>
    </row>
    <row r="90" spans="2:18" s="64" customFormat="1" ht="25.5" customHeight="1">
      <c r="B90" s="85"/>
      <c r="D90" s="86" t="s">
        <v>93</v>
      </c>
      <c r="N90" s="207">
        <f>ROUND($N$135,2)</f>
        <v>0</v>
      </c>
      <c r="O90" s="208"/>
      <c r="P90" s="208"/>
      <c r="Q90" s="208"/>
      <c r="R90" s="87"/>
    </row>
    <row r="91" spans="2:18" s="73" customFormat="1" ht="21" customHeight="1">
      <c r="B91" s="88"/>
      <c r="D91" s="75" t="s">
        <v>94</v>
      </c>
      <c r="N91" s="163">
        <f>ROUND($N$136,2)</f>
        <v>0</v>
      </c>
      <c r="O91" s="208"/>
      <c r="P91" s="208"/>
      <c r="Q91" s="208"/>
      <c r="R91" s="89"/>
    </row>
    <row r="92" spans="2:18" s="73" customFormat="1" ht="21" customHeight="1">
      <c r="B92" s="88"/>
      <c r="D92" s="75" t="s">
        <v>95</v>
      </c>
      <c r="N92" s="163">
        <f>ROUND($N$139,2)</f>
        <v>0</v>
      </c>
      <c r="O92" s="208"/>
      <c r="P92" s="208"/>
      <c r="Q92" s="208"/>
      <c r="R92" s="89"/>
    </row>
    <row r="93" spans="2:18" s="73" customFormat="1" ht="21" customHeight="1">
      <c r="B93" s="88"/>
      <c r="D93" s="75" t="s">
        <v>96</v>
      </c>
      <c r="N93" s="163">
        <f>ROUND($N$177,2)</f>
        <v>0</v>
      </c>
      <c r="O93" s="208"/>
      <c r="P93" s="208"/>
      <c r="Q93" s="208"/>
      <c r="R93" s="89"/>
    </row>
    <row r="94" spans="2:18" s="73" customFormat="1" ht="21" customHeight="1">
      <c r="B94" s="88"/>
      <c r="D94" s="75" t="s">
        <v>97</v>
      </c>
      <c r="N94" s="163">
        <f>ROUND($N$225,2)</f>
        <v>0</v>
      </c>
      <c r="O94" s="208"/>
      <c r="P94" s="208"/>
      <c r="Q94" s="208"/>
      <c r="R94" s="89"/>
    </row>
    <row r="95" spans="2:18" s="64" customFormat="1" ht="25.5" customHeight="1">
      <c r="B95" s="85"/>
      <c r="D95" s="86" t="s">
        <v>98</v>
      </c>
      <c r="N95" s="207">
        <f>ROUND($N$227,2)</f>
        <v>0</v>
      </c>
      <c r="O95" s="208"/>
      <c r="P95" s="208"/>
      <c r="Q95" s="208"/>
      <c r="R95" s="87"/>
    </row>
    <row r="96" spans="2:18" s="73" customFormat="1" ht="21" customHeight="1">
      <c r="B96" s="88"/>
      <c r="D96" s="75" t="s">
        <v>99</v>
      </c>
      <c r="N96" s="163">
        <f>ROUND($N$228,2)</f>
        <v>0</v>
      </c>
      <c r="O96" s="208"/>
      <c r="P96" s="208"/>
      <c r="Q96" s="208"/>
      <c r="R96" s="89"/>
    </row>
    <row r="97" spans="2:18" s="73" customFormat="1" ht="21" customHeight="1">
      <c r="B97" s="88"/>
      <c r="D97" s="75" t="s">
        <v>100</v>
      </c>
      <c r="N97" s="163">
        <f>ROUND($N$231,2)</f>
        <v>0</v>
      </c>
      <c r="O97" s="208"/>
      <c r="P97" s="208"/>
      <c r="Q97" s="208"/>
      <c r="R97" s="89"/>
    </row>
    <row r="98" spans="2:18" s="73" customFormat="1" ht="21" customHeight="1">
      <c r="B98" s="88"/>
      <c r="D98" s="75" t="s">
        <v>101</v>
      </c>
      <c r="N98" s="163">
        <f>ROUND($N$240,2)</f>
        <v>0</v>
      </c>
      <c r="O98" s="208"/>
      <c r="P98" s="208"/>
      <c r="Q98" s="208"/>
      <c r="R98" s="89"/>
    </row>
    <row r="99" spans="2:18" s="73" customFormat="1" ht="21" customHeight="1">
      <c r="B99" s="88"/>
      <c r="D99" s="75" t="s">
        <v>102</v>
      </c>
      <c r="N99" s="163">
        <f>ROUND($N$255,2)</f>
        <v>0</v>
      </c>
      <c r="O99" s="208"/>
      <c r="P99" s="208"/>
      <c r="Q99" s="208"/>
      <c r="R99" s="89"/>
    </row>
    <row r="100" spans="2:18" s="73" customFormat="1" ht="21" customHeight="1">
      <c r="B100" s="88"/>
      <c r="D100" s="75" t="s">
        <v>103</v>
      </c>
      <c r="N100" s="163">
        <f>ROUND($N$280,2)</f>
        <v>0</v>
      </c>
      <c r="O100" s="208"/>
      <c r="P100" s="208"/>
      <c r="Q100" s="208"/>
      <c r="R100" s="89"/>
    </row>
    <row r="101" spans="2:18" s="73" customFormat="1" ht="21" customHeight="1">
      <c r="B101" s="88"/>
      <c r="D101" s="75" t="s">
        <v>104</v>
      </c>
      <c r="N101" s="163">
        <f>ROUND($N$292,2)</f>
        <v>0</v>
      </c>
      <c r="O101" s="208"/>
      <c r="P101" s="208"/>
      <c r="Q101" s="208"/>
      <c r="R101" s="89"/>
    </row>
    <row r="102" spans="2:18" s="73" customFormat="1" ht="21" customHeight="1">
      <c r="B102" s="88"/>
      <c r="D102" s="75" t="s">
        <v>105</v>
      </c>
      <c r="N102" s="163">
        <f>ROUND($N$296,2)</f>
        <v>0</v>
      </c>
      <c r="O102" s="208"/>
      <c r="P102" s="208"/>
      <c r="Q102" s="208"/>
      <c r="R102" s="89"/>
    </row>
    <row r="103" spans="2:18" s="73" customFormat="1" ht="21" customHeight="1">
      <c r="B103" s="88"/>
      <c r="D103" s="75" t="s">
        <v>106</v>
      </c>
      <c r="N103" s="163">
        <f>ROUND($N$314,2)</f>
        <v>0</v>
      </c>
      <c r="O103" s="208"/>
      <c r="P103" s="208"/>
      <c r="Q103" s="208"/>
      <c r="R103" s="89"/>
    </row>
    <row r="104" spans="2:18" s="73" customFormat="1" ht="21" customHeight="1">
      <c r="B104" s="88"/>
      <c r="D104" s="75" t="s">
        <v>107</v>
      </c>
      <c r="N104" s="163">
        <f>ROUND($N$327,2)</f>
        <v>0</v>
      </c>
      <c r="O104" s="208"/>
      <c r="P104" s="208"/>
      <c r="Q104" s="208"/>
      <c r="R104" s="89"/>
    </row>
    <row r="105" spans="2:18" s="64" customFormat="1" ht="25.5" customHeight="1">
      <c r="B105" s="85"/>
      <c r="D105" s="86" t="s">
        <v>108</v>
      </c>
      <c r="N105" s="207">
        <f>ROUND($N$342,2)</f>
        <v>0</v>
      </c>
      <c r="O105" s="208"/>
      <c r="P105" s="208"/>
      <c r="Q105" s="208"/>
      <c r="R105" s="87"/>
    </row>
    <row r="106" spans="2:18" s="73" customFormat="1" ht="21" customHeight="1">
      <c r="B106" s="88"/>
      <c r="D106" s="75" t="s">
        <v>109</v>
      </c>
      <c r="N106" s="163">
        <f>ROUND($N$343,2)</f>
        <v>0</v>
      </c>
      <c r="O106" s="208"/>
      <c r="P106" s="208"/>
      <c r="Q106" s="208"/>
      <c r="R106" s="89"/>
    </row>
    <row r="107" spans="2:18" s="64" customFormat="1" ht="25.5" customHeight="1">
      <c r="B107" s="85"/>
      <c r="D107" s="86" t="s">
        <v>110</v>
      </c>
      <c r="N107" s="207">
        <f>ROUND($N$346,2)</f>
        <v>0</v>
      </c>
      <c r="O107" s="208"/>
      <c r="P107" s="208"/>
      <c r="Q107" s="208"/>
      <c r="R107" s="87"/>
    </row>
    <row r="108" spans="2:18" s="6" customFormat="1" ht="22.5" customHeight="1">
      <c r="B108" s="19"/>
      <c r="R108" s="20"/>
    </row>
    <row r="109" spans="2:21" s="6" customFormat="1" ht="30" customHeight="1">
      <c r="B109" s="19"/>
      <c r="C109" s="59" t="s">
        <v>111</v>
      </c>
      <c r="N109" s="153">
        <f>ROUND($N$110+$N$111+$N$112+$N$113+$N$114,2)</f>
        <v>0</v>
      </c>
      <c r="O109" s="155"/>
      <c r="P109" s="155"/>
      <c r="Q109" s="155"/>
      <c r="R109" s="20"/>
      <c r="T109" s="90"/>
      <c r="U109" s="91" t="s">
        <v>31</v>
      </c>
    </row>
    <row r="110" spans="2:62" s="6" customFormat="1" ht="18.75" customHeight="1">
      <c r="B110" s="19"/>
      <c r="D110" s="164" t="s">
        <v>112</v>
      </c>
      <c r="E110" s="155"/>
      <c r="F110" s="155"/>
      <c r="G110" s="155"/>
      <c r="H110" s="155"/>
      <c r="N110" s="163">
        <v>0</v>
      </c>
      <c r="O110" s="155"/>
      <c r="P110" s="155"/>
      <c r="Q110" s="155"/>
      <c r="R110" s="20"/>
      <c r="T110" s="92"/>
      <c r="U110" s="93" t="s">
        <v>34</v>
      </c>
      <c r="AY110" s="6" t="s">
        <v>113</v>
      </c>
      <c r="BE110" s="94">
        <f>IF($U$110="základná",$N$110,0)</f>
        <v>0</v>
      </c>
      <c r="BF110" s="94">
        <f>IF($U$110="znížená",$N$110,0)</f>
        <v>0</v>
      </c>
      <c r="BG110" s="94">
        <f>IF($U$110="zákl. prenesená",$N$110,0)</f>
        <v>0</v>
      </c>
      <c r="BH110" s="94">
        <f>IF($U$110="zníž. prenesená",$N$110,0)</f>
        <v>0</v>
      </c>
      <c r="BI110" s="94">
        <f>IF($U$110="nulová",$N$110,0)</f>
        <v>0</v>
      </c>
      <c r="BJ110" s="6" t="s">
        <v>76</v>
      </c>
    </row>
    <row r="111" spans="2:62" s="6" customFormat="1" ht="18.75" customHeight="1">
      <c r="B111" s="19"/>
      <c r="D111" s="164" t="s">
        <v>114</v>
      </c>
      <c r="E111" s="155"/>
      <c r="F111" s="155"/>
      <c r="G111" s="155"/>
      <c r="H111" s="155"/>
      <c r="N111" s="163">
        <v>0</v>
      </c>
      <c r="O111" s="155"/>
      <c r="P111" s="155"/>
      <c r="Q111" s="155"/>
      <c r="R111" s="20"/>
      <c r="T111" s="92"/>
      <c r="U111" s="93" t="s">
        <v>34</v>
      </c>
      <c r="AY111" s="6" t="s">
        <v>113</v>
      </c>
      <c r="BE111" s="94">
        <f>IF($U$111="základná",$N$111,0)</f>
        <v>0</v>
      </c>
      <c r="BF111" s="94">
        <f>IF($U$111="znížená",$N$111,0)</f>
        <v>0</v>
      </c>
      <c r="BG111" s="94">
        <f>IF($U$111="zákl. prenesená",$N$111,0)</f>
        <v>0</v>
      </c>
      <c r="BH111" s="94">
        <f>IF($U$111="zníž. prenesená",$N$111,0)</f>
        <v>0</v>
      </c>
      <c r="BI111" s="94">
        <f>IF($U$111="nulová",$N$111,0)</f>
        <v>0</v>
      </c>
      <c r="BJ111" s="6" t="s">
        <v>76</v>
      </c>
    </row>
    <row r="112" spans="2:62" s="6" customFormat="1" ht="18.75" customHeight="1">
      <c r="B112" s="19"/>
      <c r="D112" s="164" t="s">
        <v>115</v>
      </c>
      <c r="E112" s="155"/>
      <c r="F112" s="155"/>
      <c r="G112" s="155"/>
      <c r="H112" s="155"/>
      <c r="N112" s="163">
        <v>0</v>
      </c>
      <c r="O112" s="155"/>
      <c r="P112" s="155"/>
      <c r="Q112" s="155"/>
      <c r="R112" s="20"/>
      <c r="T112" s="92"/>
      <c r="U112" s="93" t="s">
        <v>34</v>
      </c>
      <c r="AY112" s="6" t="s">
        <v>113</v>
      </c>
      <c r="BE112" s="94">
        <f>IF($U$112="základná",$N$112,0)</f>
        <v>0</v>
      </c>
      <c r="BF112" s="94">
        <f>IF($U$112="znížená",$N$112,0)</f>
        <v>0</v>
      </c>
      <c r="BG112" s="94">
        <f>IF($U$112="zákl. prenesená",$N$112,0)</f>
        <v>0</v>
      </c>
      <c r="BH112" s="94">
        <f>IF($U$112="zníž. prenesená",$N$112,0)</f>
        <v>0</v>
      </c>
      <c r="BI112" s="94">
        <f>IF($U$112="nulová",$N$112,0)</f>
        <v>0</v>
      </c>
      <c r="BJ112" s="6" t="s">
        <v>76</v>
      </c>
    </row>
    <row r="113" spans="2:62" s="6" customFormat="1" ht="18.75" customHeight="1">
      <c r="B113" s="19"/>
      <c r="D113" s="164" t="s">
        <v>116</v>
      </c>
      <c r="E113" s="155"/>
      <c r="F113" s="155"/>
      <c r="G113" s="155"/>
      <c r="H113" s="155"/>
      <c r="N113" s="163">
        <v>0</v>
      </c>
      <c r="O113" s="155"/>
      <c r="P113" s="155"/>
      <c r="Q113" s="155"/>
      <c r="R113" s="20"/>
      <c r="T113" s="92"/>
      <c r="U113" s="93" t="s">
        <v>34</v>
      </c>
      <c r="AY113" s="6" t="s">
        <v>113</v>
      </c>
      <c r="BE113" s="94">
        <f>IF($U$113="základná",$N$113,0)</f>
        <v>0</v>
      </c>
      <c r="BF113" s="94">
        <f>IF($U$113="znížená",$N$113,0)</f>
        <v>0</v>
      </c>
      <c r="BG113" s="94">
        <f>IF($U$113="zákl. prenesená",$N$113,0)</f>
        <v>0</v>
      </c>
      <c r="BH113" s="94">
        <f>IF($U$113="zníž. prenesená",$N$113,0)</f>
        <v>0</v>
      </c>
      <c r="BI113" s="94">
        <f>IF($U$113="nulová",$N$113,0)</f>
        <v>0</v>
      </c>
      <c r="BJ113" s="6" t="s">
        <v>76</v>
      </c>
    </row>
    <row r="114" spans="2:62" s="6" customFormat="1" ht="18.75" customHeight="1">
      <c r="B114" s="19"/>
      <c r="D114" s="75" t="s">
        <v>117</v>
      </c>
      <c r="N114" s="163">
        <v>0</v>
      </c>
      <c r="O114" s="155"/>
      <c r="P114" s="155"/>
      <c r="Q114" s="155"/>
      <c r="R114" s="20"/>
      <c r="T114" s="95"/>
      <c r="U114" s="96" t="s">
        <v>34</v>
      </c>
      <c r="AY114" s="6" t="s">
        <v>118</v>
      </c>
      <c r="BE114" s="94">
        <f>IF($U$114="základná",$N$114,0)</f>
        <v>0</v>
      </c>
      <c r="BF114" s="94">
        <f>IF($U$114="znížená",$N$114,0)</f>
        <v>0</v>
      </c>
      <c r="BG114" s="94">
        <f>IF($U$114="zákl. prenesená",$N$114,0)</f>
        <v>0</v>
      </c>
      <c r="BH114" s="94">
        <f>IF($U$114="zníž. prenesená",$N$114,0)</f>
        <v>0</v>
      </c>
      <c r="BI114" s="94">
        <f>IF($U$114="nulová",$N$114,0)</f>
        <v>0</v>
      </c>
      <c r="BJ114" s="6" t="s">
        <v>76</v>
      </c>
    </row>
    <row r="115" spans="2:18" s="6" customFormat="1" ht="14.25" customHeight="1">
      <c r="B115" s="19"/>
      <c r="R115" s="20"/>
    </row>
    <row r="116" spans="2:18" s="6" customFormat="1" ht="30" customHeight="1">
      <c r="B116" s="19"/>
      <c r="C116" s="81" t="s">
        <v>81</v>
      </c>
      <c r="D116" s="28"/>
      <c r="E116" s="28"/>
      <c r="F116" s="28"/>
      <c r="G116" s="28"/>
      <c r="H116" s="28"/>
      <c r="I116" s="28"/>
      <c r="J116" s="28"/>
      <c r="K116" s="28"/>
      <c r="L116" s="171">
        <f>ROUND(SUM($N$89+$N$109),2)</f>
        <v>0</v>
      </c>
      <c r="M116" s="172"/>
      <c r="N116" s="172"/>
      <c r="O116" s="172"/>
      <c r="P116" s="172"/>
      <c r="Q116" s="172"/>
      <c r="R116" s="20"/>
    </row>
    <row r="117" spans="2:18" s="6" customFormat="1" ht="7.5" customHeight="1"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3"/>
    </row>
    <row r="121" spans="2:18" s="6" customFormat="1" ht="7.5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</row>
    <row r="122" spans="2:18" s="6" customFormat="1" ht="37.5" customHeight="1">
      <c r="B122" s="19"/>
      <c r="C122" s="159" t="s">
        <v>119</v>
      </c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20"/>
    </row>
    <row r="123" spans="2:18" s="6" customFormat="1" ht="7.5" customHeight="1">
      <c r="B123" s="19"/>
      <c r="R123" s="20"/>
    </row>
    <row r="124" spans="2:18" s="6" customFormat="1" ht="30.75" customHeight="1">
      <c r="B124" s="19"/>
      <c r="C124" s="16" t="s">
        <v>10</v>
      </c>
      <c r="F124" s="206" t="str">
        <f>$F$6</f>
        <v>Rekonštrukcia sociálnych zariadení EUvBA - Typ E</v>
      </c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R124" s="20"/>
    </row>
    <row r="125" spans="2:18" s="2" customFormat="1" ht="30.75" customHeight="1">
      <c r="B125" s="10"/>
      <c r="C125" s="16" t="s">
        <v>84</v>
      </c>
      <c r="F125" s="206" t="s">
        <v>11</v>
      </c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R125" s="11"/>
    </row>
    <row r="126" spans="2:18" s="6" customFormat="1" ht="37.5" customHeight="1">
      <c r="B126" s="19"/>
      <c r="C126" s="49" t="s">
        <v>85</v>
      </c>
      <c r="F126" s="175" t="str">
        <f>$F$8</f>
        <v>Toalety typ  E - blok V1A  suterén - 1x</v>
      </c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R126" s="20"/>
    </row>
    <row r="127" spans="2:18" s="6" customFormat="1" ht="7.5" customHeight="1">
      <c r="B127" s="19"/>
      <c r="R127" s="20"/>
    </row>
    <row r="128" spans="2:18" s="6" customFormat="1" ht="18.75" customHeight="1">
      <c r="B128" s="19"/>
      <c r="C128" s="16" t="s">
        <v>14</v>
      </c>
      <c r="F128" s="14" t="str">
        <f>$F$10</f>
        <v>EUvBA</v>
      </c>
      <c r="K128" s="16" t="s">
        <v>16</v>
      </c>
      <c r="M128" s="166">
        <f>IF($O$10="","",$O$10)</f>
        <v>41963</v>
      </c>
      <c r="N128" s="155"/>
      <c r="O128" s="155"/>
      <c r="P128" s="155"/>
      <c r="R128" s="20"/>
    </row>
    <row r="129" spans="2:18" s="6" customFormat="1" ht="7.5" customHeight="1">
      <c r="B129" s="19"/>
      <c r="R129" s="20"/>
    </row>
    <row r="130" spans="2:18" s="6" customFormat="1" ht="15.75" customHeight="1">
      <c r="B130" s="19"/>
      <c r="C130" s="16" t="s">
        <v>17</v>
      </c>
      <c r="F130" s="14" t="str">
        <f>$E$13</f>
        <v>EUvBA</v>
      </c>
      <c r="K130" s="16" t="s">
        <v>23</v>
      </c>
      <c r="M130" s="160" t="str">
        <f>$E$19</f>
        <v>Ing.arch. Rastislav Mikluš</v>
      </c>
      <c r="N130" s="155"/>
      <c r="O130" s="155"/>
      <c r="P130" s="155"/>
      <c r="Q130" s="155"/>
      <c r="R130" s="20"/>
    </row>
    <row r="131" spans="2:18" s="6" customFormat="1" ht="15" customHeight="1">
      <c r="B131" s="19"/>
      <c r="C131" s="16" t="s">
        <v>21</v>
      </c>
      <c r="F131" s="14" t="str">
        <f>IF($E$16="","",$E$16)</f>
        <v> </v>
      </c>
      <c r="K131" s="16" t="s">
        <v>27</v>
      </c>
      <c r="M131" s="160" t="str">
        <f>$E$22</f>
        <v>-</v>
      </c>
      <c r="N131" s="155"/>
      <c r="O131" s="155"/>
      <c r="P131" s="155"/>
      <c r="Q131" s="155"/>
      <c r="R131" s="20"/>
    </row>
    <row r="132" spans="2:18" s="6" customFormat="1" ht="11.25" customHeight="1">
      <c r="B132" s="19"/>
      <c r="R132" s="20"/>
    </row>
    <row r="133" spans="2:27" s="97" customFormat="1" ht="30" customHeight="1">
      <c r="B133" s="98"/>
      <c r="C133" s="99" t="s">
        <v>120</v>
      </c>
      <c r="D133" s="100" t="s">
        <v>121</v>
      </c>
      <c r="E133" s="100" t="s">
        <v>49</v>
      </c>
      <c r="F133" s="203" t="s">
        <v>122</v>
      </c>
      <c r="G133" s="204"/>
      <c r="H133" s="204"/>
      <c r="I133" s="204"/>
      <c r="J133" s="100" t="s">
        <v>123</v>
      </c>
      <c r="K133" s="100" t="s">
        <v>124</v>
      </c>
      <c r="L133" s="203" t="s">
        <v>125</v>
      </c>
      <c r="M133" s="204"/>
      <c r="N133" s="203" t="s">
        <v>126</v>
      </c>
      <c r="O133" s="204"/>
      <c r="P133" s="204"/>
      <c r="Q133" s="205"/>
      <c r="R133" s="101"/>
      <c r="T133" s="54" t="s">
        <v>127</v>
      </c>
      <c r="U133" s="55" t="s">
        <v>31</v>
      </c>
      <c r="V133" s="55" t="s">
        <v>128</v>
      </c>
      <c r="W133" s="55" t="s">
        <v>129</v>
      </c>
      <c r="X133" s="55" t="s">
        <v>130</v>
      </c>
      <c r="Y133" s="55" t="s">
        <v>131</v>
      </c>
      <c r="Z133" s="55" t="s">
        <v>132</v>
      </c>
      <c r="AA133" s="56" t="s">
        <v>133</v>
      </c>
    </row>
    <row r="134" spans="2:63" s="6" customFormat="1" ht="30" customHeight="1">
      <c r="B134" s="19"/>
      <c r="C134" s="59" t="s">
        <v>86</v>
      </c>
      <c r="N134" s="198">
        <f>$BK$134</f>
        <v>0</v>
      </c>
      <c r="O134" s="155"/>
      <c r="P134" s="155"/>
      <c r="Q134" s="155"/>
      <c r="R134" s="20"/>
      <c r="T134" s="58"/>
      <c r="U134" s="33"/>
      <c r="V134" s="33"/>
      <c r="W134" s="102">
        <f>$W$135+$W$227+$W$342+$W$346</f>
        <v>577.2017129525999</v>
      </c>
      <c r="X134" s="33"/>
      <c r="Y134" s="102">
        <f>$Y$135+$Y$227+$Y$342+$Y$346</f>
        <v>5.521039119999999</v>
      </c>
      <c r="Z134" s="33"/>
      <c r="AA134" s="103">
        <f>$AA$135+$AA$227+$AA$342+$AA$346</f>
        <v>20.042861</v>
      </c>
      <c r="AT134" s="6" t="s">
        <v>66</v>
      </c>
      <c r="AU134" s="6" t="s">
        <v>92</v>
      </c>
      <c r="BK134" s="104">
        <f>$BK$135+$BK$227+$BK$342+$BK$346</f>
        <v>0</v>
      </c>
    </row>
    <row r="135" spans="2:63" s="105" customFormat="1" ht="37.5" customHeight="1">
      <c r="B135" s="106"/>
      <c r="D135" s="107" t="s">
        <v>93</v>
      </c>
      <c r="N135" s="197">
        <f>$BK$135</f>
        <v>0</v>
      </c>
      <c r="O135" s="189"/>
      <c r="P135" s="189"/>
      <c r="Q135" s="189"/>
      <c r="R135" s="109"/>
      <c r="T135" s="110"/>
      <c r="W135" s="111">
        <f>$W$136+$W$139+$W$177+$W$225</f>
        <v>288.3304255026</v>
      </c>
      <c r="Y135" s="111">
        <f>$Y$136+$Y$139+$Y$177+$Y$225</f>
        <v>2.29479674</v>
      </c>
      <c r="AA135" s="112">
        <f>$AA$136+$AA$139+$AA$177+$AA$225</f>
        <v>19.843193</v>
      </c>
      <c r="AR135" s="108" t="s">
        <v>72</v>
      </c>
      <c r="AT135" s="108" t="s">
        <v>66</v>
      </c>
      <c r="AU135" s="108" t="s">
        <v>67</v>
      </c>
      <c r="AY135" s="108" t="s">
        <v>134</v>
      </c>
      <c r="BK135" s="113">
        <f>$BK$136+$BK$139+$BK$177+$BK$225</f>
        <v>0</v>
      </c>
    </row>
    <row r="136" spans="2:63" s="105" customFormat="1" ht="21" customHeight="1">
      <c r="B136" s="106"/>
      <c r="D136" s="114" t="s">
        <v>94</v>
      </c>
      <c r="N136" s="188">
        <f>$BK$136</f>
        <v>0</v>
      </c>
      <c r="O136" s="189"/>
      <c r="P136" s="189"/>
      <c r="Q136" s="189"/>
      <c r="R136" s="109"/>
      <c r="T136" s="110"/>
      <c r="W136" s="111">
        <f>SUM($W$137:$W$138)</f>
        <v>1.411556</v>
      </c>
      <c r="Y136" s="111">
        <f>SUM($Y$137:$Y$138)</f>
        <v>0.21120945999999996</v>
      </c>
      <c r="AA136" s="112">
        <f>SUM($AA$137:$AA$138)</f>
        <v>0</v>
      </c>
      <c r="AR136" s="108" t="s">
        <v>72</v>
      </c>
      <c r="AT136" s="108" t="s">
        <v>66</v>
      </c>
      <c r="AU136" s="108" t="s">
        <v>72</v>
      </c>
      <c r="AY136" s="108" t="s">
        <v>134</v>
      </c>
      <c r="BK136" s="113">
        <f>SUM($BK$137:$BK$138)</f>
        <v>0</v>
      </c>
    </row>
    <row r="137" spans="2:64" s="6" customFormat="1" ht="27" customHeight="1">
      <c r="B137" s="19"/>
      <c r="C137" s="115" t="s">
        <v>72</v>
      </c>
      <c r="D137" s="115" t="s">
        <v>135</v>
      </c>
      <c r="E137" s="116" t="s">
        <v>136</v>
      </c>
      <c r="F137" s="194" t="s">
        <v>137</v>
      </c>
      <c r="G137" s="195"/>
      <c r="H137" s="195"/>
      <c r="I137" s="195"/>
      <c r="J137" s="117" t="s">
        <v>138</v>
      </c>
      <c r="K137" s="118">
        <v>3.082</v>
      </c>
      <c r="L137" s="196">
        <v>0</v>
      </c>
      <c r="M137" s="195"/>
      <c r="N137" s="196">
        <f>ROUND($L$137*$K$137,3)</f>
        <v>0</v>
      </c>
      <c r="O137" s="195"/>
      <c r="P137" s="195"/>
      <c r="Q137" s="195"/>
      <c r="R137" s="20"/>
      <c r="T137" s="119"/>
      <c r="U137" s="26" t="s">
        <v>34</v>
      </c>
      <c r="V137" s="120">
        <v>0.458</v>
      </c>
      <c r="W137" s="120">
        <f>$V$137*$K$137</f>
        <v>1.411556</v>
      </c>
      <c r="X137" s="120">
        <v>0.06853</v>
      </c>
      <c r="Y137" s="120">
        <f>$X$137*$K$137</f>
        <v>0.21120945999999996</v>
      </c>
      <c r="Z137" s="120">
        <v>0</v>
      </c>
      <c r="AA137" s="121">
        <f>$Z$137*$K$137</f>
        <v>0</v>
      </c>
      <c r="AR137" s="6" t="s">
        <v>139</v>
      </c>
      <c r="AT137" s="6" t="s">
        <v>135</v>
      </c>
      <c r="AU137" s="6" t="s">
        <v>76</v>
      </c>
      <c r="AY137" s="6" t="s">
        <v>134</v>
      </c>
      <c r="BE137" s="94">
        <f>IF($U$137="základná",$N$137,0)</f>
        <v>0</v>
      </c>
      <c r="BF137" s="94">
        <f>IF($U$137="znížená",$N$137,0)</f>
        <v>0</v>
      </c>
      <c r="BG137" s="94">
        <f>IF($U$137="zákl. prenesená",$N$137,0)</f>
        <v>0</v>
      </c>
      <c r="BH137" s="94">
        <f>IF($U$137="zníž. prenesená",$N$137,0)</f>
        <v>0</v>
      </c>
      <c r="BI137" s="94">
        <f>IF($U$137="nulová",$N$137,0)</f>
        <v>0</v>
      </c>
      <c r="BJ137" s="6" t="s">
        <v>76</v>
      </c>
      <c r="BK137" s="122">
        <f>ROUND($L$137*$K$137,3)</f>
        <v>0</v>
      </c>
      <c r="BL137" s="6" t="s">
        <v>139</v>
      </c>
    </row>
    <row r="138" spans="2:51" s="6" customFormat="1" ht="15.75" customHeight="1">
      <c r="B138" s="123"/>
      <c r="E138" s="124"/>
      <c r="F138" s="190" t="s">
        <v>140</v>
      </c>
      <c r="G138" s="191"/>
      <c r="H138" s="191"/>
      <c r="I138" s="191"/>
      <c r="K138" s="125">
        <v>3.082</v>
      </c>
      <c r="R138" s="126"/>
      <c r="T138" s="127"/>
      <c r="AA138" s="128"/>
      <c r="AT138" s="124" t="s">
        <v>141</v>
      </c>
      <c r="AU138" s="124" t="s">
        <v>76</v>
      </c>
      <c r="AV138" s="124" t="s">
        <v>76</v>
      </c>
      <c r="AW138" s="124" t="s">
        <v>92</v>
      </c>
      <c r="AX138" s="124" t="s">
        <v>72</v>
      </c>
      <c r="AY138" s="124" t="s">
        <v>134</v>
      </c>
    </row>
    <row r="139" spans="2:63" s="105" customFormat="1" ht="30.75" customHeight="1">
      <c r="B139" s="106"/>
      <c r="D139" s="114" t="s">
        <v>95</v>
      </c>
      <c r="N139" s="188">
        <f>$BK$139</f>
        <v>0</v>
      </c>
      <c r="O139" s="189"/>
      <c r="P139" s="189"/>
      <c r="Q139" s="189"/>
      <c r="R139" s="109"/>
      <c r="T139" s="110"/>
      <c r="W139" s="111">
        <f>SUM($W$140:$W$176)</f>
        <v>77.481611</v>
      </c>
      <c r="Y139" s="111">
        <f>SUM($Y$140:$Y$176)</f>
        <v>2.02617828</v>
      </c>
      <c r="AA139" s="112">
        <f>SUM($AA$140:$AA$176)</f>
        <v>0</v>
      </c>
      <c r="AR139" s="108" t="s">
        <v>72</v>
      </c>
      <c r="AT139" s="108" t="s">
        <v>66</v>
      </c>
      <c r="AU139" s="108" t="s">
        <v>72</v>
      </c>
      <c r="AY139" s="108" t="s">
        <v>134</v>
      </c>
      <c r="BK139" s="113">
        <f>SUM($BK$140:$BK$176)</f>
        <v>0</v>
      </c>
    </row>
    <row r="140" spans="2:64" s="6" customFormat="1" ht="39" customHeight="1">
      <c r="B140" s="19"/>
      <c r="C140" s="115" t="s">
        <v>76</v>
      </c>
      <c r="D140" s="115" t="s">
        <v>135</v>
      </c>
      <c r="E140" s="116" t="s">
        <v>142</v>
      </c>
      <c r="F140" s="194" t="s">
        <v>143</v>
      </c>
      <c r="G140" s="195"/>
      <c r="H140" s="195"/>
      <c r="I140" s="195"/>
      <c r="J140" s="117" t="s">
        <v>144</v>
      </c>
      <c r="K140" s="118">
        <v>20</v>
      </c>
      <c r="L140" s="196">
        <v>0</v>
      </c>
      <c r="M140" s="195"/>
      <c r="N140" s="196">
        <f>ROUND($L$140*$K$140,3)</f>
        <v>0</v>
      </c>
      <c r="O140" s="195"/>
      <c r="P140" s="195"/>
      <c r="Q140" s="195"/>
      <c r="R140" s="20"/>
      <c r="T140" s="119"/>
      <c r="U140" s="26" t="s">
        <v>34</v>
      </c>
      <c r="V140" s="120">
        <v>0.16217</v>
      </c>
      <c r="W140" s="120">
        <f>$V$140*$K$140</f>
        <v>3.2434000000000003</v>
      </c>
      <c r="X140" s="120">
        <v>0.0038</v>
      </c>
      <c r="Y140" s="120">
        <f>$X$140*$K$140</f>
        <v>0.076</v>
      </c>
      <c r="Z140" s="120">
        <v>0</v>
      </c>
      <c r="AA140" s="121">
        <f>$Z$140*$K$140</f>
        <v>0</v>
      </c>
      <c r="AR140" s="6" t="s">
        <v>139</v>
      </c>
      <c r="AT140" s="6" t="s">
        <v>135</v>
      </c>
      <c r="AU140" s="6" t="s">
        <v>76</v>
      </c>
      <c r="AY140" s="6" t="s">
        <v>134</v>
      </c>
      <c r="BE140" s="94">
        <f>IF($U$140="základná",$N$140,0)</f>
        <v>0</v>
      </c>
      <c r="BF140" s="94">
        <f>IF($U$140="znížená",$N$140,0)</f>
        <v>0</v>
      </c>
      <c r="BG140" s="94">
        <f>IF($U$140="zákl. prenesená",$N$140,0)</f>
        <v>0</v>
      </c>
      <c r="BH140" s="94">
        <f>IF($U$140="zníž. prenesená",$N$140,0)</f>
        <v>0</v>
      </c>
      <c r="BI140" s="94">
        <f>IF($U$140="nulová",$N$140,0)</f>
        <v>0</v>
      </c>
      <c r="BJ140" s="6" t="s">
        <v>76</v>
      </c>
      <c r="BK140" s="122">
        <f>ROUND($L$140*$K$140,3)</f>
        <v>0</v>
      </c>
      <c r="BL140" s="6" t="s">
        <v>139</v>
      </c>
    </row>
    <row r="141" spans="2:51" s="6" customFormat="1" ht="15.75" customHeight="1">
      <c r="B141" s="123"/>
      <c r="E141" s="124"/>
      <c r="F141" s="190" t="s">
        <v>145</v>
      </c>
      <c r="G141" s="191"/>
      <c r="H141" s="191"/>
      <c r="I141" s="191"/>
      <c r="K141" s="125">
        <v>20</v>
      </c>
      <c r="R141" s="126"/>
      <c r="T141" s="127"/>
      <c r="AA141" s="128"/>
      <c r="AT141" s="124" t="s">
        <v>141</v>
      </c>
      <c r="AU141" s="124" t="s">
        <v>76</v>
      </c>
      <c r="AV141" s="124" t="s">
        <v>76</v>
      </c>
      <c r="AW141" s="124" t="s">
        <v>92</v>
      </c>
      <c r="AX141" s="124" t="s">
        <v>72</v>
      </c>
      <c r="AY141" s="124" t="s">
        <v>134</v>
      </c>
    </row>
    <row r="142" spans="2:64" s="6" customFormat="1" ht="27" customHeight="1">
      <c r="B142" s="19"/>
      <c r="C142" s="115" t="s">
        <v>146</v>
      </c>
      <c r="D142" s="115" t="s">
        <v>135</v>
      </c>
      <c r="E142" s="116" t="s">
        <v>147</v>
      </c>
      <c r="F142" s="194" t="s">
        <v>148</v>
      </c>
      <c r="G142" s="195"/>
      <c r="H142" s="195"/>
      <c r="I142" s="195"/>
      <c r="J142" s="117" t="s">
        <v>144</v>
      </c>
      <c r="K142" s="118">
        <v>5</v>
      </c>
      <c r="L142" s="196">
        <v>0</v>
      </c>
      <c r="M142" s="195"/>
      <c r="N142" s="196">
        <f>ROUND($L$142*$K$142,3)</f>
        <v>0</v>
      </c>
      <c r="O142" s="195"/>
      <c r="P142" s="195"/>
      <c r="Q142" s="195"/>
      <c r="R142" s="20"/>
      <c r="T142" s="119"/>
      <c r="U142" s="26" t="s">
        <v>34</v>
      </c>
      <c r="V142" s="120">
        <v>0.30265</v>
      </c>
      <c r="W142" s="120">
        <f>$V$142*$K$142</f>
        <v>1.5132499999999998</v>
      </c>
      <c r="X142" s="120">
        <v>0.00948</v>
      </c>
      <c r="Y142" s="120">
        <f>$X$142*$K$142</f>
        <v>0.047400000000000005</v>
      </c>
      <c r="Z142" s="120">
        <v>0</v>
      </c>
      <c r="AA142" s="121">
        <f>$Z$142*$K$142</f>
        <v>0</v>
      </c>
      <c r="AR142" s="6" t="s">
        <v>139</v>
      </c>
      <c r="AT142" s="6" t="s">
        <v>135</v>
      </c>
      <c r="AU142" s="6" t="s">
        <v>76</v>
      </c>
      <c r="AY142" s="6" t="s">
        <v>134</v>
      </c>
      <c r="BE142" s="94">
        <f>IF($U$142="základná",$N$142,0)</f>
        <v>0</v>
      </c>
      <c r="BF142" s="94">
        <f>IF($U$142="znížená",$N$142,0)</f>
        <v>0</v>
      </c>
      <c r="BG142" s="94">
        <f>IF($U$142="zákl. prenesená",$N$142,0)</f>
        <v>0</v>
      </c>
      <c r="BH142" s="94">
        <f>IF($U$142="zníž. prenesená",$N$142,0)</f>
        <v>0</v>
      </c>
      <c r="BI142" s="94">
        <f>IF($U$142="nulová",$N$142,0)</f>
        <v>0</v>
      </c>
      <c r="BJ142" s="6" t="s">
        <v>76</v>
      </c>
      <c r="BK142" s="122">
        <f>ROUND($L$142*$K$142,3)</f>
        <v>0</v>
      </c>
      <c r="BL142" s="6" t="s">
        <v>139</v>
      </c>
    </row>
    <row r="143" spans="2:51" s="6" customFormat="1" ht="15.75" customHeight="1">
      <c r="B143" s="123"/>
      <c r="E143" s="124"/>
      <c r="F143" s="190" t="s">
        <v>149</v>
      </c>
      <c r="G143" s="191"/>
      <c r="H143" s="191"/>
      <c r="I143" s="191"/>
      <c r="K143" s="125">
        <v>5</v>
      </c>
      <c r="R143" s="126"/>
      <c r="T143" s="127"/>
      <c r="AA143" s="128"/>
      <c r="AT143" s="124" t="s">
        <v>141</v>
      </c>
      <c r="AU143" s="124" t="s">
        <v>76</v>
      </c>
      <c r="AV143" s="124" t="s">
        <v>76</v>
      </c>
      <c r="AW143" s="124" t="s">
        <v>92</v>
      </c>
      <c r="AX143" s="124" t="s">
        <v>72</v>
      </c>
      <c r="AY143" s="124" t="s">
        <v>134</v>
      </c>
    </row>
    <row r="144" spans="2:64" s="6" customFormat="1" ht="27" customHeight="1">
      <c r="B144" s="19"/>
      <c r="C144" s="115" t="s">
        <v>139</v>
      </c>
      <c r="D144" s="115" t="s">
        <v>135</v>
      </c>
      <c r="E144" s="116" t="s">
        <v>150</v>
      </c>
      <c r="F144" s="194" t="s">
        <v>151</v>
      </c>
      <c r="G144" s="195"/>
      <c r="H144" s="195"/>
      <c r="I144" s="195"/>
      <c r="J144" s="117" t="s">
        <v>144</v>
      </c>
      <c r="K144" s="118">
        <v>60</v>
      </c>
      <c r="L144" s="196">
        <v>0</v>
      </c>
      <c r="M144" s="195"/>
      <c r="N144" s="196">
        <f>ROUND($L$144*$K$144,3)</f>
        <v>0</v>
      </c>
      <c r="O144" s="195"/>
      <c r="P144" s="195"/>
      <c r="Q144" s="195"/>
      <c r="R144" s="20"/>
      <c r="T144" s="119"/>
      <c r="U144" s="26" t="s">
        <v>34</v>
      </c>
      <c r="V144" s="120">
        <v>0.19485</v>
      </c>
      <c r="W144" s="120">
        <f>$V$144*$K$144</f>
        <v>11.690999999999999</v>
      </c>
      <c r="X144" s="120">
        <v>0.00305</v>
      </c>
      <c r="Y144" s="120">
        <f>$X$144*$K$144</f>
        <v>0.18300000000000002</v>
      </c>
      <c r="Z144" s="120">
        <v>0</v>
      </c>
      <c r="AA144" s="121">
        <f>$Z$144*$K$144</f>
        <v>0</v>
      </c>
      <c r="AR144" s="6" t="s">
        <v>139</v>
      </c>
      <c r="AT144" s="6" t="s">
        <v>135</v>
      </c>
      <c r="AU144" s="6" t="s">
        <v>76</v>
      </c>
      <c r="AY144" s="6" t="s">
        <v>134</v>
      </c>
      <c r="BE144" s="94">
        <f>IF($U$144="základná",$N$144,0)</f>
        <v>0</v>
      </c>
      <c r="BF144" s="94">
        <f>IF($U$144="znížená",$N$144,0)</f>
        <v>0</v>
      </c>
      <c r="BG144" s="94">
        <f>IF($U$144="zákl. prenesená",$N$144,0)</f>
        <v>0</v>
      </c>
      <c r="BH144" s="94">
        <f>IF($U$144="zníž. prenesená",$N$144,0)</f>
        <v>0</v>
      </c>
      <c r="BI144" s="94">
        <f>IF($U$144="nulová",$N$144,0)</f>
        <v>0</v>
      </c>
      <c r="BJ144" s="6" t="s">
        <v>76</v>
      </c>
      <c r="BK144" s="122">
        <f>ROUND($L$144*$K$144,3)</f>
        <v>0</v>
      </c>
      <c r="BL144" s="6" t="s">
        <v>139</v>
      </c>
    </row>
    <row r="145" spans="2:51" s="6" customFormat="1" ht="15.75" customHeight="1">
      <c r="B145" s="123"/>
      <c r="E145" s="124"/>
      <c r="F145" s="190" t="s">
        <v>152</v>
      </c>
      <c r="G145" s="191"/>
      <c r="H145" s="191"/>
      <c r="I145" s="191"/>
      <c r="K145" s="125">
        <v>60</v>
      </c>
      <c r="R145" s="126"/>
      <c r="T145" s="127"/>
      <c r="AA145" s="128"/>
      <c r="AT145" s="124" t="s">
        <v>141</v>
      </c>
      <c r="AU145" s="124" t="s">
        <v>76</v>
      </c>
      <c r="AV145" s="124" t="s">
        <v>76</v>
      </c>
      <c r="AW145" s="124" t="s">
        <v>92</v>
      </c>
      <c r="AX145" s="124" t="s">
        <v>72</v>
      </c>
      <c r="AY145" s="124" t="s">
        <v>134</v>
      </c>
    </row>
    <row r="146" spans="2:64" s="6" customFormat="1" ht="27" customHeight="1">
      <c r="B146" s="19"/>
      <c r="C146" s="115" t="s">
        <v>153</v>
      </c>
      <c r="D146" s="115" t="s">
        <v>135</v>
      </c>
      <c r="E146" s="116" t="s">
        <v>154</v>
      </c>
      <c r="F146" s="194" t="s">
        <v>155</v>
      </c>
      <c r="G146" s="195"/>
      <c r="H146" s="195"/>
      <c r="I146" s="195"/>
      <c r="J146" s="117" t="s">
        <v>144</v>
      </c>
      <c r="K146" s="118">
        <v>25</v>
      </c>
      <c r="L146" s="196">
        <v>0</v>
      </c>
      <c r="M146" s="195"/>
      <c r="N146" s="196">
        <f>ROUND($L$146*$K$146,3)</f>
        <v>0</v>
      </c>
      <c r="O146" s="195"/>
      <c r="P146" s="195"/>
      <c r="Q146" s="195"/>
      <c r="R146" s="20"/>
      <c r="T146" s="119"/>
      <c r="U146" s="26" t="s">
        <v>34</v>
      </c>
      <c r="V146" s="120">
        <v>0.23511</v>
      </c>
      <c r="W146" s="120">
        <f>$V$146*$K$146</f>
        <v>5.877750000000001</v>
      </c>
      <c r="X146" s="120">
        <v>0.00874</v>
      </c>
      <c r="Y146" s="120">
        <f>$X$146*$K$146</f>
        <v>0.2185</v>
      </c>
      <c r="Z146" s="120">
        <v>0</v>
      </c>
      <c r="AA146" s="121">
        <f>$Z$146*$K$146</f>
        <v>0</v>
      </c>
      <c r="AR146" s="6" t="s">
        <v>139</v>
      </c>
      <c r="AT146" s="6" t="s">
        <v>135</v>
      </c>
      <c r="AU146" s="6" t="s">
        <v>76</v>
      </c>
      <c r="AY146" s="6" t="s">
        <v>134</v>
      </c>
      <c r="BE146" s="94">
        <f>IF($U$146="základná",$N$146,0)</f>
        <v>0</v>
      </c>
      <c r="BF146" s="94">
        <f>IF($U$146="znížená",$N$146,0)</f>
        <v>0</v>
      </c>
      <c r="BG146" s="94">
        <f>IF($U$146="zákl. prenesená",$N$146,0)</f>
        <v>0</v>
      </c>
      <c r="BH146" s="94">
        <f>IF($U$146="zníž. prenesená",$N$146,0)</f>
        <v>0</v>
      </c>
      <c r="BI146" s="94">
        <f>IF($U$146="nulová",$N$146,0)</f>
        <v>0</v>
      </c>
      <c r="BJ146" s="6" t="s">
        <v>76</v>
      </c>
      <c r="BK146" s="122">
        <f>ROUND($L$146*$K$146,3)</f>
        <v>0</v>
      </c>
      <c r="BL146" s="6" t="s">
        <v>139</v>
      </c>
    </row>
    <row r="147" spans="2:51" s="6" customFormat="1" ht="15.75" customHeight="1">
      <c r="B147" s="123"/>
      <c r="E147" s="124"/>
      <c r="F147" s="190" t="s">
        <v>156</v>
      </c>
      <c r="G147" s="191"/>
      <c r="H147" s="191"/>
      <c r="I147" s="191"/>
      <c r="K147" s="125">
        <v>25</v>
      </c>
      <c r="R147" s="126"/>
      <c r="T147" s="127"/>
      <c r="AA147" s="128"/>
      <c r="AT147" s="124" t="s">
        <v>141</v>
      </c>
      <c r="AU147" s="124" t="s">
        <v>76</v>
      </c>
      <c r="AV147" s="124" t="s">
        <v>76</v>
      </c>
      <c r="AW147" s="124" t="s">
        <v>92</v>
      </c>
      <c r="AX147" s="124" t="s">
        <v>72</v>
      </c>
      <c r="AY147" s="124" t="s">
        <v>134</v>
      </c>
    </row>
    <row r="148" spans="2:64" s="6" customFormat="1" ht="27" customHeight="1">
      <c r="B148" s="19"/>
      <c r="C148" s="115" t="s">
        <v>157</v>
      </c>
      <c r="D148" s="115" t="s">
        <v>135</v>
      </c>
      <c r="E148" s="116" t="s">
        <v>158</v>
      </c>
      <c r="F148" s="194" t="s">
        <v>159</v>
      </c>
      <c r="G148" s="195"/>
      <c r="H148" s="195"/>
      <c r="I148" s="195"/>
      <c r="J148" s="117" t="s">
        <v>144</v>
      </c>
      <c r="K148" s="118">
        <v>4</v>
      </c>
      <c r="L148" s="196">
        <v>0</v>
      </c>
      <c r="M148" s="195"/>
      <c r="N148" s="196">
        <f>ROUND($L$148*$K$148,3)</f>
        <v>0</v>
      </c>
      <c r="O148" s="195"/>
      <c r="P148" s="195"/>
      <c r="Q148" s="195"/>
      <c r="R148" s="20"/>
      <c r="T148" s="119"/>
      <c r="U148" s="26" t="s">
        <v>34</v>
      </c>
      <c r="V148" s="120">
        <v>0.63274</v>
      </c>
      <c r="W148" s="120">
        <f>$V$148*$K$148</f>
        <v>2.53096</v>
      </c>
      <c r="X148" s="120">
        <v>0.03033</v>
      </c>
      <c r="Y148" s="120">
        <f>$X$148*$K$148</f>
        <v>0.12132</v>
      </c>
      <c r="Z148" s="120">
        <v>0</v>
      </c>
      <c r="AA148" s="121">
        <f>$Z$148*$K$148</f>
        <v>0</v>
      </c>
      <c r="AR148" s="6" t="s">
        <v>139</v>
      </c>
      <c r="AT148" s="6" t="s">
        <v>135</v>
      </c>
      <c r="AU148" s="6" t="s">
        <v>76</v>
      </c>
      <c r="AY148" s="6" t="s">
        <v>134</v>
      </c>
      <c r="BE148" s="94">
        <f>IF($U$148="základná",$N$148,0)</f>
        <v>0</v>
      </c>
      <c r="BF148" s="94">
        <f>IF($U$148="znížená",$N$148,0)</f>
        <v>0</v>
      </c>
      <c r="BG148" s="94">
        <f>IF($U$148="zákl. prenesená",$N$148,0)</f>
        <v>0</v>
      </c>
      <c r="BH148" s="94">
        <f>IF($U$148="zníž. prenesená",$N$148,0)</f>
        <v>0</v>
      </c>
      <c r="BI148" s="94">
        <f>IF($U$148="nulová",$N$148,0)</f>
        <v>0</v>
      </c>
      <c r="BJ148" s="6" t="s">
        <v>76</v>
      </c>
      <c r="BK148" s="122">
        <f>ROUND($L$148*$K$148,3)</f>
        <v>0</v>
      </c>
      <c r="BL148" s="6" t="s">
        <v>139</v>
      </c>
    </row>
    <row r="149" spans="2:51" s="6" customFormat="1" ht="15.75" customHeight="1">
      <c r="B149" s="123"/>
      <c r="E149" s="124"/>
      <c r="F149" s="190" t="s">
        <v>160</v>
      </c>
      <c r="G149" s="191"/>
      <c r="H149" s="191"/>
      <c r="I149" s="191"/>
      <c r="K149" s="125">
        <v>4</v>
      </c>
      <c r="R149" s="126"/>
      <c r="T149" s="127"/>
      <c r="AA149" s="128"/>
      <c r="AT149" s="124" t="s">
        <v>141</v>
      </c>
      <c r="AU149" s="124" t="s">
        <v>76</v>
      </c>
      <c r="AV149" s="124" t="s">
        <v>76</v>
      </c>
      <c r="AW149" s="124" t="s">
        <v>92</v>
      </c>
      <c r="AX149" s="124" t="s">
        <v>72</v>
      </c>
      <c r="AY149" s="124" t="s">
        <v>134</v>
      </c>
    </row>
    <row r="150" spans="2:64" s="6" customFormat="1" ht="27" customHeight="1">
      <c r="B150" s="19"/>
      <c r="C150" s="115" t="s">
        <v>161</v>
      </c>
      <c r="D150" s="115" t="s">
        <v>135</v>
      </c>
      <c r="E150" s="116" t="s">
        <v>162</v>
      </c>
      <c r="F150" s="194" t="s">
        <v>163</v>
      </c>
      <c r="G150" s="195"/>
      <c r="H150" s="195"/>
      <c r="I150" s="195"/>
      <c r="J150" s="117" t="s">
        <v>138</v>
      </c>
      <c r="K150" s="118">
        <v>89.593</v>
      </c>
      <c r="L150" s="196">
        <v>0</v>
      </c>
      <c r="M150" s="195"/>
      <c r="N150" s="196">
        <f>ROUND($L$150*$K$150,3)</f>
        <v>0</v>
      </c>
      <c r="O150" s="195"/>
      <c r="P150" s="195"/>
      <c r="Q150" s="195"/>
      <c r="R150" s="20"/>
      <c r="T150" s="119"/>
      <c r="U150" s="26" t="s">
        <v>34</v>
      </c>
      <c r="V150" s="120">
        <v>0.1515</v>
      </c>
      <c r="W150" s="120">
        <f>$V$150*$K$150</f>
        <v>13.5733395</v>
      </c>
      <c r="X150" s="120">
        <v>0.007</v>
      </c>
      <c r="Y150" s="120">
        <f>$X$150*$K$150</f>
        <v>0.627151</v>
      </c>
      <c r="Z150" s="120">
        <v>0</v>
      </c>
      <c r="AA150" s="121">
        <f>$Z$150*$K$150</f>
        <v>0</v>
      </c>
      <c r="AR150" s="6" t="s">
        <v>139</v>
      </c>
      <c r="AT150" s="6" t="s">
        <v>135</v>
      </c>
      <c r="AU150" s="6" t="s">
        <v>76</v>
      </c>
      <c r="AY150" s="6" t="s">
        <v>134</v>
      </c>
      <c r="BE150" s="94">
        <f>IF($U$150="základná",$N$150,0)</f>
        <v>0</v>
      </c>
      <c r="BF150" s="94">
        <f>IF($U$150="znížená",$N$150,0)</f>
        <v>0</v>
      </c>
      <c r="BG150" s="94">
        <f>IF($U$150="zákl. prenesená",$N$150,0)</f>
        <v>0</v>
      </c>
      <c r="BH150" s="94">
        <f>IF($U$150="zníž. prenesená",$N$150,0)</f>
        <v>0</v>
      </c>
      <c r="BI150" s="94">
        <f>IF($U$150="nulová",$N$150,0)</f>
        <v>0</v>
      </c>
      <c r="BJ150" s="6" t="s">
        <v>76</v>
      </c>
      <c r="BK150" s="122">
        <f>ROUND($L$150*$K$150,3)</f>
        <v>0</v>
      </c>
      <c r="BL150" s="6" t="s">
        <v>139</v>
      </c>
    </row>
    <row r="151" spans="2:51" s="6" customFormat="1" ht="15.75" customHeight="1">
      <c r="B151" s="123"/>
      <c r="E151" s="124"/>
      <c r="F151" s="190" t="s">
        <v>164</v>
      </c>
      <c r="G151" s="191"/>
      <c r="H151" s="191"/>
      <c r="I151" s="191"/>
      <c r="K151" s="125">
        <v>22.596</v>
      </c>
      <c r="R151" s="126"/>
      <c r="T151" s="127"/>
      <c r="AA151" s="128"/>
      <c r="AT151" s="124" t="s">
        <v>141</v>
      </c>
      <c r="AU151" s="124" t="s">
        <v>76</v>
      </c>
      <c r="AV151" s="124" t="s">
        <v>76</v>
      </c>
      <c r="AW151" s="124" t="s">
        <v>92</v>
      </c>
      <c r="AX151" s="124" t="s">
        <v>67</v>
      </c>
      <c r="AY151" s="124" t="s">
        <v>134</v>
      </c>
    </row>
    <row r="152" spans="2:51" s="6" customFormat="1" ht="15.75" customHeight="1">
      <c r="B152" s="123"/>
      <c r="E152" s="124"/>
      <c r="F152" s="190" t="s">
        <v>165</v>
      </c>
      <c r="G152" s="191"/>
      <c r="H152" s="191"/>
      <c r="I152" s="191"/>
      <c r="K152" s="125">
        <v>27.342</v>
      </c>
      <c r="R152" s="126"/>
      <c r="T152" s="127"/>
      <c r="AA152" s="128"/>
      <c r="AT152" s="124" t="s">
        <v>141</v>
      </c>
      <c r="AU152" s="124" t="s">
        <v>76</v>
      </c>
      <c r="AV152" s="124" t="s">
        <v>76</v>
      </c>
      <c r="AW152" s="124" t="s">
        <v>92</v>
      </c>
      <c r="AX152" s="124" t="s">
        <v>67</v>
      </c>
      <c r="AY152" s="124" t="s">
        <v>134</v>
      </c>
    </row>
    <row r="153" spans="2:51" s="6" customFormat="1" ht="15.75" customHeight="1">
      <c r="B153" s="123"/>
      <c r="E153" s="124"/>
      <c r="F153" s="190" t="s">
        <v>166</v>
      </c>
      <c r="G153" s="191"/>
      <c r="H153" s="191"/>
      <c r="I153" s="191"/>
      <c r="K153" s="125">
        <v>21.672</v>
      </c>
      <c r="R153" s="126"/>
      <c r="T153" s="127"/>
      <c r="AA153" s="128"/>
      <c r="AT153" s="124" t="s">
        <v>141</v>
      </c>
      <c r="AU153" s="124" t="s">
        <v>76</v>
      </c>
      <c r="AV153" s="124" t="s">
        <v>76</v>
      </c>
      <c r="AW153" s="124" t="s">
        <v>92</v>
      </c>
      <c r="AX153" s="124" t="s">
        <v>67</v>
      </c>
      <c r="AY153" s="124" t="s">
        <v>134</v>
      </c>
    </row>
    <row r="154" spans="2:51" s="6" customFormat="1" ht="15.75" customHeight="1">
      <c r="B154" s="123"/>
      <c r="E154" s="124"/>
      <c r="F154" s="190" t="s">
        <v>167</v>
      </c>
      <c r="G154" s="191"/>
      <c r="H154" s="191"/>
      <c r="I154" s="191"/>
      <c r="K154" s="125">
        <v>27.636</v>
      </c>
      <c r="R154" s="126"/>
      <c r="T154" s="127"/>
      <c r="AA154" s="128"/>
      <c r="AT154" s="124" t="s">
        <v>141</v>
      </c>
      <c r="AU154" s="124" t="s">
        <v>76</v>
      </c>
      <c r="AV154" s="124" t="s">
        <v>76</v>
      </c>
      <c r="AW154" s="124" t="s">
        <v>92</v>
      </c>
      <c r="AX154" s="124" t="s">
        <v>67</v>
      </c>
      <c r="AY154" s="124" t="s">
        <v>134</v>
      </c>
    </row>
    <row r="155" spans="2:51" s="6" customFormat="1" ht="15.75" customHeight="1">
      <c r="B155" s="123"/>
      <c r="E155" s="124"/>
      <c r="F155" s="190" t="s">
        <v>168</v>
      </c>
      <c r="G155" s="191"/>
      <c r="H155" s="191"/>
      <c r="I155" s="191"/>
      <c r="K155" s="125">
        <v>-9.653</v>
      </c>
      <c r="R155" s="126"/>
      <c r="T155" s="127"/>
      <c r="AA155" s="128"/>
      <c r="AT155" s="124" t="s">
        <v>141</v>
      </c>
      <c r="AU155" s="124" t="s">
        <v>76</v>
      </c>
      <c r="AV155" s="124" t="s">
        <v>76</v>
      </c>
      <c r="AW155" s="124" t="s">
        <v>92</v>
      </c>
      <c r="AX155" s="124" t="s">
        <v>67</v>
      </c>
      <c r="AY155" s="124" t="s">
        <v>134</v>
      </c>
    </row>
    <row r="156" spans="2:51" s="6" customFormat="1" ht="15.75" customHeight="1">
      <c r="B156" s="129"/>
      <c r="E156" s="130"/>
      <c r="F156" s="192" t="s">
        <v>169</v>
      </c>
      <c r="G156" s="193"/>
      <c r="H156" s="193"/>
      <c r="I156" s="193"/>
      <c r="K156" s="131">
        <v>89.593</v>
      </c>
      <c r="R156" s="132"/>
      <c r="T156" s="133"/>
      <c r="AA156" s="134"/>
      <c r="AT156" s="130" t="s">
        <v>141</v>
      </c>
      <c r="AU156" s="130" t="s">
        <v>76</v>
      </c>
      <c r="AV156" s="130" t="s">
        <v>139</v>
      </c>
      <c r="AW156" s="130" t="s">
        <v>92</v>
      </c>
      <c r="AX156" s="130" t="s">
        <v>72</v>
      </c>
      <c r="AY156" s="130" t="s">
        <v>134</v>
      </c>
    </row>
    <row r="157" spans="2:64" s="6" customFormat="1" ht="39" customHeight="1">
      <c r="B157" s="19"/>
      <c r="C157" s="115" t="s">
        <v>170</v>
      </c>
      <c r="D157" s="115" t="s">
        <v>135</v>
      </c>
      <c r="E157" s="116" t="s">
        <v>171</v>
      </c>
      <c r="F157" s="194" t="s">
        <v>172</v>
      </c>
      <c r="G157" s="195"/>
      <c r="H157" s="195"/>
      <c r="I157" s="195"/>
      <c r="J157" s="117" t="s">
        <v>138</v>
      </c>
      <c r="K157" s="118">
        <v>89.593</v>
      </c>
      <c r="L157" s="196">
        <v>0</v>
      </c>
      <c r="M157" s="195"/>
      <c r="N157" s="196">
        <f>ROUND($L$157*$K$157,3)</f>
        <v>0</v>
      </c>
      <c r="O157" s="195"/>
      <c r="P157" s="195"/>
      <c r="Q157" s="195"/>
      <c r="R157" s="20"/>
      <c r="T157" s="119"/>
      <c r="U157" s="26" t="s">
        <v>34</v>
      </c>
      <c r="V157" s="120">
        <v>0.2245</v>
      </c>
      <c r="W157" s="120">
        <f>$V$157*$K$157</f>
        <v>20.1136285</v>
      </c>
      <c r="X157" s="120">
        <v>0.005</v>
      </c>
      <c r="Y157" s="120">
        <f>$X$157*$K$157</f>
        <v>0.447965</v>
      </c>
      <c r="Z157" s="120">
        <v>0</v>
      </c>
      <c r="AA157" s="121">
        <f>$Z$157*$K$157</f>
        <v>0</v>
      </c>
      <c r="AR157" s="6" t="s">
        <v>139</v>
      </c>
      <c r="AT157" s="6" t="s">
        <v>135</v>
      </c>
      <c r="AU157" s="6" t="s">
        <v>76</v>
      </c>
      <c r="AY157" s="6" t="s">
        <v>134</v>
      </c>
      <c r="BE157" s="94">
        <f>IF($U$157="základná",$N$157,0)</f>
        <v>0</v>
      </c>
      <c r="BF157" s="94">
        <f>IF($U$157="znížená",$N$157,0)</f>
        <v>0</v>
      </c>
      <c r="BG157" s="94">
        <f>IF($U$157="zákl. prenesená",$N$157,0)</f>
        <v>0</v>
      </c>
      <c r="BH157" s="94">
        <f>IF($U$157="zníž. prenesená",$N$157,0)</f>
        <v>0</v>
      </c>
      <c r="BI157" s="94">
        <f>IF($U$157="nulová",$N$157,0)</f>
        <v>0</v>
      </c>
      <c r="BJ157" s="6" t="s">
        <v>76</v>
      </c>
      <c r="BK157" s="122">
        <f>ROUND($L$157*$K$157,3)</f>
        <v>0</v>
      </c>
      <c r="BL157" s="6" t="s">
        <v>139</v>
      </c>
    </row>
    <row r="158" spans="2:51" s="6" customFormat="1" ht="15.75" customHeight="1">
      <c r="B158" s="123"/>
      <c r="E158" s="124"/>
      <c r="F158" s="190" t="s">
        <v>164</v>
      </c>
      <c r="G158" s="191"/>
      <c r="H158" s="191"/>
      <c r="I158" s="191"/>
      <c r="K158" s="125">
        <v>22.596</v>
      </c>
      <c r="R158" s="126"/>
      <c r="T158" s="127"/>
      <c r="AA158" s="128"/>
      <c r="AT158" s="124" t="s">
        <v>141</v>
      </c>
      <c r="AU158" s="124" t="s">
        <v>76</v>
      </c>
      <c r="AV158" s="124" t="s">
        <v>76</v>
      </c>
      <c r="AW158" s="124" t="s">
        <v>92</v>
      </c>
      <c r="AX158" s="124" t="s">
        <v>67</v>
      </c>
      <c r="AY158" s="124" t="s">
        <v>134</v>
      </c>
    </row>
    <row r="159" spans="2:51" s="6" customFormat="1" ht="15.75" customHeight="1">
      <c r="B159" s="123"/>
      <c r="E159" s="124"/>
      <c r="F159" s="190" t="s">
        <v>165</v>
      </c>
      <c r="G159" s="191"/>
      <c r="H159" s="191"/>
      <c r="I159" s="191"/>
      <c r="K159" s="125">
        <v>27.342</v>
      </c>
      <c r="R159" s="126"/>
      <c r="T159" s="127"/>
      <c r="AA159" s="128"/>
      <c r="AT159" s="124" t="s">
        <v>141</v>
      </c>
      <c r="AU159" s="124" t="s">
        <v>76</v>
      </c>
      <c r="AV159" s="124" t="s">
        <v>76</v>
      </c>
      <c r="AW159" s="124" t="s">
        <v>92</v>
      </c>
      <c r="AX159" s="124" t="s">
        <v>67</v>
      </c>
      <c r="AY159" s="124" t="s">
        <v>134</v>
      </c>
    </row>
    <row r="160" spans="2:51" s="6" customFormat="1" ht="15.75" customHeight="1">
      <c r="B160" s="123"/>
      <c r="E160" s="124"/>
      <c r="F160" s="190" t="s">
        <v>166</v>
      </c>
      <c r="G160" s="191"/>
      <c r="H160" s="191"/>
      <c r="I160" s="191"/>
      <c r="K160" s="125">
        <v>21.672</v>
      </c>
      <c r="R160" s="126"/>
      <c r="T160" s="127"/>
      <c r="AA160" s="128"/>
      <c r="AT160" s="124" t="s">
        <v>141</v>
      </c>
      <c r="AU160" s="124" t="s">
        <v>76</v>
      </c>
      <c r="AV160" s="124" t="s">
        <v>76</v>
      </c>
      <c r="AW160" s="124" t="s">
        <v>92</v>
      </c>
      <c r="AX160" s="124" t="s">
        <v>67</v>
      </c>
      <c r="AY160" s="124" t="s">
        <v>134</v>
      </c>
    </row>
    <row r="161" spans="2:51" s="6" customFormat="1" ht="15.75" customHeight="1">
      <c r="B161" s="123"/>
      <c r="E161" s="124"/>
      <c r="F161" s="190" t="s">
        <v>167</v>
      </c>
      <c r="G161" s="191"/>
      <c r="H161" s="191"/>
      <c r="I161" s="191"/>
      <c r="K161" s="125">
        <v>27.636</v>
      </c>
      <c r="R161" s="126"/>
      <c r="T161" s="127"/>
      <c r="AA161" s="128"/>
      <c r="AT161" s="124" t="s">
        <v>141</v>
      </c>
      <c r="AU161" s="124" t="s">
        <v>76</v>
      </c>
      <c r="AV161" s="124" t="s">
        <v>76</v>
      </c>
      <c r="AW161" s="124" t="s">
        <v>92</v>
      </c>
      <c r="AX161" s="124" t="s">
        <v>67</v>
      </c>
      <c r="AY161" s="124" t="s">
        <v>134</v>
      </c>
    </row>
    <row r="162" spans="2:51" s="6" customFormat="1" ht="15.75" customHeight="1">
      <c r="B162" s="123"/>
      <c r="E162" s="124"/>
      <c r="F162" s="190" t="s">
        <v>168</v>
      </c>
      <c r="G162" s="191"/>
      <c r="H162" s="191"/>
      <c r="I162" s="191"/>
      <c r="K162" s="125">
        <v>-9.653</v>
      </c>
      <c r="R162" s="126"/>
      <c r="T162" s="127"/>
      <c r="AA162" s="128"/>
      <c r="AT162" s="124" t="s">
        <v>141</v>
      </c>
      <c r="AU162" s="124" t="s">
        <v>76</v>
      </c>
      <c r="AV162" s="124" t="s">
        <v>76</v>
      </c>
      <c r="AW162" s="124" t="s">
        <v>92</v>
      </c>
      <c r="AX162" s="124" t="s">
        <v>67</v>
      </c>
      <c r="AY162" s="124" t="s">
        <v>134</v>
      </c>
    </row>
    <row r="163" spans="2:51" s="6" customFormat="1" ht="15.75" customHeight="1">
      <c r="B163" s="129"/>
      <c r="E163" s="130"/>
      <c r="F163" s="192" t="s">
        <v>169</v>
      </c>
      <c r="G163" s="193"/>
      <c r="H163" s="193"/>
      <c r="I163" s="193"/>
      <c r="K163" s="131">
        <v>89.593</v>
      </c>
      <c r="R163" s="132"/>
      <c r="T163" s="133"/>
      <c r="AA163" s="134"/>
      <c r="AT163" s="130" t="s">
        <v>141</v>
      </c>
      <c r="AU163" s="130" t="s">
        <v>76</v>
      </c>
      <c r="AV163" s="130" t="s">
        <v>139</v>
      </c>
      <c r="AW163" s="130" t="s">
        <v>92</v>
      </c>
      <c r="AX163" s="130" t="s">
        <v>72</v>
      </c>
      <c r="AY163" s="130" t="s">
        <v>134</v>
      </c>
    </row>
    <row r="164" spans="2:64" s="6" customFormat="1" ht="27" customHeight="1">
      <c r="B164" s="19"/>
      <c r="C164" s="115" t="s">
        <v>173</v>
      </c>
      <c r="D164" s="115" t="s">
        <v>135</v>
      </c>
      <c r="E164" s="116" t="s">
        <v>174</v>
      </c>
      <c r="F164" s="194" t="s">
        <v>175</v>
      </c>
      <c r="G164" s="195"/>
      <c r="H164" s="195"/>
      <c r="I164" s="195"/>
      <c r="J164" s="117" t="s">
        <v>138</v>
      </c>
      <c r="K164" s="118">
        <v>6.552</v>
      </c>
      <c r="L164" s="196">
        <v>0</v>
      </c>
      <c r="M164" s="195"/>
      <c r="N164" s="196">
        <f>ROUND($L$164*$K$164,3)</f>
        <v>0</v>
      </c>
      <c r="O164" s="195"/>
      <c r="P164" s="195"/>
      <c r="Q164" s="195"/>
      <c r="R164" s="20"/>
      <c r="T164" s="119"/>
      <c r="U164" s="26" t="s">
        <v>34</v>
      </c>
      <c r="V164" s="120">
        <v>0.224</v>
      </c>
      <c r="W164" s="120">
        <f>$V$164*$K$164</f>
        <v>1.4676479999999998</v>
      </c>
      <c r="X164" s="120">
        <v>0.004</v>
      </c>
      <c r="Y164" s="120">
        <f>$X$164*$K$164</f>
        <v>0.026208</v>
      </c>
      <c r="Z164" s="120">
        <v>0</v>
      </c>
      <c r="AA164" s="121">
        <f>$Z$164*$K$164</f>
        <v>0</v>
      </c>
      <c r="AR164" s="6" t="s">
        <v>139</v>
      </c>
      <c r="AT164" s="6" t="s">
        <v>135</v>
      </c>
      <c r="AU164" s="6" t="s">
        <v>76</v>
      </c>
      <c r="AY164" s="6" t="s">
        <v>134</v>
      </c>
      <c r="BE164" s="94">
        <f>IF($U$164="základná",$N$164,0)</f>
        <v>0</v>
      </c>
      <c r="BF164" s="94">
        <f>IF($U$164="znížená",$N$164,0)</f>
        <v>0</v>
      </c>
      <c r="BG164" s="94">
        <f>IF($U$164="zákl. prenesená",$N$164,0)</f>
        <v>0</v>
      </c>
      <c r="BH164" s="94">
        <f>IF($U$164="zníž. prenesená",$N$164,0)</f>
        <v>0</v>
      </c>
      <c r="BI164" s="94">
        <f>IF($U$164="nulová",$N$164,0)</f>
        <v>0</v>
      </c>
      <c r="BJ164" s="6" t="s">
        <v>76</v>
      </c>
      <c r="BK164" s="122">
        <f>ROUND($L$164*$K$164,3)</f>
        <v>0</v>
      </c>
      <c r="BL164" s="6" t="s">
        <v>139</v>
      </c>
    </row>
    <row r="165" spans="2:51" s="6" customFormat="1" ht="15.75" customHeight="1">
      <c r="B165" s="123"/>
      <c r="E165" s="124"/>
      <c r="F165" s="190" t="s">
        <v>176</v>
      </c>
      <c r="G165" s="191"/>
      <c r="H165" s="191"/>
      <c r="I165" s="191"/>
      <c r="K165" s="125">
        <v>4.398</v>
      </c>
      <c r="R165" s="126"/>
      <c r="T165" s="127"/>
      <c r="AA165" s="128"/>
      <c r="AT165" s="124" t="s">
        <v>141</v>
      </c>
      <c r="AU165" s="124" t="s">
        <v>76</v>
      </c>
      <c r="AV165" s="124" t="s">
        <v>76</v>
      </c>
      <c r="AW165" s="124" t="s">
        <v>92</v>
      </c>
      <c r="AX165" s="124" t="s">
        <v>67</v>
      </c>
      <c r="AY165" s="124" t="s">
        <v>134</v>
      </c>
    </row>
    <row r="166" spans="2:51" s="6" customFormat="1" ht="15.75" customHeight="1">
      <c r="B166" s="123"/>
      <c r="E166" s="124"/>
      <c r="F166" s="190" t="s">
        <v>177</v>
      </c>
      <c r="G166" s="191"/>
      <c r="H166" s="191"/>
      <c r="I166" s="191"/>
      <c r="K166" s="125">
        <v>4.134</v>
      </c>
      <c r="R166" s="126"/>
      <c r="T166" s="127"/>
      <c r="AA166" s="128"/>
      <c r="AT166" s="124" t="s">
        <v>141</v>
      </c>
      <c r="AU166" s="124" t="s">
        <v>76</v>
      </c>
      <c r="AV166" s="124" t="s">
        <v>76</v>
      </c>
      <c r="AW166" s="124" t="s">
        <v>92</v>
      </c>
      <c r="AX166" s="124" t="s">
        <v>67</v>
      </c>
      <c r="AY166" s="124" t="s">
        <v>134</v>
      </c>
    </row>
    <row r="167" spans="2:51" s="6" customFormat="1" ht="15.75" customHeight="1">
      <c r="B167" s="123"/>
      <c r="E167" s="124"/>
      <c r="F167" s="190" t="s">
        <v>178</v>
      </c>
      <c r="G167" s="191"/>
      <c r="H167" s="191"/>
      <c r="I167" s="191"/>
      <c r="K167" s="125">
        <v>-1.98</v>
      </c>
      <c r="R167" s="126"/>
      <c r="T167" s="127"/>
      <c r="AA167" s="128"/>
      <c r="AT167" s="124" t="s">
        <v>141</v>
      </c>
      <c r="AU167" s="124" t="s">
        <v>76</v>
      </c>
      <c r="AV167" s="124" t="s">
        <v>76</v>
      </c>
      <c r="AW167" s="124" t="s">
        <v>92</v>
      </c>
      <c r="AX167" s="124" t="s">
        <v>67</v>
      </c>
      <c r="AY167" s="124" t="s">
        <v>134</v>
      </c>
    </row>
    <row r="168" spans="2:51" s="6" customFormat="1" ht="15.75" customHeight="1">
      <c r="B168" s="129"/>
      <c r="E168" s="130"/>
      <c r="F168" s="192" t="s">
        <v>169</v>
      </c>
      <c r="G168" s="193"/>
      <c r="H168" s="193"/>
      <c r="I168" s="193"/>
      <c r="K168" s="131">
        <v>6.552</v>
      </c>
      <c r="R168" s="132"/>
      <c r="T168" s="133"/>
      <c r="AA168" s="134"/>
      <c r="AT168" s="130" t="s">
        <v>141</v>
      </c>
      <c r="AU168" s="130" t="s">
        <v>76</v>
      </c>
      <c r="AV168" s="130" t="s">
        <v>139</v>
      </c>
      <c r="AW168" s="130" t="s">
        <v>92</v>
      </c>
      <c r="AX168" s="130" t="s">
        <v>72</v>
      </c>
      <c r="AY168" s="130" t="s">
        <v>134</v>
      </c>
    </row>
    <row r="169" spans="2:64" s="6" customFormat="1" ht="27" customHeight="1">
      <c r="B169" s="19"/>
      <c r="C169" s="115" t="s">
        <v>179</v>
      </c>
      <c r="D169" s="115" t="s">
        <v>135</v>
      </c>
      <c r="E169" s="116" t="s">
        <v>180</v>
      </c>
      <c r="F169" s="194" t="s">
        <v>181</v>
      </c>
      <c r="G169" s="195"/>
      <c r="H169" s="195"/>
      <c r="I169" s="195"/>
      <c r="J169" s="117" t="s">
        <v>138</v>
      </c>
      <c r="K169" s="118">
        <v>89.593</v>
      </c>
      <c r="L169" s="196">
        <v>0</v>
      </c>
      <c r="M169" s="195"/>
      <c r="N169" s="196">
        <f>ROUND($L$169*$K$169,3)</f>
        <v>0</v>
      </c>
      <c r="O169" s="195"/>
      <c r="P169" s="195"/>
      <c r="Q169" s="195"/>
      <c r="R169" s="20"/>
      <c r="T169" s="119"/>
      <c r="U169" s="26" t="s">
        <v>34</v>
      </c>
      <c r="V169" s="120">
        <v>0.195</v>
      </c>
      <c r="W169" s="120">
        <f>$V$169*$K$169</f>
        <v>17.470635</v>
      </c>
      <c r="X169" s="120">
        <v>0.00196</v>
      </c>
      <c r="Y169" s="120">
        <f>$X$169*$K$169</f>
        <v>0.17560228</v>
      </c>
      <c r="Z169" s="120">
        <v>0</v>
      </c>
      <c r="AA169" s="121">
        <f>$Z$169*$K$169</f>
        <v>0</v>
      </c>
      <c r="AR169" s="6" t="s">
        <v>139</v>
      </c>
      <c r="AT169" s="6" t="s">
        <v>135</v>
      </c>
      <c r="AU169" s="6" t="s">
        <v>76</v>
      </c>
      <c r="AY169" s="6" t="s">
        <v>134</v>
      </c>
      <c r="BE169" s="94">
        <f>IF($U$169="základná",$N$169,0)</f>
        <v>0</v>
      </c>
      <c r="BF169" s="94">
        <f>IF($U$169="znížená",$N$169,0)</f>
        <v>0</v>
      </c>
      <c r="BG169" s="94">
        <f>IF($U$169="zákl. prenesená",$N$169,0)</f>
        <v>0</v>
      </c>
      <c r="BH169" s="94">
        <f>IF($U$169="zníž. prenesená",$N$169,0)</f>
        <v>0</v>
      </c>
      <c r="BI169" s="94">
        <f>IF($U$169="nulová",$N$169,0)</f>
        <v>0</v>
      </c>
      <c r="BJ169" s="6" t="s">
        <v>76</v>
      </c>
      <c r="BK169" s="122">
        <f>ROUND($L$169*$K$169,3)</f>
        <v>0</v>
      </c>
      <c r="BL169" s="6" t="s">
        <v>139</v>
      </c>
    </row>
    <row r="170" spans="2:51" s="6" customFormat="1" ht="15.75" customHeight="1">
      <c r="B170" s="123"/>
      <c r="E170" s="124"/>
      <c r="F170" s="190" t="s">
        <v>164</v>
      </c>
      <c r="G170" s="191"/>
      <c r="H170" s="191"/>
      <c r="I170" s="191"/>
      <c r="K170" s="125">
        <v>22.596</v>
      </c>
      <c r="R170" s="126"/>
      <c r="T170" s="127"/>
      <c r="AA170" s="128"/>
      <c r="AT170" s="124" t="s">
        <v>141</v>
      </c>
      <c r="AU170" s="124" t="s">
        <v>76</v>
      </c>
      <c r="AV170" s="124" t="s">
        <v>76</v>
      </c>
      <c r="AW170" s="124" t="s">
        <v>92</v>
      </c>
      <c r="AX170" s="124" t="s">
        <v>67</v>
      </c>
      <c r="AY170" s="124" t="s">
        <v>134</v>
      </c>
    </row>
    <row r="171" spans="2:51" s="6" customFormat="1" ht="15.75" customHeight="1">
      <c r="B171" s="123"/>
      <c r="E171" s="124"/>
      <c r="F171" s="190" t="s">
        <v>165</v>
      </c>
      <c r="G171" s="191"/>
      <c r="H171" s="191"/>
      <c r="I171" s="191"/>
      <c r="K171" s="125">
        <v>27.342</v>
      </c>
      <c r="R171" s="126"/>
      <c r="T171" s="127"/>
      <c r="AA171" s="128"/>
      <c r="AT171" s="124" t="s">
        <v>141</v>
      </c>
      <c r="AU171" s="124" t="s">
        <v>76</v>
      </c>
      <c r="AV171" s="124" t="s">
        <v>76</v>
      </c>
      <c r="AW171" s="124" t="s">
        <v>92</v>
      </c>
      <c r="AX171" s="124" t="s">
        <v>67</v>
      </c>
      <c r="AY171" s="124" t="s">
        <v>134</v>
      </c>
    </row>
    <row r="172" spans="2:51" s="6" customFormat="1" ht="15.75" customHeight="1">
      <c r="B172" s="123"/>
      <c r="E172" s="124"/>
      <c r="F172" s="190" t="s">
        <v>166</v>
      </c>
      <c r="G172" s="191"/>
      <c r="H172" s="191"/>
      <c r="I172" s="191"/>
      <c r="K172" s="125">
        <v>21.672</v>
      </c>
      <c r="R172" s="126"/>
      <c r="T172" s="127"/>
      <c r="AA172" s="128"/>
      <c r="AT172" s="124" t="s">
        <v>141</v>
      </c>
      <c r="AU172" s="124" t="s">
        <v>76</v>
      </c>
      <c r="AV172" s="124" t="s">
        <v>76</v>
      </c>
      <c r="AW172" s="124" t="s">
        <v>92</v>
      </c>
      <c r="AX172" s="124" t="s">
        <v>67</v>
      </c>
      <c r="AY172" s="124" t="s">
        <v>134</v>
      </c>
    </row>
    <row r="173" spans="2:51" s="6" customFormat="1" ht="15.75" customHeight="1">
      <c r="B173" s="123"/>
      <c r="E173" s="124"/>
      <c r="F173" s="190" t="s">
        <v>167</v>
      </c>
      <c r="G173" s="191"/>
      <c r="H173" s="191"/>
      <c r="I173" s="191"/>
      <c r="K173" s="125">
        <v>27.636</v>
      </c>
      <c r="R173" s="126"/>
      <c r="T173" s="127"/>
      <c r="AA173" s="128"/>
      <c r="AT173" s="124" t="s">
        <v>141</v>
      </c>
      <c r="AU173" s="124" t="s">
        <v>76</v>
      </c>
      <c r="AV173" s="124" t="s">
        <v>76</v>
      </c>
      <c r="AW173" s="124" t="s">
        <v>92</v>
      </c>
      <c r="AX173" s="124" t="s">
        <v>67</v>
      </c>
      <c r="AY173" s="124" t="s">
        <v>134</v>
      </c>
    </row>
    <row r="174" spans="2:51" s="6" customFormat="1" ht="15.75" customHeight="1">
      <c r="B174" s="123"/>
      <c r="E174" s="124"/>
      <c r="F174" s="190" t="s">
        <v>168</v>
      </c>
      <c r="G174" s="191"/>
      <c r="H174" s="191"/>
      <c r="I174" s="191"/>
      <c r="K174" s="125">
        <v>-9.653</v>
      </c>
      <c r="R174" s="126"/>
      <c r="T174" s="127"/>
      <c r="AA174" s="128"/>
      <c r="AT174" s="124" t="s">
        <v>141</v>
      </c>
      <c r="AU174" s="124" t="s">
        <v>76</v>
      </c>
      <c r="AV174" s="124" t="s">
        <v>76</v>
      </c>
      <c r="AW174" s="124" t="s">
        <v>92</v>
      </c>
      <c r="AX174" s="124" t="s">
        <v>67</v>
      </c>
      <c r="AY174" s="124" t="s">
        <v>134</v>
      </c>
    </row>
    <row r="175" spans="2:51" s="6" customFormat="1" ht="15.75" customHeight="1">
      <c r="B175" s="129"/>
      <c r="E175" s="130"/>
      <c r="F175" s="192" t="s">
        <v>169</v>
      </c>
      <c r="G175" s="193"/>
      <c r="H175" s="193"/>
      <c r="I175" s="193"/>
      <c r="K175" s="131">
        <v>89.593</v>
      </c>
      <c r="R175" s="132"/>
      <c r="T175" s="133"/>
      <c r="AA175" s="134"/>
      <c r="AT175" s="130" t="s">
        <v>141</v>
      </c>
      <c r="AU175" s="130" t="s">
        <v>76</v>
      </c>
      <c r="AV175" s="130" t="s">
        <v>139</v>
      </c>
      <c r="AW175" s="130" t="s">
        <v>92</v>
      </c>
      <c r="AX175" s="130" t="s">
        <v>72</v>
      </c>
      <c r="AY175" s="130" t="s">
        <v>134</v>
      </c>
    </row>
    <row r="176" spans="2:64" s="6" customFormat="1" ht="15.75" customHeight="1">
      <c r="B176" s="19"/>
      <c r="C176" s="135" t="s">
        <v>182</v>
      </c>
      <c r="D176" s="135" t="s">
        <v>183</v>
      </c>
      <c r="E176" s="136" t="s">
        <v>184</v>
      </c>
      <c r="F176" s="200" t="s">
        <v>185</v>
      </c>
      <c r="G176" s="201"/>
      <c r="H176" s="201"/>
      <c r="I176" s="201"/>
      <c r="J176" s="137" t="s">
        <v>138</v>
      </c>
      <c r="K176" s="138">
        <v>103.032</v>
      </c>
      <c r="L176" s="202">
        <v>0</v>
      </c>
      <c r="M176" s="201"/>
      <c r="N176" s="202">
        <f>ROUND($L$176*$K$176,3)</f>
        <v>0</v>
      </c>
      <c r="O176" s="195"/>
      <c r="P176" s="195"/>
      <c r="Q176" s="195"/>
      <c r="R176" s="20"/>
      <c r="T176" s="119"/>
      <c r="U176" s="26" t="s">
        <v>34</v>
      </c>
      <c r="V176" s="120">
        <v>0</v>
      </c>
      <c r="W176" s="120">
        <f>$V$176*$K$176</f>
        <v>0</v>
      </c>
      <c r="X176" s="120">
        <v>0.001</v>
      </c>
      <c r="Y176" s="120">
        <f>$X$176*$K$176</f>
        <v>0.103032</v>
      </c>
      <c r="Z176" s="120">
        <v>0</v>
      </c>
      <c r="AA176" s="121">
        <f>$Z$176*$K$176</f>
        <v>0</v>
      </c>
      <c r="AR176" s="6" t="s">
        <v>170</v>
      </c>
      <c r="AT176" s="6" t="s">
        <v>183</v>
      </c>
      <c r="AU176" s="6" t="s">
        <v>76</v>
      </c>
      <c r="AY176" s="6" t="s">
        <v>134</v>
      </c>
      <c r="BE176" s="94">
        <f>IF($U$176="základná",$N$176,0)</f>
        <v>0</v>
      </c>
      <c r="BF176" s="94">
        <f>IF($U$176="znížená",$N$176,0)</f>
        <v>0</v>
      </c>
      <c r="BG176" s="94">
        <f>IF($U$176="zákl. prenesená",$N$176,0)</f>
        <v>0</v>
      </c>
      <c r="BH176" s="94">
        <f>IF($U$176="zníž. prenesená",$N$176,0)</f>
        <v>0</v>
      </c>
      <c r="BI176" s="94">
        <f>IF($U$176="nulová",$N$176,0)</f>
        <v>0</v>
      </c>
      <c r="BJ176" s="6" t="s">
        <v>76</v>
      </c>
      <c r="BK176" s="122">
        <f>ROUND($L$176*$K$176,3)</f>
        <v>0</v>
      </c>
      <c r="BL176" s="6" t="s">
        <v>139</v>
      </c>
    </row>
    <row r="177" spans="2:63" s="105" customFormat="1" ht="30.75" customHeight="1">
      <c r="B177" s="106"/>
      <c r="D177" s="114" t="s">
        <v>96</v>
      </c>
      <c r="N177" s="188">
        <f>$BK$177</f>
        <v>0</v>
      </c>
      <c r="O177" s="189"/>
      <c r="P177" s="189"/>
      <c r="Q177" s="189"/>
      <c r="R177" s="109"/>
      <c r="T177" s="110"/>
      <c r="W177" s="111">
        <f>SUM($W$178:$W$224)</f>
        <v>203.7846735026</v>
      </c>
      <c r="Y177" s="111">
        <f>SUM($Y$178:$Y$224)</f>
        <v>0.057409</v>
      </c>
      <c r="AA177" s="112">
        <f>SUM($AA$178:$AA$224)</f>
        <v>19.843193</v>
      </c>
      <c r="AR177" s="108" t="s">
        <v>72</v>
      </c>
      <c r="AT177" s="108" t="s">
        <v>66</v>
      </c>
      <c r="AU177" s="108" t="s">
        <v>72</v>
      </c>
      <c r="AY177" s="108" t="s">
        <v>134</v>
      </c>
      <c r="BK177" s="113">
        <f>SUM($BK$178:$BK$224)</f>
        <v>0</v>
      </c>
    </row>
    <row r="178" spans="2:64" s="6" customFormat="1" ht="27" customHeight="1">
      <c r="B178" s="19"/>
      <c r="C178" s="115" t="s">
        <v>186</v>
      </c>
      <c r="D178" s="115" t="s">
        <v>135</v>
      </c>
      <c r="E178" s="116" t="s">
        <v>187</v>
      </c>
      <c r="F178" s="194" t="s">
        <v>188</v>
      </c>
      <c r="G178" s="195"/>
      <c r="H178" s="195"/>
      <c r="I178" s="195"/>
      <c r="J178" s="117" t="s">
        <v>138</v>
      </c>
      <c r="K178" s="118">
        <v>33.77</v>
      </c>
      <c r="L178" s="196">
        <v>0</v>
      </c>
      <c r="M178" s="195"/>
      <c r="N178" s="196">
        <f>ROUND($L$178*$K$178,3)</f>
        <v>0</v>
      </c>
      <c r="O178" s="195"/>
      <c r="P178" s="195"/>
      <c r="Q178" s="195"/>
      <c r="R178" s="20"/>
      <c r="T178" s="119"/>
      <c r="U178" s="26" t="s">
        <v>34</v>
      </c>
      <c r="V178" s="120">
        <v>0.09921</v>
      </c>
      <c r="W178" s="120">
        <f>$V$178*$K$178</f>
        <v>3.3503217000000007</v>
      </c>
      <c r="X178" s="120">
        <v>0.00153</v>
      </c>
      <c r="Y178" s="120">
        <f>$X$178*$K$178</f>
        <v>0.0516681</v>
      </c>
      <c r="Z178" s="120">
        <v>0</v>
      </c>
      <c r="AA178" s="121">
        <f>$Z$178*$K$178</f>
        <v>0</v>
      </c>
      <c r="AR178" s="6" t="s">
        <v>139</v>
      </c>
      <c r="AT178" s="6" t="s">
        <v>135</v>
      </c>
      <c r="AU178" s="6" t="s">
        <v>76</v>
      </c>
      <c r="AY178" s="6" t="s">
        <v>134</v>
      </c>
      <c r="BE178" s="94">
        <f>IF($U$178="základná",$N$178,0)</f>
        <v>0</v>
      </c>
      <c r="BF178" s="94">
        <f>IF($U$178="znížená",$N$178,0)</f>
        <v>0</v>
      </c>
      <c r="BG178" s="94">
        <f>IF($U$178="zákl. prenesená",$N$178,0)</f>
        <v>0</v>
      </c>
      <c r="BH178" s="94">
        <f>IF($U$178="zníž. prenesená",$N$178,0)</f>
        <v>0</v>
      </c>
      <c r="BI178" s="94">
        <f>IF($U$178="nulová",$N$178,0)</f>
        <v>0</v>
      </c>
      <c r="BJ178" s="6" t="s">
        <v>76</v>
      </c>
      <c r="BK178" s="122">
        <f>ROUND($L$178*$K$178,3)</f>
        <v>0</v>
      </c>
      <c r="BL178" s="6" t="s">
        <v>139</v>
      </c>
    </row>
    <row r="179" spans="2:51" s="6" customFormat="1" ht="15.75" customHeight="1">
      <c r="B179" s="123"/>
      <c r="E179" s="124"/>
      <c r="F179" s="190" t="s">
        <v>189</v>
      </c>
      <c r="G179" s="191"/>
      <c r="H179" s="191"/>
      <c r="I179" s="191"/>
      <c r="K179" s="125">
        <v>33.77</v>
      </c>
      <c r="R179" s="126"/>
      <c r="T179" s="127"/>
      <c r="AA179" s="128"/>
      <c r="AT179" s="124" t="s">
        <v>141</v>
      </c>
      <c r="AU179" s="124" t="s">
        <v>76</v>
      </c>
      <c r="AV179" s="124" t="s">
        <v>76</v>
      </c>
      <c r="AW179" s="124" t="s">
        <v>92</v>
      </c>
      <c r="AX179" s="124" t="s">
        <v>72</v>
      </c>
      <c r="AY179" s="124" t="s">
        <v>134</v>
      </c>
    </row>
    <row r="180" spans="2:64" s="6" customFormat="1" ht="15.75" customHeight="1">
      <c r="B180" s="19"/>
      <c r="C180" s="115" t="s">
        <v>190</v>
      </c>
      <c r="D180" s="115" t="s">
        <v>135</v>
      </c>
      <c r="E180" s="116" t="s">
        <v>191</v>
      </c>
      <c r="F180" s="194" t="s">
        <v>192</v>
      </c>
      <c r="G180" s="195"/>
      <c r="H180" s="195"/>
      <c r="I180" s="195"/>
      <c r="J180" s="117" t="s">
        <v>138</v>
      </c>
      <c r="K180" s="118">
        <v>202.62</v>
      </c>
      <c r="L180" s="196">
        <v>0</v>
      </c>
      <c r="M180" s="195"/>
      <c r="N180" s="196">
        <f>ROUND($L$180*$K$180,3)</f>
        <v>0</v>
      </c>
      <c r="O180" s="195"/>
      <c r="P180" s="195"/>
      <c r="Q180" s="195"/>
      <c r="R180" s="20"/>
      <c r="T180" s="119"/>
      <c r="U180" s="26" t="s">
        <v>34</v>
      </c>
      <c r="V180" s="120">
        <v>0.12301</v>
      </c>
      <c r="W180" s="120">
        <f>$V$180*$K$180</f>
        <v>24.9242862</v>
      </c>
      <c r="X180" s="120">
        <v>2E-05</v>
      </c>
      <c r="Y180" s="120">
        <f>$X$180*$K$180</f>
        <v>0.0040524</v>
      </c>
      <c r="Z180" s="120">
        <v>0</v>
      </c>
      <c r="AA180" s="121">
        <f>$Z$180*$K$180</f>
        <v>0</v>
      </c>
      <c r="AR180" s="6" t="s">
        <v>139</v>
      </c>
      <c r="AT180" s="6" t="s">
        <v>135</v>
      </c>
      <c r="AU180" s="6" t="s">
        <v>76</v>
      </c>
      <c r="AY180" s="6" t="s">
        <v>134</v>
      </c>
      <c r="BE180" s="94">
        <f>IF($U$180="základná",$N$180,0)</f>
        <v>0</v>
      </c>
      <c r="BF180" s="94">
        <f>IF($U$180="znížená",$N$180,0)</f>
        <v>0</v>
      </c>
      <c r="BG180" s="94">
        <f>IF($U$180="zákl. prenesená",$N$180,0)</f>
        <v>0</v>
      </c>
      <c r="BH180" s="94">
        <f>IF($U$180="zníž. prenesená",$N$180,0)</f>
        <v>0</v>
      </c>
      <c r="BI180" s="94">
        <f>IF($U$180="nulová",$N$180,0)</f>
        <v>0</v>
      </c>
      <c r="BJ180" s="6" t="s">
        <v>76</v>
      </c>
      <c r="BK180" s="122">
        <f>ROUND($L$180*$K$180,3)</f>
        <v>0</v>
      </c>
      <c r="BL180" s="6" t="s">
        <v>139</v>
      </c>
    </row>
    <row r="181" spans="2:51" s="6" customFormat="1" ht="15.75" customHeight="1">
      <c r="B181" s="123"/>
      <c r="E181" s="124"/>
      <c r="F181" s="190" t="s">
        <v>193</v>
      </c>
      <c r="G181" s="191"/>
      <c r="H181" s="191"/>
      <c r="I181" s="191"/>
      <c r="K181" s="125">
        <v>202.62</v>
      </c>
      <c r="R181" s="126"/>
      <c r="T181" s="127"/>
      <c r="AA181" s="128"/>
      <c r="AT181" s="124" t="s">
        <v>141</v>
      </c>
      <c r="AU181" s="124" t="s">
        <v>76</v>
      </c>
      <c r="AV181" s="124" t="s">
        <v>76</v>
      </c>
      <c r="AW181" s="124" t="s">
        <v>92</v>
      </c>
      <c r="AX181" s="124" t="s">
        <v>72</v>
      </c>
      <c r="AY181" s="124" t="s">
        <v>134</v>
      </c>
    </row>
    <row r="182" spans="2:64" s="6" customFormat="1" ht="15.75" customHeight="1">
      <c r="B182" s="19"/>
      <c r="C182" s="115" t="s">
        <v>194</v>
      </c>
      <c r="D182" s="115" t="s">
        <v>135</v>
      </c>
      <c r="E182" s="116" t="s">
        <v>195</v>
      </c>
      <c r="F182" s="194" t="s">
        <v>196</v>
      </c>
      <c r="G182" s="195"/>
      <c r="H182" s="195"/>
      <c r="I182" s="195"/>
      <c r="J182" s="117" t="s">
        <v>138</v>
      </c>
      <c r="K182" s="118">
        <v>33.77</v>
      </c>
      <c r="L182" s="196">
        <v>0</v>
      </c>
      <c r="M182" s="195"/>
      <c r="N182" s="196">
        <f>ROUND($L$182*$K$182,3)</f>
        <v>0</v>
      </c>
      <c r="O182" s="195"/>
      <c r="P182" s="195"/>
      <c r="Q182" s="195"/>
      <c r="R182" s="20"/>
      <c r="T182" s="119"/>
      <c r="U182" s="26" t="s">
        <v>34</v>
      </c>
      <c r="V182" s="120">
        <v>0.32402</v>
      </c>
      <c r="W182" s="120">
        <f>$V$182*$K$182</f>
        <v>10.9421554</v>
      </c>
      <c r="X182" s="120">
        <v>5E-05</v>
      </c>
      <c r="Y182" s="120">
        <f>$X$182*$K$182</f>
        <v>0.0016885000000000003</v>
      </c>
      <c r="Z182" s="120">
        <v>0</v>
      </c>
      <c r="AA182" s="121">
        <f>$Z$182*$K$182</f>
        <v>0</v>
      </c>
      <c r="AR182" s="6" t="s">
        <v>139</v>
      </c>
      <c r="AT182" s="6" t="s">
        <v>135</v>
      </c>
      <c r="AU182" s="6" t="s">
        <v>76</v>
      </c>
      <c r="AY182" s="6" t="s">
        <v>134</v>
      </c>
      <c r="BE182" s="94">
        <f>IF($U$182="základná",$N$182,0)</f>
        <v>0</v>
      </c>
      <c r="BF182" s="94">
        <f>IF($U$182="znížená",$N$182,0)</f>
        <v>0</v>
      </c>
      <c r="BG182" s="94">
        <f>IF($U$182="zákl. prenesená",$N$182,0)</f>
        <v>0</v>
      </c>
      <c r="BH182" s="94">
        <f>IF($U$182="zníž. prenesená",$N$182,0)</f>
        <v>0</v>
      </c>
      <c r="BI182" s="94">
        <f>IF($U$182="nulová",$N$182,0)</f>
        <v>0</v>
      </c>
      <c r="BJ182" s="6" t="s">
        <v>76</v>
      </c>
      <c r="BK182" s="122">
        <f>ROUND($L$182*$K$182,3)</f>
        <v>0</v>
      </c>
      <c r="BL182" s="6" t="s">
        <v>139</v>
      </c>
    </row>
    <row r="183" spans="2:51" s="6" customFormat="1" ht="15.75" customHeight="1">
      <c r="B183" s="123"/>
      <c r="E183" s="124"/>
      <c r="F183" s="190" t="s">
        <v>189</v>
      </c>
      <c r="G183" s="191"/>
      <c r="H183" s="191"/>
      <c r="I183" s="191"/>
      <c r="K183" s="125">
        <v>33.77</v>
      </c>
      <c r="R183" s="126"/>
      <c r="T183" s="127"/>
      <c r="AA183" s="128"/>
      <c r="AT183" s="124" t="s">
        <v>141</v>
      </c>
      <c r="AU183" s="124" t="s">
        <v>76</v>
      </c>
      <c r="AV183" s="124" t="s">
        <v>76</v>
      </c>
      <c r="AW183" s="124" t="s">
        <v>92</v>
      </c>
      <c r="AX183" s="124" t="s">
        <v>72</v>
      </c>
      <c r="AY183" s="124" t="s">
        <v>134</v>
      </c>
    </row>
    <row r="184" spans="2:64" s="6" customFormat="1" ht="27" customHeight="1">
      <c r="B184" s="19"/>
      <c r="C184" s="115" t="s">
        <v>197</v>
      </c>
      <c r="D184" s="115" t="s">
        <v>135</v>
      </c>
      <c r="E184" s="116" t="s">
        <v>198</v>
      </c>
      <c r="F184" s="194" t="s">
        <v>199</v>
      </c>
      <c r="G184" s="195"/>
      <c r="H184" s="195"/>
      <c r="I184" s="195"/>
      <c r="J184" s="117" t="s">
        <v>138</v>
      </c>
      <c r="K184" s="118">
        <v>675.4</v>
      </c>
      <c r="L184" s="196">
        <v>0</v>
      </c>
      <c r="M184" s="195"/>
      <c r="N184" s="196">
        <f>ROUND($L$184*$K$184,3)</f>
        <v>0</v>
      </c>
      <c r="O184" s="195"/>
      <c r="P184" s="195"/>
      <c r="Q184" s="195"/>
      <c r="R184" s="20"/>
      <c r="T184" s="119"/>
      <c r="U184" s="26" t="s">
        <v>34</v>
      </c>
      <c r="V184" s="120">
        <v>0.014</v>
      </c>
      <c r="W184" s="120">
        <f>$V$184*$K$184</f>
        <v>9.4556</v>
      </c>
      <c r="X184" s="120">
        <v>0</v>
      </c>
      <c r="Y184" s="120">
        <f>$X$184*$K$184</f>
        <v>0</v>
      </c>
      <c r="Z184" s="120">
        <v>0</v>
      </c>
      <c r="AA184" s="121">
        <f>$Z$184*$K$184</f>
        <v>0</v>
      </c>
      <c r="AR184" s="6" t="s">
        <v>139</v>
      </c>
      <c r="AT184" s="6" t="s">
        <v>135</v>
      </c>
      <c r="AU184" s="6" t="s">
        <v>76</v>
      </c>
      <c r="AY184" s="6" t="s">
        <v>134</v>
      </c>
      <c r="BE184" s="94">
        <f>IF($U$184="základná",$N$184,0)</f>
        <v>0</v>
      </c>
      <c r="BF184" s="94">
        <f>IF($U$184="znížená",$N$184,0)</f>
        <v>0</v>
      </c>
      <c r="BG184" s="94">
        <f>IF($U$184="zákl. prenesená",$N$184,0)</f>
        <v>0</v>
      </c>
      <c r="BH184" s="94">
        <f>IF($U$184="zníž. prenesená",$N$184,0)</f>
        <v>0</v>
      </c>
      <c r="BI184" s="94">
        <f>IF($U$184="nulová",$N$184,0)</f>
        <v>0</v>
      </c>
      <c r="BJ184" s="6" t="s">
        <v>76</v>
      </c>
      <c r="BK184" s="122">
        <f>ROUND($L$184*$K$184,3)</f>
        <v>0</v>
      </c>
      <c r="BL184" s="6" t="s">
        <v>139</v>
      </c>
    </row>
    <row r="185" spans="2:51" s="6" customFormat="1" ht="15.75" customHeight="1">
      <c r="B185" s="123"/>
      <c r="E185" s="124"/>
      <c r="F185" s="190" t="s">
        <v>200</v>
      </c>
      <c r="G185" s="191"/>
      <c r="H185" s="191"/>
      <c r="I185" s="191"/>
      <c r="K185" s="125">
        <v>675.4</v>
      </c>
      <c r="R185" s="126"/>
      <c r="T185" s="127"/>
      <c r="AA185" s="128"/>
      <c r="AT185" s="124" t="s">
        <v>141</v>
      </c>
      <c r="AU185" s="124" t="s">
        <v>76</v>
      </c>
      <c r="AV185" s="124" t="s">
        <v>76</v>
      </c>
      <c r="AW185" s="124" t="s">
        <v>92</v>
      </c>
      <c r="AX185" s="124" t="s">
        <v>72</v>
      </c>
      <c r="AY185" s="124" t="s">
        <v>134</v>
      </c>
    </row>
    <row r="186" spans="2:64" s="6" customFormat="1" ht="27" customHeight="1">
      <c r="B186" s="19"/>
      <c r="C186" s="115" t="s">
        <v>201</v>
      </c>
      <c r="D186" s="115" t="s">
        <v>135</v>
      </c>
      <c r="E186" s="116" t="s">
        <v>202</v>
      </c>
      <c r="F186" s="194" t="s">
        <v>203</v>
      </c>
      <c r="G186" s="195"/>
      <c r="H186" s="195"/>
      <c r="I186" s="195"/>
      <c r="J186" s="117" t="s">
        <v>138</v>
      </c>
      <c r="K186" s="118">
        <v>23.913</v>
      </c>
      <c r="L186" s="196">
        <v>0</v>
      </c>
      <c r="M186" s="195"/>
      <c r="N186" s="196">
        <f>ROUND($L$186*$K$186,3)</f>
        <v>0</v>
      </c>
      <c r="O186" s="195"/>
      <c r="P186" s="195"/>
      <c r="Q186" s="195"/>
      <c r="R186" s="20"/>
      <c r="T186" s="119"/>
      <c r="U186" s="26" t="s">
        <v>34</v>
      </c>
      <c r="V186" s="120">
        <v>0.164</v>
      </c>
      <c r="W186" s="120">
        <f>$V$186*$K$186</f>
        <v>3.921732</v>
      </c>
      <c r="X186" s="120">
        <v>0</v>
      </c>
      <c r="Y186" s="120">
        <f>$X$186*$K$186</f>
        <v>0</v>
      </c>
      <c r="Z186" s="120">
        <v>0.196</v>
      </c>
      <c r="AA186" s="121">
        <f>$Z$186*$K$186</f>
        <v>4.686948</v>
      </c>
      <c r="AR186" s="6" t="s">
        <v>139</v>
      </c>
      <c r="AT186" s="6" t="s">
        <v>135</v>
      </c>
      <c r="AU186" s="6" t="s">
        <v>76</v>
      </c>
      <c r="AY186" s="6" t="s">
        <v>134</v>
      </c>
      <c r="BE186" s="94">
        <f>IF($U$186="základná",$N$186,0)</f>
        <v>0</v>
      </c>
      <c r="BF186" s="94">
        <f>IF($U$186="znížená",$N$186,0)</f>
        <v>0</v>
      </c>
      <c r="BG186" s="94">
        <f>IF($U$186="zákl. prenesená",$N$186,0)</f>
        <v>0</v>
      </c>
      <c r="BH186" s="94">
        <f>IF($U$186="zníž. prenesená",$N$186,0)</f>
        <v>0</v>
      </c>
      <c r="BI186" s="94">
        <f>IF($U$186="nulová",$N$186,0)</f>
        <v>0</v>
      </c>
      <c r="BJ186" s="6" t="s">
        <v>76</v>
      </c>
      <c r="BK186" s="122">
        <f>ROUND($L$186*$K$186,3)</f>
        <v>0</v>
      </c>
      <c r="BL186" s="6" t="s">
        <v>139</v>
      </c>
    </row>
    <row r="187" spans="2:51" s="6" customFormat="1" ht="27" customHeight="1">
      <c r="B187" s="123"/>
      <c r="E187" s="124"/>
      <c r="F187" s="190" t="s">
        <v>204</v>
      </c>
      <c r="G187" s="191"/>
      <c r="H187" s="191"/>
      <c r="I187" s="191"/>
      <c r="K187" s="125">
        <v>33.369</v>
      </c>
      <c r="R187" s="126"/>
      <c r="T187" s="127"/>
      <c r="AA187" s="128"/>
      <c r="AT187" s="124" t="s">
        <v>141</v>
      </c>
      <c r="AU187" s="124" t="s">
        <v>76</v>
      </c>
      <c r="AV187" s="124" t="s">
        <v>76</v>
      </c>
      <c r="AW187" s="124" t="s">
        <v>92</v>
      </c>
      <c r="AX187" s="124" t="s">
        <v>67</v>
      </c>
      <c r="AY187" s="124" t="s">
        <v>134</v>
      </c>
    </row>
    <row r="188" spans="2:51" s="6" customFormat="1" ht="15.75" customHeight="1">
      <c r="B188" s="123"/>
      <c r="E188" s="124"/>
      <c r="F188" s="190" t="s">
        <v>205</v>
      </c>
      <c r="G188" s="191"/>
      <c r="H188" s="191"/>
      <c r="I188" s="191"/>
      <c r="K188" s="125">
        <v>-9.456</v>
      </c>
      <c r="R188" s="126"/>
      <c r="T188" s="127"/>
      <c r="AA188" s="128"/>
      <c r="AT188" s="124" t="s">
        <v>141</v>
      </c>
      <c r="AU188" s="124" t="s">
        <v>76</v>
      </c>
      <c r="AV188" s="124" t="s">
        <v>76</v>
      </c>
      <c r="AW188" s="124" t="s">
        <v>92</v>
      </c>
      <c r="AX188" s="124" t="s">
        <v>67</v>
      </c>
      <c r="AY188" s="124" t="s">
        <v>134</v>
      </c>
    </row>
    <row r="189" spans="2:51" s="6" customFormat="1" ht="15.75" customHeight="1">
      <c r="B189" s="129"/>
      <c r="E189" s="130"/>
      <c r="F189" s="192" t="s">
        <v>169</v>
      </c>
      <c r="G189" s="193"/>
      <c r="H189" s="193"/>
      <c r="I189" s="193"/>
      <c r="K189" s="131">
        <v>23.913</v>
      </c>
      <c r="R189" s="132"/>
      <c r="T189" s="133"/>
      <c r="AA189" s="134"/>
      <c r="AT189" s="130" t="s">
        <v>141</v>
      </c>
      <c r="AU189" s="130" t="s">
        <v>76</v>
      </c>
      <c r="AV189" s="130" t="s">
        <v>139</v>
      </c>
      <c r="AW189" s="130" t="s">
        <v>92</v>
      </c>
      <c r="AX189" s="130" t="s">
        <v>72</v>
      </c>
      <c r="AY189" s="130" t="s">
        <v>134</v>
      </c>
    </row>
    <row r="190" spans="2:64" s="6" customFormat="1" ht="39" customHeight="1">
      <c r="B190" s="19"/>
      <c r="C190" s="115" t="s">
        <v>206</v>
      </c>
      <c r="D190" s="115" t="s">
        <v>135</v>
      </c>
      <c r="E190" s="116" t="s">
        <v>207</v>
      </c>
      <c r="F190" s="194" t="s">
        <v>208</v>
      </c>
      <c r="G190" s="195"/>
      <c r="H190" s="195"/>
      <c r="I190" s="195"/>
      <c r="J190" s="117" t="s">
        <v>209</v>
      </c>
      <c r="K190" s="118">
        <v>1.562</v>
      </c>
      <c r="L190" s="196">
        <v>0</v>
      </c>
      <c r="M190" s="195"/>
      <c r="N190" s="196">
        <f>ROUND($L$190*$K$190,3)</f>
        <v>0</v>
      </c>
      <c r="O190" s="195"/>
      <c r="P190" s="195"/>
      <c r="Q190" s="195"/>
      <c r="R190" s="20"/>
      <c r="T190" s="119"/>
      <c r="U190" s="26" t="s">
        <v>34</v>
      </c>
      <c r="V190" s="120">
        <v>1.455</v>
      </c>
      <c r="W190" s="120">
        <f>$V$190*$K$190</f>
        <v>2.27271</v>
      </c>
      <c r="X190" s="120">
        <v>0</v>
      </c>
      <c r="Y190" s="120">
        <f>$X$190*$K$190</f>
        <v>0</v>
      </c>
      <c r="Z190" s="120">
        <v>1.905</v>
      </c>
      <c r="AA190" s="121">
        <f>$Z$190*$K$190</f>
        <v>2.97561</v>
      </c>
      <c r="AR190" s="6" t="s">
        <v>139</v>
      </c>
      <c r="AT190" s="6" t="s">
        <v>135</v>
      </c>
      <c r="AU190" s="6" t="s">
        <v>76</v>
      </c>
      <c r="AY190" s="6" t="s">
        <v>134</v>
      </c>
      <c r="BE190" s="94">
        <f>IF($U$190="základná",$N$190,0)</f>
        <v>0</v>
      </c>
      <c r="BF190" s="94">
        <f>IF($U$190="znížená",$N$190,0)</f>
        <v>0</v>
      </c>
      <c r="BG190" s="94">
        <f>IF($U$190="zákl. prenesená",$N$190,0)</f>
        <v>0</v>
      </c>
      <c r="BH190" s="94">
        <f>IF($U$190="zníž. prenesená",$N$190,0)</f>
        <v>0</v>
      </c>
      <c r="BI190" s="94">
        <f>IF($U$190="nulová",$N$190,0)</f>
        <v>0</v>
      </c>
      <c r="BJ190" s="6" t="s">
        <v>76</v>
      </c>
      <c r="BK190" s="122">
        <f>ROUND($L$190*$K$190,3)</f>
        <v>0</v>
      </c>
      <c r="BL190" s="6" t="s">
        <v>139</v>
      </c>
    </row>
    <row r="191" spans="2:51" s="6" customFormat="1" ht="15.75" customHeight="1">
      <c r="B191" s="123"/>
      <c r="E191" s="124"/>
      <c r="F191" s="199" t="s">
        <v>414</v>
      </c>
      <c r="G191" s="191"/>
      <c r="H191" s="191"/>
      <c r="I191" s="191"/>
      <c r="K191" s="125">
        <v>1.562</v>
      </c>
      <c r="R191" s="126"/>
      <c r="T191" s="127"/>
      <c r="AA191" s="128"/>
      <c r="AT191" s="124" t="s">
        <v>141</v>
      </c>
      <c r="AU191" s="124" t="s">
        <v>76</v>
      </c>
      <c r="AV191" s="124" t="s">
        <v>76</v>
      </c>
      <c r="AW191" s="124" t="s">
        <v>92</v>
      </c>
      <c r="AX191" s="124" t="s">
        <v>72</v>
      </c>
      <c r="AY191" s="124" t="s">
        <v>134</v>
      </c>
    </row>
    <row r="192" spans="2:64" s="6" customFormat="1" ht="39" customHeight="1">
      <c r="B192" s="19"/>
      <c r="C192" s="115" t="s">
        <v>210</v>
      </c>
      <c r="D192" s="115" t="s">
        <v>135</v>
      </c>
      <c r="E192" s="116" t="s">
        <v>211</v>
      </c>
      <c r="F192" s="194" t="s">
        <v>212</v>
      </c>
      <c r="G192" s="195"/>
      <c r="H192" s="195"/>
      <c r="I192" s="195"/>
      <c r="J192" s="117" t="s">
        <v>209</v>
      </c>
      <c r="K192" s="118">
        <v>1.342</v>
      </c>
      <c r="L192" s="196">
        <v>0</v>
      </c>
      <c r="M192" s="195"/>
      <c r="N192" s="196">
        <f>ROUND($L$192*$K$192,3)</f>
        <v>0</v>
      </c>
      <c r="O192" s="195"/>
      <c r="P192" s="195"/>
      <c r="Q192" s="195"/>
      <c r="R192" s="20"/>
      <c r="T192" s="119"/>
      <c r="U192" s="26" t="s">
        <v>34</v>
      </c>
      <c r="V192" s="120">
        <v>5.8434003</v>
      </c>
      <c r="W192" s="120">
        <f>$V$192*$K$192</f>
        <v>7.841843202600001</v>
      </c>
      <c r="X192" s="120">
        <v>0</v>
      </c>
      <c r="Y192" s="120">
        <f>$X$192*$K$192</f>
        <v>0</v>
      </c>
      <c r="Z192" s="120">
        <v>2.2</v>
      </c>
      <c r="AA192" s="121">
        <f>$Z$192*$K$192</f>
        <v>2.9524000000000004</v>
      </c>
      <c r="AR192" s="6" t="s">
        <v>139</v>
      </c>
      <c r="AT192" s="6" t="s">
        <v>135</v>
      </c>
      <c r="AU192" s="6" t="s">
        <v>76</v>
      </c>
      <c r="AY192" s="6" t="s">
        <v>134</v>
      </c>
      <c r="BE192" s="94">
        <f>IF($U$192="základná",$N$192,0)</f>
        <v>0</v>
      </c>
      <c r="BF192" s="94">
        <f>IF($U$192="znížená",$N$192,0)</f>
        <v>0</v>
      </c>
      <c r="BG192" s="94">
        <f>IF($U$192="zákl. prenesená",$N$192,0)</f>
        <v>0</v>
      </c>
      <c r="BH192" s="94">
        <f>IF($U$192="zníž. prenesená",$N$192,0)</f>
        <v>0</v>
      </c>
      <c r="BI192" s="94">
        <f>IF($U$192="nulová",$N$192,0)</f>
        <v>0</v>
      </c>
      <c r="BJ192" s="6" t="s">
        <v>76</v>
      </c>
      <c r="BK192" s="122">
        <f>ROUND($L$192*$K$192,3)</f>
        <v>0</v>
      </c>
      <c r="BL192" s="6" t="s">
        <v>139</v>
      </c>
    </row>
    <row r="193" spans="2:51" s="6" customFormat="1" ht="39" customHeight="1">
      <c r="B193" s="123"/>
      <c r="E193" s="124"/>
      <c r="F193" s="190" t="s">
        <v>213</v>
      </c>
      <c r="G193" s="191"/>
      <c r="H193" s="191"/>
      <c r="I193" s="191"/>
      <c r="K193" s="125">
        <v>1.257</v>
      </c>
      <c r="R193" s="126"/>
      <c r="T193" s="127"/>
      <c r="AA193" s="128"/>
      <c r="AT193" s="124" t="s">
        <v>141</v>
      </c>
      <c r="AU193" s="124" t="s">
        <v>76</v>
      </c>
      <c r="AV193" s="124" t="s">
        <v>76</v>
      </c>
      <c r="AW193" s="124" t="s">
        <v>92</v>
      </c>
      <c r="AX193" s="124" t="s">
        <v>67</v>
      </c>
      <c r="AY193" s="124" t="s">
        <v>134</v>
      </c>
    </row>
    <row r="194" spans="2:51" s="6" customFormat="1" ht="27" customHeight="1">
      <c r="B194" s="123"/>
      <c r="E194" s="124"/>
      <c r="F194" s="190" t="s">
        <v>214</v>
      </c>
      <c r="G194" s="191"/>
      <c r="H194" s="191"/>
      <c r="I194" s="191"/>
      <c r="K194" s="125">
        <v>0.072</v>
      </c>
      <c r="R194" s="126"/>
      <c r="T194" s="127"/>
      <c r="AA194" s="128"/>
      <c r="AT194" s="124" t="s">
        <v>141</v>
      </c>
      <c r="AU194" s="124" t="s">
        <v>76</v>
      </c>
      <c r="AV194" s="124" t="s">
        <v>76</v>
      </c>
      <c r="AW194" s="124" t="s">
        <v>92</v>
      </c>
      <c r="AX194" s="124" t="s">
        <v>67</v>
      </c>
      <c r="AY194" s="124" t="s">
        <v>134</v>
      </c>
    </row>
    <row r="195" spans="2:51" s="6" customFormat="1" ht="15.75" customHeight="1">
      <c r="B195" s="123"/>
      <c r="E195" s="124"/>
      <c r="F195" s="199" t="s">
        <v>415</v>
      </c>
      <c r="G195" s="191"/>
      <c r="H195" s="191"/>
      <c r="I195" s="191"/>
      <c r="K195" s="125">
        <v>0.013</v>
      </c>
      <c r="R195" s="126"/>
      <c r="T195" s="127"/>
      <c r="AA195" s="128"/>
      <c r="AT195" s="124" t="s">
        <v>141</v>
      </c>
      <c r="AU195" s="124" t="s">
        <v>76</v>
      </c>
      <c r="AV195" s="124" t="s">
        <v>76</v>
      </c>
      <c r="AW195" s="124" t="s">
        <v>92</v>
      </c>
      <c r="AX195" s="124" t="s">
        <v>67</v>
      </c>
      <c r="AY195" s="124" t="s">
        <v>134</v>
      </c>
    </row>
    <row r="196" spans="2:51" s="6" customFormat="1" ht="15.75" customHeight="1">
      <c r="B196" s="129"/>
      <c r="E196" s="130"/>
      <c r="F196" s="192" t="s">
        <v>169</v>
      </c>
      <c r="G196" s="193"/>
      <c r="H196" s="193"/>
      <c r="I196" s="193"/>
      <c r="K196" s="131">
        <v>1.342</v>
      </c>
      <c r="R196" s="132"/>
      <c r="T196" s="133"/>
      <c r="AA196" s="134"/>
      <c r="AT196" s="130" t="s">
        <v>141</v>
      </c>
      <c r="AU196" s="130" t="s">
        <v>76</v>
      </c>
      <c r="AV196" s="130" t="s">
        <v>139</v>
      </c>
      <c r="AW196" s="130" t="s">
        <v>92</v>
      </c>
      <c r="AX196" s="130" t="s">
        <v>72</v>
      </c>
      <c r="AY196" s="130" t="s">
        <v>134</v>
      </c>
    </row>
    <row r="197" spans="2:64" s="6" customFormat="1" ht="39" customHeight="1">
      <c r="B197" s="19"/>
      <c r="C197" s="115" t="s">
        <v>215</v>
      </c>
      <c r="D197" s="115" t="s">
        <v>135</v>
      </c>
      <c r="E197" s="116" t="s">
        <v>216</v>
      </c>
      <c r="F197" s="194" t="s">
        <v>217</v>
      </c>
      <c r="G197" s="195"/>
      <c r="H197" s="195"/>
      <c r="I197" s="195"/>
      <c r="J197" s="117" t="s">
        <v>138</v>
      </c>
      <c r="K197" s="118">
        <v>31.42</v>
      </c>
      <c r="L197" s="196">
        <v>0</v>
      </c>
      <c r="M197" s="195"/>
      <c r="N197" s="196">
        <f>ROUND($L$197*$K$197,3)</f>
        <v>0</v>
      </c>
      <c r="O197" s="195"/>
      <c r="P197" s="195"/>
      <c r="Q197" s="195"/>
      <c r="R197" s="20"/>
      <c r="T197" s="119"/>
      <c r="U197" s="26" t="s">
        <v>34</v>
      </c>
      <c r="V197" s="120">
        <v>0.291</v>
      </c>
      <c r="W197" s="120">
        <f>$V$197*$K$197</f>
        <v>9.14322</v>
      </c>
      <c r="X197" s="120">
        <v>0</v>
      </c>
      <c r="Y197" s="120">
        <f>$X$197*$K$197</f>
        <v>0</v>
      </c>
      <c r="Z197" s="120">
        <v>0.065</v>
      </c>
      <c r="AA197" s="121">
        <f>$Z$197*$K$197</f>
        <v>2.0423</v>
      </c>
      <c r="AR197" s="6" t="s">
        <v>139</v>
      </c>
      <c r="AT197" s="6" t="s">
        <v>135</v>
      </c>
      <c r="AU197" s="6" t="s">
        <v>76</v>
      </c>
      <c r="AY197" s="6" t="s">
        <v>134</v>
      </c>
      <c r="BE197" s="94">
        <f>IF($U$197="základná",$N$197,0)</f>
        <v>0</v>
      </c>
      <c r="BF197" s="94">
        <f>IF($U$197="znížená",$N$197,0)</f>
        <v>0</v>
      </c>
      <c r="BG197" s="94">
        <f>IF($U$197="zákl. prenesená",$N$197,0)</f>
        <v>0</v>
      </c>
      <c r="BH197" s="94">
        <f>IF($U$197="zníž. prenesená",$N$197,0)</f>
        <v>0</v>
      </c>
      <c r="BI197" s="94">
        <f>IF($U$197="nulová",$N$197,0)</f>
        <v>0</v>
      </c>
      <c r="BJ197" s="6" t="s">
        <v>76</v>
      </c>
      <c r="BK197" s="122">
        <f>ROUND($L$197*$K$197,3)</f>
        <v>0</v>
      </c>
      <c r="BL197" s="6" t="s">
        <v>139</v>
      </c>
    </row>
    <row r="198" spans="2:51" s="6" customFormat="1" ht="39" customHeight="1">
      <c r="B198" s="123"/>
      <c r="E198" s="124"/>
      <c r="F198" s="190" t="s">
        <v>218</v>
      </c>
      <c r="G198" s="191"/>
      <c r="H198" s="191"/>
      <c r="I198" s="191"/>
      <c r="K198" s="125">
        <v>31.42</v>
      </c>
      <c r="R198" s="126"/>
      <c r="T198" s="127"/>
      <c r="AA198" s="128"/>
      <c r="AT198" s="124" t="s">
        <v>141</v>
      </c>
      <c r="AU198" s="124" t="s">
        <v>76</v>
      </c>
      <c r="AV198" s="124" t="s">
        <v>76</v>
      </c>
      <c r="AW198" s="124" t="s">
        <v>92</v>
      </c>
      <c r="AX198" s="124" t="s">
        <v>72</v>
      </c>
      <c r="AY198" s="124" t="s">
        <v>134</v>
      </c>
    </row>
    <row r="199" spans="2:64" s="6" customFormat="1" ht="27" customHeight="1">
      <c r="B199" s="19"/>
      <c r="C199" s="115" t="s">
        <v>7</v>
      </c>
      <c r="D199" s="115" t="s">
        <v>135</v>
      </c>
      <c r="E199" s="116" t="s">
        <v>219</v>
      </c>
      <c r="F199" s="194" t="s">
        <v>220</v>
      </c>
      <c r="G199" s="195"/>
      <c r="H199" s="195"/>
      <c r="I199" s="195"/>
      <c r="J199" s="117" t="s">
        <v>144</v>
      </c>
      <c r="K199" s="118">
        <v>14</v>
      </c>
      <c r="L199" s="196">
        <v>0</v>
      </c>
      <c r="M199" s="195"/>
      <c r="N199" s="196">
        <f>ROUND($L$199*$K$199,3)</f>
        <v>0</v>
      </c>
      <c r="O199" s="195"/>
      <c r="P199" s="195"/>
      <c r="Q199" s="195"/>
      <c r="R199" s="20"/>
      <c r="T199" s="119"/>
      <c r="U199" s="26" t="s">
        <v>34</v>
      </c>
      <c r="V199" s="120">
        <v>0.061</v>
      </c>
      <c r="W199" s="120">
        <f>$V$199*$K$199</f>
        <v>0.854</v>
      </c>
      <c r="X199" s="120">
        <v>0</v>
      </c>
      <c r="Y199" s="120">
        <f>$X$199*$K$199</f>
        <v>0</v>
      </c>
      <c r="Z199" s="120">
        <v>0</v>
      </c>
      <c r="AA199" s="121">
        <f>$Z$199*$K$199</f>
        <v>0</v>
      </c>
      <c r="AR199" s="6" t="s">
        <v>139</v>
      </c>
      <c r="AT199" s="6" t="s">
        <v>135</v>
      </c>
      <c r="AU199" s="6" t="s">
        <v>76</v>
      </c>
      <c r="AY199" s="6" t="s">
        <v>134</v>
      </c>
      <c r="BE199" s="94">
        <f>IF($U$199="základná",$N$199,0)</f>
        <v>0</v>
      </c>
      <c r="BF199" s="94">
        <f>IF($U$199="znížená",$N$199,0)</f>
        <v>0</v>
      </c>
      <c r="BG199" s="94">
        <f>IF($U$199="zákl. prenesená",$N$199,0)</f>
        <v>0</v>
      </c>
      <c r="BH199" s="94">
        <f>IF($U$199="zníž. prenesená",$N$199,0)</f>
        <v>0</v>
      </c>
      <c r="BI199" s="94">
        <f>IF($U$199="nulová",$N$199,0)</f>
        <v>0</v>
      </c>
      <c r="BJ199" s="6" t="s">
        <v>76</v>
      </c>
      <c r="BK199" s="122">
        <f>ROUND($L$199*$K$199,3)</f>
        <v>0</v>
      </c>
      <c r="BL199" s="6" t="s">
        <v>139</v>
      </c>
    </row>
    <row r="200" spans="2:51" s="6" customFormat="1" ht="15.75" customHeight="1">
      <c r="B200" s="123"/>
      <c r="E200" s="124"/>
      <c r="F200" s="190" t="s">
        <v>221</v>
      </c>
      <c r="G200" s="191"/>
      <c r="H200" s="191"/>
      <c r="I200" s="191"/>
      <c r="K200" s="125">
        <v>10</v>
      </c>
      <c r="R200" s="126"/>
      <c r="T200" s="127"/>
      <c r="AA200" s="128"/>
      <c r="AT200" s="124" t="s">
        <v>141</v>
      </c>
      <c r="AU200" s="124" t="s">
        <v>76</v>
      </c>
      <c r="AV200" s="124" t="s">
        <v>76</v>
      </c>
      <c r="AW200" s="124" t="s">
        <v>92</v>
      </c>
      <c r="AX200" s="124" t="s">
        <v>67</v>
      </c>
      <c r="AY200" s="124" t="s">
        <v>134</v>
      </c>
    </row>
    <row r="201" spans="2:51" s="6" customFormat="1" ht="15.75" customHeight="1">
      <c r="B201" s="123"/>
      <c r="E201" s="124"/>
      <c r="F201" s="190" t="s">
        <v>222</v>
      </c>
      <c r="G201" s="191"/>
      <c r="H201" s="191"/>
      <c r="I201" s="191"/>
      <c r="K201" s="125">
        <v>2</v>
      </c>
      <c r="R201" s="126"/>
      <c r="T201" s="127"/>
      <c r="AA201" s="128"/>
      <c r="AT201" s="124" t="s">
        <v>141</v>
      </c>
      <c r="AU201" s="124" t="s">
        <v>76</v>
      </c>
      <c r="AV201" s="124" t="s">
        <v>76</v>
      </c>
      <c r="AW201" s="124" t="s">
        <v>92</v>
      </c>
      <c r="AX201" s="124" t="s">
        <v>67</v>
      </c>
      <c r="AY201" s="124" t="s">
        <v>134</v>
      </c>
    </row>
    <row r="202" spans="2:51" s="6" customFormat="1" ht="15.75" customHeight="1">
      <c r="B202" s="123"/>
      <c r="E202" s="124"/>
      <c r="F202" s="190" t="s">
        <v>223</v>
      </c>
      <c r="G202" s="191"/>
      <c r="H202" s="191"/>
      <c r="I202" s="191"/>
      <c r="K202" s="125">
        <v>2</v>
      </c>
      <c r="R202" s="126"/>
      <c r="T202" s="127"/>
      <c r="AA202" s="128"/>
      <c r="AT202" s="124" t="s">
        <v>141</v>
      </c>
      <c r="AU202" s="124" t="s">
        <v>76</v>
      </c>
      <c r="AV202" s="124" t="s">
        <v>76</v>
      </c>
      <c r="AW202" s="124" t="s">
        <v>92</v>
      </c>
      <c r="AX202" s="124" t="s">
        <v>67</v>
      </c>
      <c r="AY202" s="124" t="s">
        <v>134</v>
      </c>
    </row>
    <row r="203" spans="2:51" s="6" customFormat="1" ht="15.75" customHeight="1">
      <c r="B203" s="129"/>
      <c r="E203" s="130"/>
      <c r="F203" s="192" t="s">
        <v>169</v>
      </c>
      <c r="G203" s="193"/>
      <c r="H203" s="193"/>
      <c r="I203" s="193"/>
      <c r="K203" s="131">
        <v>14</v>
      </c>
      <c r="R203" s="132"/>
      <c r="T203" s="133"/>
      <c r="AA203" s="134"/>
      <c r="AT203" s="130" t="s">
        <v>141</v>
      </c>
      <c r="AU203" s="130" t="s">
        <v>76</v>
      </c>
      <c r="AV203" s="130" t="s">
        <v>139</v>
      </c>
      <c r="AW203" s="130" t="s">
        <v>92</v>
      </c>
      <c r="AX203" s="130" t="s">
        <v>72</v>
      </c>
      <c r="AY203" s="130" t="s">
        <v>134</v>
      </c>
    </row>
    <row r="204" spans="2:64" s="6" customFormat="1" ht="27" customHeight="1">
      <c r="B204" s="19"/>
      <c r="C204" s="115" t="s">
        <v>224</v>
      </c>
      <c r="D204" s="115" t="s">
        <v>135</v>
      </c>
      <c r="E204" s="116" t="s">
        <v>225</v>
      </c>
      <c r="F204" s="194" t="s">
        <v>226</v>
      </c>
      <c r="G204" s="195"/>
      <c r="H204" s="195"/>
      <c r="I204" s="195"/>
      <c r="J204" s="117" t="s">
        <v>138</v>
      </c>
      <c r="K204" s="118">
        <v>11.82</v>
      </c>
      <c r="L204" s="196">
        <v>0</v>
      </c>
      <c r="M204" s="195"/>
      <c r="N204" s="196">
        <f>ROUND($L$204*$K$204,3)</f>
        <v>0</v>
      </c>
      <c r="O204" s="195"/>
      <c r="P204" s="195"/>
      <c r="Q204" s="195"/>
      <c r="R204" s="20"/>
      <c r="T204" s="119"/>
      <c r="U204" s="26" t="s">
        <v>34</v>
      </c>
      <c r="V204" s="120">
        <v>0.424</v>
      </c>
      <c r="W204" s="120">
        <f>$V$204*$K$204</f>
        <v>5.01168</v>
      </c>
      <c r="X204" s="120">
        <v>0</v>
      </c>
      <c r="Y204" s="120">
        <f>$X$204*$K$204</f>
        <v>0</v>
      </c>
      <c r="Z204" s="120">
        <v>0.082</v>
      </c>
      <c r="AA204" s="121">
        <f>$Z$204*$K$204</f>
        <v>0.9692400000000001</v>
      </c>
      <c r="AR204" s="6" t="s">
        <v>139</v>
      </c>
      <c r="AT204" s="6" t="s">
        <v>135</v>
      </c>
      <c r="AU204" s="6" t="s">
        <v>76</v>
      </c>
      <c r="AY204" s="6" t="s">
        <v>134</v>
      </c>
      <c r="BE204" s="94">
        <f>IF($U$204="základná",$N$204,0)</f>
        <v>0</v>
      </c>
      <c r="BF204" s="94">
        <f>IF($U$204="znížená",$N$204,0)</f>
        <v>0</v>
      </c>
      <c r="BG204" s="94">
        <f>IF($U$204="zákl. prenesená",$N$204,0)</f>
        <v>0</v>
      </c>
      <c r="BH204" s="94">
        <f>IF($U$204="zníž. prenesená",$N$204,0)</f>
        <v>0</v>
      </c>
      <c r="BI204" s="94">
        <f>IF($U$204="nulová",$N$204,0)</f>
        <v>0</v>
      </c>
      <c r="BJ204" s="6" t="s">
        <v>76</v>
      </c>
      <c r="BK204" s="122">
        <f>ROUND($L$204*$K$204,3)</f>
        <v>0</v>
      </c>
      <c r="BL204" s="6" t="s">
        <v>139</v>
      </c>
    </row>
    <row r="205" spans="2:51" s="6" customFormat="1" ht="15.75" customHeight="1">
      <c r="B205" s="123"/>
      <c r="E205" s="124"/>
      <c r="F205" s="190" t="s">
        <v>227</v>
      </c>
      <c r="G205" s="191"/>
      <c r="H205" s="191"/>
      <c r="I205" s="191"/>
      <c r="K205" s="125">
        <v>11.82</v>
      </c>
      <c r="R205" s="126"/>
      <c r="T205" s="127"/>
      <c r="AA205" s="128"/>
      <c r="AT205" s="124" t="s">
        <v>141</v>
      </c>
      <c r="AU205" s="124" t="s">
        <v>76</v>
      </c>
      <c r="AV205" s="124" t="s">
        <v>76</v>
      </c>
      <c r="AW205" s="124" t="s">
        <v>92</v>
      </c>
      <c r="AX205" s="124" t="s">
        <v>72</v>
      </c>
      <c r="AY205" s="124" t="s">
        <v>134</v>
      </c>
    </row>
    <row r="206" spans="2:64" s="6" customFormat="1" ht="27" customHeight="1">
      <c r="B206" s="19"/>
      <c r="C206" s="115" t="s">
        <v>228</v>
      </c>
      <c r="D206" s="115" t="s">
        <v>135</v>
      </c>
      <c r="E206" s="116" t="s">
        <v>229</v>
      </c>
      <c r="F206" s="194" t="s">
        <v>230</v>
      </c>
      <c r="G206" s="195"/>
      <c r="H206" s="195"/>
      <c r="I206" s="195"/>
      <c r="J206" s="117" t="s">
        <v>209</v>
      </c>
      <c r="K206" s="118">
        <v>0.493</v>
      </c>
      <c r="L206" s="196">
        <v>0</v>
      </c>
      <c r="M206" s="195"/>
      <c r="N206" s="196">
        <f>ROUND($L$206*$K$206,3)</f>
        <v>0</v>
      </c>
      <c r="O206" s="195"/>
      <c r="P206" s="195"/>
      <c r="Q206" s="195"/>
      <c r="R206" s="20"/>
      <c r="T206" s="119"/>
      <c r="U206" s="26" t="s">
        <v>34</v>
      </c>
      <c r="V206" s="120">
        <v>3.627</v>
      </c>
      <c r="W206" s="120">
        <f>$V$206*$K$206</f>
        <v>1.7881109999999998</v>
      </c>
      <c r="X206" s="120">
        <v>0</v>
      </c>
      <c r="Y206" s="120">
        <f>$X$206*$K$206</f>
        <v>0</v>
      </c>
      <c r="Z206" s="120">
        <v>1.875</v>
      </c>
      <c r="AA206" s="121">
        <f>$Z$206*$K$206</f>
        <v>0.924375</v>
      </c>
      <c r="AR206" s="6" t="s">
        <v>139</v>
      </c>
      <c r="AT206" s="6" t="s">
        <v>135</v>
      </c>
      <c r="AU206" s="6" t="s">
        <v>76</v>
      </c>
      <c r="AY206" s="6" t="s">
        <v>134</v>
      </c>
      <c r="BE206" s="94">
        <f>IF($U$206="základná",$N$206,0)</f>
        <v>0</v>
      </c>
      <c r="BF206" s="94">
        <f>IF($U$206="znížená",$N$206,0)</f>
        <v>0</v>
      </c>
      <c r="BG206" s="94">
        <f>IF($U$206="zákl. prenesená",$N$206,0)</f>
        <v>0</v>
      </c>
      <c r="BH206" s="94">
        <f>IF($U$206="zníž. prenesená",$N$206,0)</f>
        <v>0</v>
      </c>
      <c r="BI206" s="94">
        <f>IF($U$206="nulová",$N$206,0)</f>
        <v>0</v>
      </c>
      <c r="BJ206" s="6" t="s">
        <v>76</v>
      </c>
      <c r="BK206" s="122">
        <f>ROUND($L$206*$K$206,3)</f>
        <v>0</v>
      </c>
      <c r="BL206" s="6" t="s">
        <v>139</v>
      </c>
    </row>
    <row r="207" spans="2:51" s="6" customFormat="1" ht="15.75" customHeight="1">
      <c r="B207" s="123"/>
      <c r="E207" s="124"/>
      <c r="F207" s="190" t="s">
        <v>231</v>
      </c>
      <c r="G207" s="191"/>
      <c r="H207" s="191"/>
      <c r="I207" s="191"/>
      <c r="K207" s="125">
        <v>0.493</v>
      </c>
      <c r="R207" s="126"/>
      <c r="T207" s="127"/>
      <c r="AA207" s="128"/>
      <c r="AT207" s="124" t="s">
        <v>141</v>
      </c>
      <c r="AU207" s="124" t="s">
        <v>76</v>
      </c>
      <c r="AV207" s="124" t="s">
        <v>76</v>
      </c>
      <c r="AW207" s="124" t="s">
        <v>92</v>
      </c>
      <c r="AX207" s="124" t="s">
        <v>72</v>
      </c>
      <c r="AY207" s="124" t="s">
        <v>134</v>
      </c>
    </row>
    <row r="208" spans="2:64" s="6" customFormat="1" ht="27" customHeight="1">
      <c r="B208" s="19"/>
      <c r="C208" s="115" t="s">
        <v>232</v>
      </c>
      <c r="D208" s="115" t="s">
        <v>135</v>
      </c>
      <c r="E208" s="116" t="s">
        <v>233</v>
      </c>
      <c r="F208" s="194" t="s">
        <v>234</v>
      </c>
      <c r="G208" s="195"/>
      <c r="H208" s="195"/>
      <c r="I208" s="195"/>
      <c r="J208" s="117" t="s">
        <v>235</v>
      </c>
      <c r="K208" s="118">
        <v>5.36</v>
      </c>
      <c r="L208" s="196">
        <v>0</v>
      </c>
      <c r="M208" s="195"/>
      <c r="N208" s="196">
        <f>ROUND($L$208*$K$208,3)</f>
        <v>0</v>
      </c>
      <c r="O208" s="195"/>
      <c r="P208" s="195"/>
      <c r="Q208" s="195"/>
      <c r="R208" s="20"/>
      <c r="T208" s="119"/>
      <c r="U208" s="26" t="s">
        <v>34</v>
      </c>
      <c r="V208" s="120">
        <v>0.789</v>
      </c>
      <c r="W208" s="120">
        <f>$V$208*$K$208</f>
        <v>4.22904</v>
      </c>
      <c r="X208" s="120">
        <v>0</v>
      </c>
      <c r="Y208" s="120">
        <f>$X$208*$K$208</f>
        <v>0</v>
      </c>
      <c r="Z208" s="120">
        <v>0.01</v>
      </c>
      <c r="AA208" s="121">
        <f>$Z$208*$K$208</f>
        <v>0.0536</v>
      </c>
      <c r="AR208" s="6" t="s">
        <v>139</v>
      </c>
      <c r="AT208" s="6" t="s">
        <v>135</v>
      </c>
      <c r="AU208" s="6" t="s">
        <v>76</v>
      </c>
      <c r="AY208" s="6" t="s">
        <v>134</v>
      </c>
      <c r="BE208" s="94">
        <f>IF($U$208="základná",$N$208,0)</f>
        <v>0</v>
      </c>
      <c r="BF208" s="94">
        <f>IF($U$208="znížená",$N$208,0)</f>
        <v>0</v>
      </c>
      <c r="BG208" s="94">
        <f>IF($U$208="zákl. prenesená",$N$208,0)</f>
        <v>0</v>
      </c>
      <c r="BH208" s="94">
        <f>IF($U$208="zníž. prenesená",$N$208,0)</f>
        <v>0</v>
      </c>
      <c r="BI208" s="94">
        <f>IF($U$208="nulová",$N$208,0)</f>
        <v>0</v>
      </c>
      <c r="BJ208" s="6" t="s">
        <v>76</v>
      </c>
      <c r="BK208" s="122">
        <f>ROUND($L$208*$K$208,3)</f>
        <v>0</v>
      </c>
      <c r="BL208" s="6" t="s">
        <v>139</v>
      </c>
    </row>
    <row r="209" spans="2:51" s="6" customFormat="1" ht="15.75" customHeight="1">
      <c r="B209" s="123"/>
      <c r="E209" s="124"/>
      <c r="F209" s="190" t="s">
        <v>236</v>
      </c>
      <c r="G209" s="191"/>
      <c r="H209" s="191"/>
      <c r="I209" s="191"/>
      <c r="K209" s="125">
        <v>5.36</v>
      </c>
      <c r="R209" s="126"/>
      <c r="T209" s="127"/>
      <c r="AA209" s="128"/>
      <c r="AT209" s="124" t="s">
        <v>141</v>
      </c>
      <c r="AU209" s="124" t="s">
        <v>76</v>
      </c>
      <c r="AV209" s="124" t="s">
        <v>76</v>
      </c>
      <c r="AW209" s="124" t="s">
        <v>92</v>
      </c>
      <c r="AX209" s="124" t="s">
        <v>72</v>
      </c>
      <c r="AY209" s="124" t="s">
        <v>134</v>
      </c>
    </row>
    <row r="210" spans="2:64" s="6" customFormat="1" ht="27" customHeight="1">
      <c r="B210" s="19"/>
      <c r="C210" s="115" t="s">
        <v>237</v>
      </c>
      <c r="D210" s="115" t="s">
        <v>135</v>
      </c>
      <c r="E210" s="116" t="s">
        <v>238</v>
      </c>
      <c r="F210" s="194" t="s">
        <v>239</v>
      </c>
      <c r="G210" s="195"/>
      <c r="H210" s="195"/>
      <c r="I210" s="195"/>
      <c r="J210" s="117" t="s">
        <v>138</v>
      </c>
      <c r="K210" s="118">
        <v>77.04</v>
      </c>
      <c r="L210" s="196">
        <v>0</v>
      </c>
      <c r="M210" s="195"/>
      <c r="N210" s="196">
        <f>ROUND($L$210*$K$210,3)</f>
        <v>0</v>
      </c>
      <c r="O210" s="195"/>
      <c r="P210" s="195"/>
      <c r="Q210" s="195"/>
      <c r="R210" s="20"/>
      <c r="T210" s="119"/>
      <c r="U210" s="26" t="s">
        <v>34</v>
      </c>
      <c r="V210" s="120">
        <v>0.284</v>
      </c>
      <c r="W210" s="120">
        <f>$V$210*$K$210</f>
        <v>21.87936</v>
      </c>
      <c r="X210" s="120">
        <v>0</v>
      </c>
      <c r="Y210" s="120">
        <f>$X$210*$K$210</f>
        <v>0</v>
      </c>
      <c r="Z210" s="120">
        <v>0.068</v>
      </c>
      <c r="AA210" s="121">
        <f>$Z$210*$K$210</f>
        <v>5.238720000000001</v>
      </c>
      <c r="AR210" s="6" t="s">
        <v>139</v>
      </c>
      <c r="AT210" s="6" t="s">
        <v>135</v>
      </c>
      <c r="AU210" s="6" t="s">
        <v>76</v>
      </c>
      <c r="AY210" s="6" t="s">
        <v>134</v>
      </c>
      <c r="BE210" s="94">
        <f>IF($U$210="základná",$N$210,0)</f>
        <v>0</v>
      </c>
      <c r="BF210" s="94">
        <f>IF($U$210="znížená",$N$210,0)</f>
        <v>0</v>
      </c>
      <c r="BG210" s="94">
        <f>IF($U$210="zákl. prenesená",$N$210,0)</f>
        <v>0</v>
      </c>
      <c r="BH210" s="94">
        <f>IF($U$210="zníž. prenesená",$N$210,0)</f>
        <v>0</v>
      </c>
      <c r="BI210" s="94">
        <f>IF($U$210="nulová",$N$210,0)</f>
        <v>0</v>
      </c>
      <c r="BJ210" s="6" t="s">
        <v>76</v>
      </c>
      <c r="BK210" s="122">
        <f>ROUND($L$210*$K$210,3)</f>
        <v>0</v>
      </c>
      <c r="BL210" s="6" t="s">
        <v>139</v>
      </c>
    </row>
    <row r="211" spans="2:51" s="6" customFormat="1" ht="15.75" customHeight="1">
      <c r="B211" s="123"/>
      <c r="E211" s="124"/>
      <c r="F211" s="199" t="s">
        <v>416</v>
      </c>
      <c r="G211" s="191"/>
      <c r="H211" s="191"/>
      <c r="I211" s="191"/>
      <c r="K211" s="125">
        <v>12.978</v>
      </c>
      <c r="R211" s="126"/>
      <c r="T211" s="127"/>
      <c r="AA211" s="128"/>
      <c r="AT211" s="124" t="s">
        <v>141</v>
      </c>
      <c r="AU211" s="124" t="s">
        <v>76</v>
      </c>
      <c r="AV211" s="124" t="s">
        <v>76</v>
      </c>
      <c r="AW211" s="124" t="s">
        <v>92</v>
      </c>
      <c r="AX211" s="124" t="s">
        <v>67</v>
      </c>
      <c r="AY211" s="124" t="s">
        <v>134</v>
      </c>
    </row>
    <row r="212" spans="2:51" s="6" customFormat="1" ht="15.75" customHeight="1">
      <c r="B212" s="123"/>
      <c r="E212" s="124"/>
      <c r="F212" s="199" t="s">
        <v>417</v>
      </c>
      <c r="G212" s="191"/>
      <c r="H212" s="191"/>
      <c r="I212" s="191"/>
      <c r="K212" s="125">
        <v>5.418</v>
      </c>
      <c r="R212" s="126"/>
      <c r="T212" s="127"/>
      <c r="AA212" s="128"/>
      <c r="AT212" s="124" t="s">
        <v>141</v>
      </c>
      <c r="AU212" s="124" t="s">
        <v>76</v>
      </c>
      <c r="AV212" s="124" t="s">
        <v>76</v>
      </c>
      <c r="AW212" s="124" t="s">
        <v>92</v>
      </c>
      <c r="AX212" s="124" t="s">
        <v>67</v>
      </c>
      <c r="AY212" s="124" t="s">
        <v>134</v>
      </c>
    </row>
    <row r="213" spans="2:51" s="6" customFormat="1" ht="27" customHeight="1">
      <c r="B213" s="123"/>
      <c r="E213" s="124"/>
      <c r="F213" s="199" t="s">
        <v>418</v>
      </c>
      <c r="G213" s="191"/>
      <c r="H213" s="191"/>
      <c r="I213" s="191"/>
      <c r="K213" s="125">
        <v>26.607</v>
      </c>
      <c r="R213" s="126"/>
      <c r="T213" s="127"/>
      <c r="AA213" s="128"/>
      <c r="AT213" s="124" t="s">
        <v>141</v>
      </c>
      <c r="AU213" s="124" t="s">
        <v>76</v>
      </c>
      <c r="AV213" s="124" t="s">
        <v>76</v>
      </c>
      <c r="AW213" s="124" t="s">
        <v>92</v>
      </c>
      <c r="AX213" s="124" t="s">
        <v>67</v>
      </c>
      <c r="AY213" s="124" t="s">
        <v>134</v>
      </c>
    </row>
    <row r="214" spans="2:51" s="6" customFormat="1" ht="15.75" customHeight="1">
      <c r="B214" s="123"/>
      <c r="E214" s="124"/>
      <c r="F214" s="199" t="s">
        <v>419</v>
      </c>
      <c r="G214" s="191"/>
      <c r="H214" s="191"/>
      <c r="I214" s="191"/>
      <c r="K214" s="125">
        <v>12.537</v>
      </c>
      <c r="R214" s="126"/>
      <c r="T214" s="127"/>
      <c r="AA214" s="128"/>
      <c r="AT214" s="124" t="s">
        <v>141</v>
      </c>
      <c r="AU214" s="124" t="s">
        <v>76</v>
      </c>
      <c r="AV214" s="124" t="s">
        <v>76</v>
      </c>
      <c r="AW214" s="124" t="s">
        <v>92</v>
      </c>
      <c r="AX214" s="124" t="s">
        <v>67</v>
      </c>
      <c r="AY214" s="124" t="s">
        <v>134</v>
      </c>
    </row>
    <row r="215" spans="2:51" s="6" customFormat="1" ht="15.75" customHeight="1">
      <c r="B215" s="123"/>
      <c r="E215" s="124"/>
      <c r="F215" s="199" t="s">
        <v>420</v>
      </c>
      <c r="G215" s="191"/>
      <c r="H215" s="191"/>
      <c r="I215" s="191"/>
      <c r="K215" s="125">
        <v>6.048</v>
      </c>
      <c r="R215" s="126"/>
      <c r="T215" s="127"/>
      <c r="AA215" s="128"/>
      <c r="AT215" s="124" t="s">
        <v>141</v>
      </c>
      <c r="AU215" s="124" t="s">
        <v>76</v>
      </c>
      <c r="AV215" s="124" t="s">
        <v>76</v>
      </c>
      <c r="AW215" s="124" t="s">
        <v>92</v>
      </c>
      <c r="AX215" s="124" t="s">
        <v>67</v>
      </c>
      <c r="AY215" s="124" t="s">
        <v>134</v>
      </c>
    </row>
    <row r="216" spans="2:51" s="6" customFormat="1" ht="15.75" customHeight="1">
      <c r="B216" s="123"/>
      <c r="E216" s="124"/>
      <c r="F216" s="199" t="s">
        <v>422</v>
      </c>
      <c r="G216" s="191"/>
      <c r="H216" s="191"/>
      <c r="I216" s="191"/>
      <c r="K216" s="125">
        <v>27.636</v>
      </c>
      <c r="R216" s="126"/>
      <c r="T216" s="127"/>
      <c r="AA216" s="128"/>
      <c r="AT216" s="124" t="s">
        <v>141</v>
      </c>
      <c r="AU216" s="124" t="s">
        <v>76</v>
      </c>
      <c r="AV216" s="124" t="s">
        <v>76</v>
      </c>
      <c r="AW216" s="124" t="s">
        <v>92</v>
      </c>
      <c r="AX216" s="124" t="s">
        <v>67</v>
      </c>
      <c r="AY216" s="124" t="s">
        <v>134</v>
      </c>
    </row>
    <row r="217" spans="2:51" s="6" customFormat="1" ht="15.75" customHeight="1">
      <c r="B217" s="123"/>
      <c r="E217" s="124"/>
      <c r="F217" s="199" t="s">
        <v>423</v>
      </c>
      <c r="G217" s="191"/>
      <c r="H217" s="191"/>
      <c r="I217" s="191"/>
      <c r="K217" s="125">
        <v>-14.184</v>
      </c>
      <c r="R217" s="126"/>
      <c r="T217" s="127"/>
      <c r="AA217" s="128"/>
      <c r="AT217" s="124" t="s">
        <v>141</v>
      </c>
      <c r="AU217" s="124" t="s">
        <v>76</v>
      </c>
      <c r="AV217" s="124" t="s">
        <v>76</v>
      </c>
      <c r="AW217" s="124" t="s">
        <v>92</v>
      </c>
      <c r="AX217" s="124" t="s">
        <v>67</v>
      </c>
      <c r="AY217" s="124" t="s">
        <v>134</v>
      </c>
    </row>
    <row r="218" spans="2:51" s="6" customFormat="1" ht="15.75" customHeight="1">
      <c r="B218" s="129"/>
      <c r="E218" s="130"/>
      <c r="F218" s="192" t="s">
        <v>169</v>
      </c>
      <c r="G218" s="193"/>
      <c r="H218" s="193"/>
      <c r="I218" s="193"/>
      <c r="K218" s="131">
        <v>77.04</v>
      </c>
      <c r="R218" s="132"/>
      <c r="T218" s="133"/>
      <c r="AA218" s="134"/>
      <c r="AT218" s="130" t="s">
        <v>141</v>
      </c>
      <c r="AU218" s="130" t="s">
        <v>76</v>
      </c>
      <c r="AV218" s="130" t="s">
        <v>139</v>
      </c>
      <c r="AW218" s="130" t="s">
        <v>92</v>
      </c>
      <c r="AX218" s="130" t="s">
        <v>72</v>
      </c>
      <c r="AY218" s="130" t="s">
        <v>134</v>
      </c>
    </row>
    <row r="219" spans="2:64" s="6" customFormat="1" ht="27" customHeight="1">
      <c r="B219" s="19"/>
      <c r="C219" s="115" t="s">
        <v>240</v>
      </c>
      <c r="D219" s="115" t="s">
        <v>135</v>
      </c>
      <c r="E219" s="116" t="s">
        <v>241</v>
      </c>
      <c r="F219" s="194" t="s">
        <v>242</v>
      </c>
      <c r="G219" s="195"/>
      <c r="H219" s="195"/>
      <c r="I219" s="195"/>
      <c r="J219" s="117" t="s">
        <v>243</v>
      </c>
      <c r="K219" s="118">
        <v>20.043</v>
      </c>
      <c r="L219" s="196">
        <v>0</v>
      </c>
      <c r="M219" s="195"/>
      <c r="N219" s="196">
        <f>ROUND($L$219*$K$219,3)</f>
        <v>0</v>
      </c>
      <c r="O219" s="195"/>
      <c r="P219" s="195"/>
      <c r="Q219" s="195"/>
      <c r="R219" s="20"/>
      <c r="T219" s="119"/>
      <c r="U219" s="26" t="s">
        <v>34</v>
      </c>
      <c r="V219" s="120">
        <v>1.972</v>
      </c>
      <c r="W219" s="120">
        <f>$V$219*$K$219</f>
        <v>39.524795999999995</v>
      </c>
      <c r="X219" s="120">
        <v>0</v>
      </c>
      <c r="Y219" s="120">
        <f>$X$219*$K$219</f>
        <v>0</v>
      </c>
      <c r="Z219" s="120">
        <v>0</v>
      </c>
      <c r="AA219" s="121">
        <f>$Z$219*$K$219</f>
        <v>0</v>
      </c>
      <c r="AR219" s="6" t="s">
        <v>139</v>
      </c>
      <c r="AT219" s="6" t="s">
        <v>135</v>
      </c>
      <c r="AU219" s="6" t="s">
        <v>76</v>
      </c>
      <c r="AY219" s="6" t="s">
        <v>134</v>
      </c>
      <c r="BE219" s="94">
        <f>IF($U$219="základná",$N$219,0)</f>
        <v>0</v>
      </c>
      <c r="BF219" s="94">
        <f>IF($U$219="znížená",$N$219,0)</f>
        <v>0</v>
      </c>
      <c r="BG219" s="94">
        <f>IF($U$219="zákl. prenesená",$N$219,0)</f>
        <v>0</v>
      </c>
      <c r="BH219" s="94">
        <f>IF($U$219="zníž. prenesená",$N$219,0)</f>
        <v>0</v>
      </c>
      <c r="BI219" s="94">
        <f>IF($U$219="nulová",$N$219,0)</f>
        <v>0</v>
      </c>
      <c r="BJ219" s="6" t="s">
        <v>76</v>
      </c>
      <c r="BK219" s="122">
        <f>ROUND($L$219*$K$219,3)</f>
        <v>0</v>
      </c>
      <c r="BL219" s="6" t="s">
        <v>139</v>
      </c>
    </row>
    <row r="220" spans="2:64" s="6" customFormat="1" ht="27" customHeight="1">
      <c r="B220" s="19"/>
      <c r="C220" s="115" t="s">
        <v>244</v>
      </c>
      <c r="D220" s="115" t="s">
        <v>135</v>
      </c>
      <c r="E220" s="116" t="s">
        <v>245</v>
      </c>
      <c r="F220" s="194" t="s">
        <v>246</v>
      </c>
      <c r="G220" s="195"/>
      <c r="H220" s="195"/>
      <c r="I220" s="195"/>
      <c r="J220" s="117" t="s">
        <v>243</v>
      </c>
      <c r="K220" s="118">
        <v>20.043</v>
      </c>
      <c r="L220" s="196">
        <v>0</v>
      </c>
      <c r="M220" s="195"/>
      <c r="N220" s="196">
        <f>ROUND($L$220*$K$220,3)</f>
        <v>0</v>
      </c>
      <c r="O220" s="195"/>
      <c r="P220" s="195"/>
      <c r="Q220" s="195"/>
      <c r="R220" s="20"/>
      <c r="T220" s="119"/>
      <c r="U220" s="26" t="s">
        <v>34</v>
      </c>
      <c r="V220" s="120">
        <v>0.598</v>
      </c>
      <c r="W220" s="120">
        <f>$V$220*$K$220</f>
        <v>11.985714</v>
      </c>
      <c r="X220" s="120">
        <v>0</v>
      </c>
      <c r="Y220" s="120">
        <f>$X$220*$K$220</f>
        <v>0</v>
      </c>
      <c r="Z220" s="120">
        <v>0</v>
      </c>
      <c r="AA220" s="121">
        <f>$Z$220*$K$220</f>
        <v>0</v>
      </c>
      <c r="AR220" s="6" t="s">
        <v>139</v>
      </c>
      <c r="AT220" s="6" t="s">
        <v>135</v>
      </c>
      <c r="AU220" s="6" t="s">
        <v>76</v>
      </c>
      <c r="AY220" s="6" t="s">
        <v>134</v>
      </c>
      <c r="BE220" s="94">
        <f>IF($U$220="základná",$N$220,0)</f>
        <v>0</v>
      </c>
      <c r="BF220" s="94">
        <f>IF($U$220="znížená",$N$220,0)</f>
        <v>0</v>
      </c>
      <c r="BG220" s="94">
        <f>IF($U$220="zákl. prenesená",$N$220,0)</f>
        <v>0</v>
      </c>
      <c r="BH220" s="94">
        <f>IF($U$220="zníž. prenesená",$N$220,0)</f>
        <v>0</v>
      </c>
      <c r="BI220" s="94">
        <f>IF($U$220="nulová",$N$220,0)</f>
        <v>0</v>
      </c>
      <c r="BJ220" s="6" t="s">
        <v>76</v>
      </c>
      <c r="BK220" s="122">
        <f>ROUND($L$220*$K$220,3)</f>
        <v>0</v>
      </c>
      <c r="BL220" s="6" t="s">
        <v>139</v>
      </c>
    </row>
    <row r="221" spans="2:64" s="6" customFormat="1" ht="27" customHeight="1">
      <c r="B221" s="19"/>
      <c r="C221" s="115" t="s">
        <v>247</v>
      </c>
      <c r="D221" s="115" t="s">
        <v>135</v>
      </c>
      <c r="E221" s="116" t="s">
        <v>248</v>
      </c>
      <c r="F221" s="194" t="s">
        <v>249</v>
      </c>
      <c r="G221" s="195"/>
      <c r="H221" s="195"/>
      <c r="I221" s="195"/>
      <c r="J221" s="117" t="s">
        <v>243</v>
      </c>
      <c r="K221" s="118">
        <v>681.462</v>
      </c>
      <c r="L221" s="196">
        <v>0</v>
      </c>
      <c r="M221" s="195"/>
      <c r="N221" s="196">
        <f>ROUND($L$221*$K$221,3)</f>
        <v>0</v>
      </c>
      <c r="O221" s="195"/>
      <c r="P221" s="195"/>
      <c r="Q221" s="195"/>
      <c r="R221" s="20"/>
      <c r="T221" s="119"/>
      <c r="U221" s="26" t="s">
        <v>34</v>
      </c>
      <c r="V221" s="120">
        <v>0.007</v>
      </c>
      <c r="W221" s="120">
        <f>$V$221*$K$221</f>
        <v>4.770234</v>
      </c>
      <c r="X221" s="120">
        <v>0</v>
      </c>
      <c r="Y221" s="120">
        <f>$X$221*$K$221</f>
        <v>0</v>
      </c>
      <c r="Z221" s="120">
        <v>0</v>
      </c>
      <c r="AA221" s="121">
        <f>$Z$221*$K$221</f>
        <v>0</v>
      </c>
      <c r="AR221" s="6" t="s">
        <v>139</v>
      </c>
      <c r="AT221" s="6" t="s">
        <v>135</v>
      </c>
      <c r="AU221" s="6" t="s">
        <v>76</v>
      </c>
      <c r="AY221" s="6" t="s">
        <v>134</v>
      </c>
      <c r="BE221" s="94">
        <f>IF($U$221="základná",$N$221,0)</f>
        <v>0</v>
      </c>
      <c r="BF221" s="94">
        <f>IF($U$221="znížená",$N$221,0)</f>
        <v>0</v>
      </c>
      <c r="BG221" s="94">
        <f>IF($U$221="zákl. prenesená",$N$221,0)</f>
        <v>0</v>
      </c>
      <c r="BH221" s="94">
        <f>IF($U$221="zníž. prenesená",$N$221,0)</f>
        <v>0</v>
      </c>
      <c r="BI221" s="94">
        <f>IF($U$221="nulová",$N$221,0)</f>
        <v>0</v>
      </c>
      <c r="BJ221" s="6" t="s">
        <v>76</v>
      </c>
      <c r="BK221" s="122">
        <f>ROUND($L$221*$K$221,3)</f>
        <v>0</v>
      </c>
      <c r="BL221" s="6" t="s">
        <v>139</v>
      </c>
    </row>
    <row r="222" spans="2:64" s="6" customFormat="1" ht="27" customHeight="1">
      <c r="B222" s="19"/>
      <c r="C222" s="115" t="s">
        <v>250</v>
      </c>
      <c r="D222" s="115" t="s">
        <v>135</v>
      </c>
      <c r="E222" s="116" t="s">
        <v>251</v>
      </c>
      <c r="F222" s="194" t="s">
        <v>252</v>
      </c>
      <c r="G222" s="195"/>
      <c r="H222" s="195"/>
      <c r="I222" s="195"/>
      <c r="J222" s="117" t="s">
        <v>243</v>
      </c>
      <c r="K222" s="118">
        <v>20.043</v>
      </c>
      <c r="L222" s="196">
        <v>0</v>
      </c>
      <c r="M222" s="195"/>
      <c r="N222" s="196">
        <f>ROUND($L$222*$K$222,3)</f>
        <v>0</v>
      </c>
      <c r="O222" s="195"/>
      <c r="P222" s="195"/>
      <c r="Q222" s="195"/>
      <c r="R222" s="20"/>
      <c r="T222" s="119"/>
      <c r="U222" s="26" t="s">
        <v>34</v>
      </c>
      <c r="V222" s="120">
        <v>0.89</v>
      </c>
      <c r="W222" s="120">
        <f>$V$222*$K$222</f>
        <v>17.838269999999998</v>
      </c>
      <c r="X222" s="120">
        <v>0</v>
      </c>
      <c r="Y222" s="120">
        <f>$X$222*$K$222</f>
        <v>0</v>
      </c>
      <c r="Z222" s="120">
        <v>0</v>
      </c>
      <c r="AA222" s="121">
        <f>$Z$222*$K$222</f>
        <v>0</v>
      </c>
      <c r="AR222" s="6" t="s">
        <v>139</v>
      </c>
      <c r="AT222" s="6" t="s">
        <v>135</v>
      </c>
      <c r="AU222" s="6" t="s">
        <v>76</v>
      </c>
      <c r="AY222" s="6" t="s">
        <v>134</v>
      </c>
      <c r="BE222" s="94">
        <f>IF($U$222="základná",$N$222,0)</f>
        <v>0</v>
      </c>
      <c r="BF222" s="94">
        <f>IF($U$222="znížená",$N$222,0)</f>
        <v>0</v>
      </c>
      <c r="BG222" s="94">
        <f>IF($U$222="zákl. prenesená",$N$222,0)</f>
        <v>0</v>
      </c>
      <c r="BH222" s="94">
        <f>IF($U$222="zníž. prenesená",$N$222,0)</f>
        <v>0</v>
      </c>
      <c r="BI222" s="94">
        <f>IF($U$222="nulová",$N$222,0)</f>
        <v>0</v>
      </c>
      <c r="BJ222" s="6" t="s">
        <v>76</v>
      </c>
      <c r="BK222" s="122">
        <f>ROUND($L$222*$K$222,3)</f>
        <v>0</v>
      </c>
      <c r="BL222" s="6" t="s">
        <v>139</v>
      </c>
    </row>
    <row r="223" spans="2:64" s="6" customFormat="1" ht="27" customHeight="1">
      <c r="B223" s="19"/>
      <c r="C223" s="115" t="s">
        <v>253</v>
      </c>
      <c r="D223" s="115" t="s">
        <v>135</v>
      </c>
      <c r="E223" s="116" t="s">
        <v>254</v>
      </c>
      <c r="F223" s="194" t="s">
        <v>255</v>
      </c>
      <c r="G223" s="195"/>
      <c r="H223" s="195"/>
      <c r="I223" s="195"/>
      <c r="J223" s="117" t="s">
        <v>243</v>
      </c>
      <c r="K223" s="118">
        <v>240.516</v>
      </c>
      <c r="L223" s="196">
        <v>0</v>
      </c>
      <c r="M223" s="195"/>
      <c r="N223" s="196">
        <f>ROUND($L$223*$K$223,3)</f>
        <v>0</v>
      </c>
      <c r="O223" s="195"/>
      <c r="P223" s="195"/>
      <c r="Q223" s="195"/>
      <c r="R223" s="20"/>
      <c r="T223" s="119"/>
      <c r="U223" s="26" t="s">
        <v>34</v>
      </c>
      <c r="V223" s="120">
        <v>0.1</v>
      </c>
      <c r="W223" s="120">
        <f>$V$223*$K$223</f>
        <v>24.0516</v>
      </c>
      <c r="X223" s="120">
        <v>0</v>
      </c>
      <c r="Y223" s="120">
        <f>$X$223*$K$223</f>
        <v>0</v>
      </c>
      <c r="Z223" s="120">
        <v>0</v>
      </c>
      <c r="AA223" s="121">
        <f>$Z$223*$K$223</f>
        <v>0</v>
      </c>
      <c r="AR223" s="6" t="s">
        <v>139</v>
      </c>
      <c r="AT223" s="6" t="s">
        <v>135</v>
      </c>
      <c r="AU223" s="6" t="s">
        <v>76</v>
      </c>
      <c r="AY223" s="6" t="s">
        <v>134</v>
      </c>
      <c r="BE223" s="94">
        <f>IF($U$223="základná",$N$223,0)</f>
        <v>0</v>
      </c>
      <c r="BF223" s="94">
        <f>IF($U$223="znížená",$N$223,0)</f>
        <v>0</v>
      </c>
      <c r="BG223" s="94">
        <f>IF($U$223="zákl. prenesená",$N$223,0)</f>
        <v>0</v>
      </c>
      <c r="BH223" s="94">
        <f>IF($U$223="zníž. prenesená",$N$223,0)</f>
        <v>0</v>
      </c>
      <c r="BI223" s="94">
        <f>IF($U$223="nulová",$N$223,0)</f>
        <v>0</v>
      </c>
      <c r="BJ223" s="6" t="s">
        <v>76</v>
      </c>
      <c r="BK223" s="122">
        <f>ROUND($L$223*$K$223,3)</f>
        <v>0</v>
      </c>
      <c r="BL223" s="6" t="s">
        <v>139</v>
      </c>
    </row>
    <row r="224" spans="2:64" s="6" customFormat="1" ht="27" customHeight="1">
      <c r="B224" s="19"/>
      <c r="C224" s="115" t="s">
        <v>256</v>
      </c>
      <c r="D224" s="115" t="s">
        <v>135</v>
      </c>
      <c r="E224" s="116" t="s">
        <v>257</v>
      </c>
      <c r="F224" s="194" t="s">
        <v>258</v>
      </c>
      <c r="G224" s="195"/>
      <c r="H224" s="195"/>
      <c r="I224" s="195"/>
      <c r="J224" s="117" t="s">
        <v>243</v>
      </c>
      <c r="K224" s="118">
        <v>20.043</v>
      </c>
      <c r="L224" s="196">
        <v>0</v>
      </c>
      <c r="M224" s="195"/>
      <c r="N224" s="196">
        <f>ROUND($L$224*$K$224,3)</f>
        <v>0</v>
      </c>
      <c r="O224" s="195"/>
      <c r="P224" s="195"/>
      <c r="Q224" s="195"/>
      <c r="R224" s="20"/>
      <c r="T224" s="119"/>
      <c r="U224" s="26" t="s">
        <v>34</v>
      </c>
      <c r="V224" s="120">
        <v>0</v>
      </c>
      <c r="W224" s="120">
        <f>$V$224*$K$224</f>
        <v>0</v>
      </c>
      <c r="X224" s="120">
        <v>0</v>
      </c>
      <c r="Y224" s="120">
        <f>$X$224*$K$224</f>
        <v>0</v>
      </c>
      <c r="Z224" s="120">
        <v>0</v>
      </c>
      <c r="AA224" s="121">
        <f>$Z$224*$K$224</f>
        <v>0</v>
      </c>
      <c r="AR224" s="6" t="s">
        <v>139</v>
      </c>
      <c r="AT224" s="6" t="s">
        <v>135</v>
      </c>
      <c r="AU224" s="6" t="s">
        <v>76</v>
      </c>
      <c r="AY224" s="6" t="s">
        <v>134</v>
      </c>
      <c r="BE224" s="94">
        <f>IF($U$224="základná",$N$224,0)</f>
        <v>0</v>
      </c>
      <c r="BF224" s="94">
        <f>IF($U$224="znížená",$N$224,0)</f>
        <v>0</v>
      </c>
      <c r="BG224" s="94">
        <f>IF($U$224="zákl. prenesená",$N$224,0)</f>
        <v>0</v>
      </c>
      <c r="BH224" s="94">
        <f>IF($U$224="zníž. prenesená",$N$224,0)</f>
        <v>0</v>
      </c>
      <c r="BI224" s="94">
        <f>IF($U$224="nulová",$N$224,0)</f>
        <v>0</v>
      </c>
      <c r="BJ224" s="6" t="s">
        <v>76</v>
      </c>
      <c r="BK224" s="122">
        <f>ROUND($L$224*$K$224,3)</f>
        <v>0</v>
      </c>
      <c r="BL224" s="6" t="s">
        <v>139</v>
      </c>
    </row>
    <row r="225" spans="2:63" s="105" customFormat="1" ht="30.75" customHeight="1">
      <c r="B225" s="106"/>
      <c r="D225" s="114" t="s">
        <v>97</v>
      </c>
      <c r="N225" s="188">
        <f>$BK$225</f>
        <v>0</v>
      </c>
      <c r="O225" s="189"/>
      <c r="P225" s="189"/>
      <c r="Q225" s="189"/>
      <c r="R225" s="109"/>
      <c r="T225" s="110"/>
      <c r="W225" s="111">
        <f>$W$226</f>
        <v>5.652585</v>
      </c>
      <c r="Y225" s="111">
        <f>$Y$226</f>
        <v>0</v>
      </c>
      <c r="AA225" s="112">
        <f>$AA$226</f>
        <v>0</v>
      </c>
      <c r="AR225" s="108" t="s">
        <v>72</v>
      </c>
      <c r="AT225" s="108" t="s">
        <v>66</v>
      </c>
      <c r="AU225" s="108" t="s">
        <v>72</v>
      </c>
      <c r="AY225" s="108" t="s">
        <v>134</v>
      </c>
      <c r="BK225" s="113">
        <f>$BK$226</f>
        <v>0</v>
      </c>
    </row>
    <row r="226" spans="2:64" s="6" customFormat="1" ht="27" customHeight="1">
      <c r="B226" s="19"/>
      <c r="C226" s="115" t="s">
        <v>259</v>
      </c>
      <c r="D226" s="115" t="s">
        <v>135</v>
      </c>
      <c r="E226" s="116" t="s">
        <v>260</v>
      </c>
      <c r="F226" s="194" t="s">
        <v>261</v>
      </c>
      <c r="G226" s="195"/>
      <c r="H226" s="195"/>
      <c r="I226" s="195"/>
      <c r="J226" s="117" t="s">
        <v>243</v>
      </c>
      <c r="K226" s="118">
        <v>2.295</v>
      </c>
      <c r="L226" s="196">
        <v>0</v>
      </c>
      <c r="M226" s="195"/>
      <c r="N226" s="196">
        <f>ROUND($L$226*$K$226,3)</f>
        <v>0</v>
      </c>
      <c r="O226" s="195"/>
      <c r="P226" s="195"/>
      <c r="Q226" s="195"/>
      <c r="R226" s="20"/>
      <c r="T226" s="119"/>
      <c r="U226" s="26" t="s">
        <v>34</v>
      </c>
      <c r="V226" s="120">
        <v>2.463</v>
      </c>
      <c r="W226" s="120">
        <f>$V$226*$K$226</f>
        <v>5.652585</v>
      </c>
      <c r="X226" s="120">
        <v>0</v>
      </c>
      <c r="Y226" s="120">
        <f>$X$226*$K$226</f>
        <v>0</v>
      </c>
      <c r="Z226" s="120">
        <v>0</v>
      </c>
      <c r="AA226" s="121">
        <f>$Z$226*$K$226</f>
        <v>0</v>
      </c>
      <c r="AR226" s="6" t="s">
        <v>139</v>
      </c>
      <c r="AT226" s="6" t="s">
        <v>135</v>
      </c>
      <c r="AU226" s="6" t="s">
        <v>76</v>
      </c>
      <c r="AY226" s="6" t="s">
        <v>134</v>
      </c>
      <c r="BE226" s="94">
        <f>IF($U$226="základná",$N$226,0)</f>
        <v>0</v>
      </c>
      <c r="BF226" s="94">
        <f>IF($U$226="znížená",$N$226,0)</f>
        <v>0</v>
      </c>
      <c r="BG226" s="94">
        <f>IF($U$226="zákl. prenesená",$N$226,0)</f>
        <v>0</v>
      </c>
      <c r="BH226" s="94">
        <f>IF($U$226="zníž. prenesená",$N$226,0)</f>
        <v>0</v>
      </c>
      <c r="BI226" s="94">
        <f>IF($U$226="nulová",$N$226,0)</f>
        <v>0</v>
      </c>
      <c r="BJ226" s="6" t="s">
        <v>76</v>
      </c>
      <c r="BK226" s="122">
        <f>ROUND($L$226*$K$226,3)</f>
        <v>0</v>
      </c>
      <c r="BL226" s="6" t="s">
        <v>139</v>
      </c>
    </row>
    <row r="227" spans="2:63" s="105" customFormat="1" ht="37.5" customHeight="1">
      <c r="B227" s="106"/>
      <c r="D227" s="107" t="s">
        <v>98</v>
      </c>
      <c r="N227" s="197">
        <f>$BK$227</f>
        <v>0</v>
      </c>
      <c r="O227" s="189"/>
      <c r="P227" s="189"/>
      <c r="Q227" s="189"/>
      <c r="R227" s="109"/>
      <c r="T227" s="110"/>
      <c r="W227" s="111">
        <f>$W$228+$W$231+$W$240+$W$255+$W$280+$W$292+$W$296+$W$314+$W$327</f>
        <v>272.97128745</v>
      </c>
      <c r="Y227" s="111">
        <f>$Y$228+$Y$231+$Y$240+$Y$255+$Y$280+$Y$292+$Y$296+$Y$314+$Y$327</f>
        <v>3.226242379999999</v>
      </c>
      <c r="AA227" s="112">
        <f>$AA$228+$AA$231+$AA$240+$AA$255+$AA$280+$AA$292+$AA$296+$AA$314+$AA$327</f>
        <v>0.199668</v>
      </c>
      <c r="AR227" s="108" t="s">
        <v>76</v>
      </c>
      <c r="AT227" s="108" t="s">
        <v>66</v>
      </c>
      <c r="AU227" s="108" t="s">
        <v>67</v>
      </c>
      <c r="AY227" s="108" t="s">
        <v>134</v>
      </c>
      <c r="BK227" s="113">
        <f>$BK$228+$BK$231+$BK$240+$BK$255+$BK$280+$BK$292+$BK$296+$BK$314+$BK$327</f>
        <v>0</v>
      </c>
    </row>
    <row r="228" spans="2:63" s="105" customFormat="1" ht="21" customHeight="1">
      <c r="B228" s="106"/>
      <c r="D228" s="114" t="s">
        <v>99</v>
      </c>
      <c r="N228" s="188">
        <f>$BK$228</f>
        <v>0</v>
      </c>
      <c r="O228" s="189"/>
      <c r="P228" s="189"/>
      <c r="Q228" s="189"/>
      <c r="R228" s="109"/>
      <c r="T228" s="110"/>
      <c r="W228" s="111">
        <f>SUM($W$229:$W$230)</f>
        <v>0</v>
      </c>
      <c r="Y228" s="111">
        <f>SUM($Y$229:$Y$230)</f>
        <v>0</v>
      </c>
      <c r="AA228" s="112">
        <f>SUM($AA$229:$AA$230)</f>
        <v>0</v>
      </c>
      <c r="AR228" s="108" t="s">
        <v>76</v>
      </c>
      <c r="AT228" s="108" t="s">
        <v>66</v>
      </c>
      <c r="AU228" s="108" t="s">
        <v>72</v>
      </c>
      <c r="AY228" s="108" t="s">
        <v>134</v>
      </c>
      <c r="BK228" s="113">
        <f>SUM($BK$229:$BK$230)</f>
        <v>0</v>
      </c>
    </row>
    <row r="229" spans="2:64" s="6" customFormat="1" ht="15.75" customHeight="1">
      <c r="B229" s="19"/>
      <c r="C229" s="115" t="s">
        <v>262</v>
      </c>
      <c r="D229" s="115" t="s">
        <v>135</v>
      </c>
      <c r="E229" s="116" t="s">
        <v>263</v>
      </c>
      <c r="F229" s="194" t="s">
        <v>264</v>
      </c>
      <c r="G229" s="195"/>
      <c r="H229" s="195"/>
      <c r="I229" s="195"/>
      <c r="J229" s="150" t="s">
        <v>421</v>
      </c>
      <c r="K229" s="118">
        <v>1</v>
      </c>
      <c r="L229" s="196">
        <v>0</v>
      </c>
      <c r="M229" s="195"/>
      <c r="N229" s="196">
        <f>ROUND($L$229*$K$229,3)</f>
        <v>0</v>
      </c>
      <c r="O229" s="195"/>
      <c r="P229" s="195"/>
      <c r="Q229" s="195"/>
      <c r="R229" s="20"/>
      <c r="T229" s="119"/>
      <c r="U229" s="26" t="s">
        <v>34</v>
      </c>
      <c r="V229" s="120">
        <v>0</v>
      </c>
      <c r="W229" s="120">
        <f>$V$229*$K$229</f>
        <v>0</v>
      </c>
      <c r="X229" s="120">
        <v>0</v>
      </c>
      <c r="Y229" s="120">
        <f>$X$229*$K$229</f>
        <v>0</v>
      </c>
      <c r="Z229" s="120">
        <v>0</v>
      </c>
      <c r="AA229" s="121">
        <f>$Z$229*$K$229</f>
        <v>0</v>
      </c>
      <c r="AR229" s="6" t="s">
        <v>201</v>
      </c>
      <c r="AT229" s="6" t="s">
        <v>135</v>
      </c>
      <c r="AU229" s="6" t="s">
        <v>76</v>
      </c>
      <c r="AY229" s="6" t="s">
        <v>134</v>
      </c>
      <c r="BE229" s="94">
        <f>IF($U$229="základná",$N$229,0)</f>
        <v>0</v>
      </c>
      <c r="BF229" s="94">
        <f>IF($U$229="znížená",$N$229,0)</f>
        <v>0</v>
      </c>
      <c r="BG229" s="94">
        <f>IF($U$229="zákl. prenesená",$N$229,0)</f>
        <v>0</v>
      </c>
      <c r="BH229" s="94">
        <f>IF($U$229="zníž. prenesená",$N$229,0)</f>
        <v>0</v>
      </c>
      <c r="BI229" s="94">
        <f>IF($U$229="nulová",$N$229,0)</f>
        <v>0</v>
      </c>
      <c r="BJ229" s="6" t="s">
        <v>76</v>
      </c>
      <c r="BK229" s="122">
        <f>ROUND($L$229*$K$229,3)</f>
        <v>0</v>
      </c>
      <c r="BL229" s="6" t="s">
        <v>201</v>
      </c>
    </row>
    <row r="230" spans="2:51" s="6" customFormat="1" ht="15.75" customHeight="1">
      <c r="B230" s="123"/>
      <c r="E230" s="124"/>
      <c r="F230" s="190" t="s">
        <v>266</v>
      </c>
      <c r="G230" s="191"/>
      <c r="H230" s="191"/>
      <c r="I230" s="191"/>
      <c r="K230" s="125">
        <v>1</v>
      </c>
      <c r="R230" s="126"/>
      <c r="T230" s="127"/>
      <c r="AA230" s="128"/>
      <c r="AT230" s="124" t="s">
        <v>141</v>
      </c>
      <c r="AU230" s="124" t="s">
        <v>76</v>
      </c>
      <c r="AV230" s="124" t="s">
        <v>76</v>
      </c>
      <c r="AW230" s="124" t="s">
        <v>92</v>
      </c>
      <c r="AX230" s="124" t="s">
        <v>72</v>
      </c>
      <c r="AY230" s="124" t="s">
        <v>134</v>
      </c>
    </row>
    <row r="231" spans="2:63" s="105" customFormat="1" ht="30.75" customHeight="1">
      <c r="B231" s="106"/>
      <c r="D231" s="114" t="s">
        <v>100</v>
      </c>
      <c r="N231" s="188">
        <f>$BK$231</f>
        <v>0</v>
      </c>
      <c r="O231" s="189"/>
      <c r="P231" s="189"/>
      <c r="Q231" s="189"/>
      <c r="R231" s="109"/>
      <c r="T231" s="110"/>
      <c r="W231" s="111">
        <f>SUM($W$232:$W$239)</f>
        <v>56.93655770000001</v>
      </c>
      <c r="Y231" s="111">
        <f>SUM($Y$232:$Y$239)</f>
        <v>0.3116971</v>
      </c>
      <c r="AA231" s="112">
        <f>SUM($AA$232:$AA$239)</f>
        <v>0</v>
      </c>
      <c r="AR231" s="108" t="s">
        <v>76</v>
      </c>
      <c r="AT231" s="108" t="s">
        <v>66</v>
      </c>
      <c r="AU231" s="108" t="s">
        <v>72</v>
      </c>
      <c r="AY231" s="108" t="s">
        <v>134</v>
      </c>
      <c r="BK231" s="113">
        <f>SUM($BK$232:$BK$239)</f>
        <v>0</v>
      </c>
    </row>
    <row r="232" spans="2:64" s="6" customFormat="1" ht="15.75" customHeight="1">
      <c r="B232" s="19"/>
      <c r="C232" s="115" t="s">
        <v>267</v>
      </c>
      <c r="D232" s="115" t="s">
        <v>135</v>
      </c>
      <c r="E232" s="116" t="s">
        <v>268</v>
      </c>
      <c r="F232" s="194" t="s">
        <v>269</v>
      </c>
      <c r="G232" s="195"/>
      <c r="H232" s="195"/>
      <c r="I232" s="195"/>
      <c r="J232" s="117" t="s">
        <v>138</v>
      </c>
      <c r="K232" s="118">
        <v>33.77</v>
      </c>
      <c r="L232" s="196">
        <v>0</v>
      </c>
      <c r="M232" s="195"/>
      <c r="N232" s="196">
        <f>ROUND($L$232*$K$232,3)</f>
        <v>0</v>
      </c>
      <c r="O232" s="195"/>
      <c r="P232" s="195"/>
      <c r="Q232" s="195"/>
      <c r="R232" s="20"/>
      <c r="T232" s="119"/>
      <c r="U232" s="26" t="s">
        <v>34</v>
      </c>
      <c r="V232" s="120">
        <v>0.91786</v>
      </c>
      <c r="W232" s="120">
        <f>$V$232*$K$232</f>
        <v>30.9961322</v>
      </c>
      <c r="X232" s="120">
        <v>0.00912</v>
      </c>
      <c r="Y232" s="120">
        <f>$X$232*$K$232</f>
        <v>0.3079824</v>
      </c>
      <c r="Z232" s="120">
        <v>0</v>
      </c>
      <c r="AA232" s="121">
        <f>$Z$232*$K$232</f>
        <v>0</v>
      </c>
      <c r="AR232" s="6" t="s">
        <v>201</v>
      </c>
      <c r="AT232" s="6" t="s">
        <v>135</v>
      </c>
      <c r="AU232" s="6" t="s">
        <v>76</v>
      </c>
      <c r="AY232" s="6" t="s">
        <v>134</v>
      </c>
      <c r="BE232" s="94">
        <f>IF($U$232="základná",$N$232,0)</f>
        <v>0</v>
      </c>
      <c r="BF232" s="94">
        <f>IF($U$232="znížená",$N$232,0)</f>
        <v>0</v>
      </c>
      <c r="BG232" s="94">
        <f>IF($U$232="zákl. prenesená",$N$232,0)</f>
        <v>0</v>
      </c>
      <c r="BH232" s="94">
        <f>IF($U$232="zníž. prenesená",$N$232,0)</f>
        <v>0</v>
      </c>
      <c r="BI232" s="94">
        <f>IF($U$232="nulová",$N$232,0)</f>
        <v>0</v>
      </c>
      <c r="BJ232" s="6" t="s">
        <v>76</v>
      </c>
      <c r="BK232" s="122">
        <f>ROUND($L$232*$K$232,3)</f>
        <v>0</v>
      </c>
      <c r="BL232" s="6" t="s">
        <v>201</v>
      </c>
    </row>
    <row r="233" spans="2:51" s="6" customFormat="1" ht="15.75" customHeight="1">
      <c r="B233" s="123"/>
      <c r="E233" s="124"/>
      <c r="F233" s="190" t="s">
        <v>270</v>
      </c>
      <c r="G233" s="191"/>
      <c r="H233" s="191"/>
      <c r="I233" s="191"/>
      <c r="K233" s="125">
        <v>6.58</v>
      </c>
      <c r="R233" s="126"/>
      <c r="T233" s="127"/>
      <c r="AA233" s="128"/>
      <c r="AT233" s="124" t="s">
        <v>141</v>
      </c>
      <c r="AU233" s="124" t="s">
        <v>76</v>
      </c>
      <c r="AV233" s="124" t="s">
        <v>76</v>
      </c>
      <c r="AW233" s="124" t="s">
        <v>92</v>
      </c>
      <c r="AX233" s="124" t="s">
        <v>67</v>
      </c>
      <c r="AY233" s="124" t="s">
        <v>134</v>
      </c>
    </row>
    <row r="234" spans="2:51" s="6" customFormat="1" ht="15.75" customHeight="1">
      <c r="B234" s="123"/>
      <c r="E234" s="124"/>
      <c r="F234" s="190" t="s">
        <v>271</v>
      </c>
      <c r="G234" s="191"/>
      <c r="H234" s="191"/>
      <c r="I234" s="191"/>
      <c r="K234" s="125">
        <v>10.56</v>
      </c>
      <c r="R234" s="126"/>
      <c r="T234" s="127"/>
      <c r="AA234" s="128"/>
      <c r="AT234" s="124" t="s">
        <v>141</v>
      </c>
      <c r="AU234" s="124" t="s">
        <v>76</v>
      </c>
      <c r="AV234" s="124" t="s">
        <v>76</v>
      </c>
      <c r="AW234" s="124" t="s">
        <v>92</v>
      </c>
      <c r="AX234" s="124" t="s">
        <v>67</v>
      </c>
      <c r="AY234" s="124" t="s">
        <v>134</v>
      </c>
    </row>
    <row r="235" spans="2:51" s="6" customFormat="1" ht="15.75" customHeight="1">
      <c r="B235" s="123"/>
      <c r="E235" s="124"/>
      <c r="F235" s="190" t="s">
        <v>272</v>
      </c>
      <c r="G235" s="191"/>
      <c r="H235" s="191"/>
      <c r="I235" s="191"/>
      <c r="K235" s="125">
        <v>5.93</v>
      </c>
      <c r="R235" s="126"/>
      <c r="T235" s="127"/>
      <c r="AA235" s="128"/>
      <c r="AT235" s="124" t="s">
        <v>141</v>
      </c>
      <c r="AU235" s="124" t="s">
        <v>76</v>
      </c>
      <c r="AV235" s="124" t="s">
        <v>76</v>
      </c>
      <c r="AW235" s="124" t="s">
        <v>92</v>
      </c>
      <c r="AX235" s="124" t="s">
        <v>67</v>
      </c>
      <c r="AY235" s="124" t="s">
        <v>134</v>
      </c>
    </row>
    <row r="236" spans="2:51" s="6" customFormat="1" ht="15.75" customHeight="1">
      <c r="B236" s="123"/>
      <c r="E236" s="124"/>
      <c r="F236" s="190" t="s">
        <v>273</v>
      </c>
      <c r="G236" s="191"/>
      <c r="H236" s="191"/>
      <c r="I236" s="191"/>
      <c r="K236" s="125">
        <v>10.7</v>
      </c>
      <c r="R236" s="126"/>
      <c r="T236" s="127"/>
      <c r="AA236" s="128"/>
      <c r="AT236" s="124" t="s">
        <v>141</v>
      </c>
      <c r="AU236" s="124" t="s">
        <v>76</v>
      </c>
      <c r="AV236" s="124" t="s">
        <v>76</v>
      </c>
      <c r="AW236" s="124" t="s">
        <v>92</v>
      </c>
      <c r="AX236" s="124" t="s">
        <v>67</v>
      </c>
      <c r="AY236" s="124" t="s">
        <v>134</v>
      </c>
    </row>
    <row r="237" spans="2:51" s="6" customFormat="1" ht="15.75" customHeight="1">
      <c r="B237" s="129"/>
      <c r="E237" s="130"/>
      <c r="F237" s="192" t="s">
        <v>169</v>
      </c>
      <c r="G237" s="193"/>
      <c r="H237" s="193"/>
      <c r="I237" s="193"/>
      <c r="K237" s="131">
        <v>33.77</v>
      </c>
      <c r="R237" s="132"/>
      <c r="T237" s="133"/>
      <c r="AA237" s="134"/>
      <c r="AT237" s="130" t="s">
        <v>141</v>
      </c>
      <c r="AU237" s="130" t="s">
        <v>76</v>
      </c>
      <c r="AV237" s="130" t="s">
        <v>139</v>
      </c>
      <c r="AW237" s="130" t="s">
        <v>92</v>
      </c>
      <c r="AX237" s="130" t="s">
        <v>72</v>
      </c>
      <c r="AY237" s="130" t="s">
        <v>134</v>
      </c>
    </row>
    <row r="238" spans="2:64" s="6" customFormat="1" ht="27" customHeight="1">
      <c r="B238" s="19"/>
      <c r="C238" s="115" t="s">
        <v>274</v>
      </c>
      <c r="D238" s="115" t="s">
        <v>135</v>
      </c>
      <c r="E238" s="116" t="s">
        <v>275</v>
      </c>
      <c r="F238" s="194" t="s">
        <v>276</v>
      </c>
      <c r="G238" s="195"/>
      <c r="H238" s="195"/>
      <c r="I238" s="195"/>
      <c r="J238" s="117" t="s">
        <v>138</v>
      </c>
      <c r="K238" s="118">
        <v>33.77</v>
      </c>
      <c r="L238" s="196">
        <v>0</v>
      </c>
      <c r="M238" s="195"/>
      <c r="N238" s="196">
        <f>ROUND($L$238*$K$238,3)</f>
        <v>0</v>
      </c>
      <c r="O238" s="195"/>
      <c r="P238" s="195"/>
      <c r="Q238" s="195"/>
      <c r="R238" s="20"/>
      <c r="T238" s="119"/>
      <c r="U238" s="26" t="s">
        <v>34</v>
      </c>
      <c r="V238" s="120">
        <v>0.76815</v>
      </c>
      <c r="W238" s="120">
        <f>$V$238*$K$238</f>
        <v>25.940425500000003</v>
      </c>
      <c r="X238" s="120">
        <v>0.00011</v>
      </c>
      <c r="Y238" s="120">
        <f>$X$238*$K$238</f>
        <v>0.0037147000000000005</v>
      </c>
      <c r="Z238" s="120">
        <v>0</v>
      </c>
      <c r="AA238" s="121">
        <f>$Z$238*$K$238</f>
        <v>0</v>
      </c>
      <c r="AR238" s="6" t="s">
        <v>201</v>
      </c>
      <c r="AT238" s="6" t="s">
        <v>135</v>
      </c>
      <c r="AU238" s="6" t="s">
        <v>76</v>
      </c>
      <c r="AY238" s="6" t="s">
        <v>134</v>
      </c>
      <c r="BE238" s="94">
        <f>IF($U$238="základná",$N$238,0)</f>
        <v>0</v>
      </c>
      <c r="BF238" s="94">
        <f>IF($U$238="znížená",$N$238,0)</f>
        <v>0</v>
      </c>
      <c r="BG238" s="94">
        <f>IF($U$238="zákl. prenesená",$N$238,0)</f>
        <v>0</v>
      </c>
      <c r="BH238" s="94">
        <f>IF($U$238="zníž. prenesená",$N$238,0)</f>
        <v>0</v>
      </c>
      <c r="BI238" s="94">
        <f>IF($U$238="nulová",$N$238,0)</f>
        <v>0</v>
      </c>
      <c r="BJ238" s="6" t="s">
        <v>76</v>
      </c>
      <c r="BK238" s="122">
        <f>ROUND($L$238*$K$238,3)</f>
        <v>0</v>
      </c>
      <c r="BL238" s="6" t="s">
        <v>201</v>
      </c>
    </row>
    <row r="239" spans="2:64" s="6" customFormat="1" ht="27" customHeight="1">
      <c r="B239" s="19"/>
      <c r="C239" s="115" t="s">
        <v>277</v>
      </c>
      <c r="D239" s="115" t="s">
        <v>135</v>
      </c>
      <c r="E239" s="116" t="s">
        <v>278</v>
      </c>
      <c r="F239" s="194" t="s">
        <v>279</v>
      </c>
      <c r="G239" s="195"/>
      <c r="H239" s="195"/>
      <c r="I239" s="195"/>
      <c r="J239" s="117" t="s">
        <v>280</v>
      </c>
      <c r="K239" s="118">
        <v>14.084</v>
      </c>
      <c r="L239" s="196">
        <v>0</v>
      </c>
      <c r="M239" s="195"/>
      <c r="N239" s="196">
        <f>ROUND($L$239*$K$239,3)</f>
        <v>0</v>
      </c>
      <c r="O239" s="195"/>
      <c r="P239" s="195"/>
      <c r="Q239" s="195"/>
      <c r="R239" s="20"/>
      <c r="T239" s="119"/>
      <c r="U239" s="26" t="s">
        <v>34</v>
      </c>
      <c r="V239" s="120">
        <v>0</v>
      </c>
      <c r="W239" s="120">
        <f>$V$239*$K$239</f>
        <v>0</v>
      </c>
      <c r="X239" s="120">
        <v>0</v>
      </c>
      <c r="Y239" s="120">
        <f>$X$239*$K$239</f>
        <v>0</v>
      </c>
      <c r="Z239" s="120">
        <v>0</v>
      </c>
      <c r="AA239" s="121">
        <f>$Z$239*$K$239</f>
        <v>0</v>
      </c>
      <c r="AR239" s="6" t="s">
        <v>201</v>
      </c>
      <c r="AT239" s="6" t="s">
        <v>135</v>
      </c>
      <c r="AU239" s="6" t="s">
        <v>76</v>
      </c>
      <c r="AY239" s="6" t="s">
        <v>134</v>
      </c>
      <c r="BE239" s="94">
        <f>IF($U$239="základná",$N$239,0)</f>
        <v>0</v>
      </c>
      <c r="BF239" s="94">
        <f>IF($U$239="znížená",$N$239,0)</f>
        <v>0</v>
      </c>
      <c r="BG239" s="94">
        <f>IF($U$239="zákl. prenesená",$N$239,0)</f>
        <v>0</v>
      </c>
      <c r="BH239" s="94">
        <f>IF($U$239="zníž. prenesená",$N$239,0)</f>
        <v>0</v>
      </c>
      <c r="BI239" s="94">
        <f>IF($U$239="nulová",$N$239,0)</f>
        <v>0</v>
      </c>
      <c r="BJ239" s="6" t="s">
        <v>76</v>
      </c>
      <c r="BK239" s="122">
        <f>ROUND($L$239*$K$239,3)</f>
        <v>0</v>
      </c>
      <c r="BL239" s="6" t="s">
        <v>201</v>
      </c>
    </row>
    <row r="240" spans="2:63" s="105" customFormat="1" ht="30.75" customHeight="1">
      <c r="B240" s="106"/>
      <c r="D240" s="114" t="s">
        <v>101</v>
      </c>
      <c r="N240" s="188">
        <f>$BK$240</f>
        <v>0</v>
      </c>
      <c r="O240" s="189"/>
      <c r="P240" s="189"/>
      <c r="Q240" s="189"/>
      <c r="R240" s="109"/>
      <c r="T240" s="110"/>
      <c r="W240" s="111">
        <f>SUM($W$241:$W$254)</f>
        <v>2.164</v>
      </c>
      <c r="Y240" s="111">
        <f>SUM($Y$241:$Y$254)</f>
        <v>0.1034</v>
      </c>
      <c r="AA240" s="112">
        <f>SUM($AA$241:$AA$254)</f>
        <v>0</v>
      </c>
      <c r="AR240" s="108" t="s">
        <v>76</v>
      </c>
      <c r="AT240" s="108" t="s">
        <v>66</v>
      </c>
      <c r="AU240" s="108" t="s">
        <v>72</v>
      </c>
      <c r="AY240" s="108" t="s">
        <v>134</v>
      </c>
      <c r="BK240" s="113">
        <f>SUM($BK$241:$BK$254)</f>
        <v>0</v>
      </c>
    </row>
    <row r="241" spans="2:64" s="6" customFormat="1" ht="39" customHeight="1">
      <c r="B241" s="19"/>
      <c r="C241" s="115" t="s">
        <v>281</v>
      </c>
      <c r="D241" s="115" t="s">
        <v>135</v>
      </c>
      <c r="E241" s="116" t="s">
        <v>282</v>
      </c>
      <c r="F241" s="194" t="s">
        <v>283</v>
      </c>
      <c r="G241" s="195"/>
      <c r="H241" s="195"/>
      <c r="I241" s="195"/>
      <c r="J241" s="117" t="s">
        <v>144</v>
      </c>
      <c r="K241" s="118">
        <v>4</v>
      </c>
      <c r="L241" s="196">
        <v>0</v>
      </c>
      <c r="M241" s="195"/>
      <c r="N241" s="196">
        <f>ROUND($L$241*$K$241,3)</f>
        <v>0</v>
      </c>
      <c r="O241" s="195"/>
      <c r="P241" s="195"/>
      <c r="Q241" s="195"/>
      <c r="R241" s="20"/>
      <c r="T241" s="119"/>
      <c r="U241" s="26" t="s">
        <v>34</v>
      </c>
      <c r="V241" s="120">
        <v>0.405</v>
      </c>
      <c r="W241" s="120">
        <f>$V$241*$K$241</f>
        <v>1.62</v>
      </c>
      <c r="X241" s="120">
        <v>0</v>
      </c>
      <c r="Y241" s="120">
        <f>$X$241*$K$241</f>
        <v>0</v>
      </c>
      <c r="Z241" s="120">
        <v>0</v>
      </c>
      <c r="AA241" s="121">
        <f>$Z$241*$K$241</f>
        <v>0</v>
      </c>
      <c r="AR241" s="6" t="s">
        <v>201</v>
      </c>
      <c r="AT241" s="6" t="s">
        <v>135</v>
      </c>
      <c r="AU241" s="6" t="s">
        <v>76</v>
      </c>
      <c r="AY241" s="6" t="s">
        <v>134</v>
      </c>
      <c r="BE241" s="94">
        <f>IF($U$241="základná",$N$241,0)</f>
        <v>0</v>
      </c>
      <c r="BF241" s="94">
        <f>IF($U$241="znížená",$N$241,0)</f>
        <v>0</v>
      </c>
      <c r="BG241" s="94">
        <f>IF($U$241="zákl. prenesená",$N$241,0)</f>
        <v>0</v>
      </c>
      <c r="BH241" s="94">
        <f>IF($U$241="zníž. prenesená",$N$241,0)</f>
        <v>0</v>
      </c>
      <c r="BI241" s="94">
        <f>IF($U$241="nulová",$N$241,0)</f>
        <v>0</v>
      </c>
      <c r="BJ241" s="6" t="s">
        <v>76</v>
      </c>
      <c r="BK241" s="122">
        <f>ROUND($L$241*$K$241,3)</f>
        <v>0</v>
      </c>
      <c r="BL241" s="6" t="s">
        <v>201</v>
      </c>
    </row>
    <row r="242" spans="2:51" s="6" customFormat="1" ht="15.75" customHeight="1">
      <c r="B242" s="123"/>
      <c r="E242" s="124"/>
      <c r="F242" s="190" t="s">
        <v>284</v>
      </c>
      <c r="G242" s="191"/>
      <c r="H242" s="191"/>
      <c r="I242" s="191"/>
      <c r="K242" s="125">
        <v>2</v>
      </c>
      <c r="R242" s="126"/>
      <c r="T242" s="127"/>
      <c r="AA242" s="128"/>
      <c r="AT242" s="124" t="s">
        <v>141</v>
      </c>
      <c r="AU242" s="124" t="s">
        <v>76</v>
      </c>
      <c r="AV242" s="124" t="s">
        <v>76</v>
      </c>
      <c r="AW242" s="124" t="s">
        <v>92</v>
      </c>
      <c r="AX242" s="124" t="s">
        <v>67</v>
      </c>
      <c r="AY242" s="124" t="s">
        <v>134</v>
      </c>
    </row>
    <row r="243" spans="2:51" s="6" customFormat="1" ht="15.75" customHeight="1">
      <c r="B243" s="123"/>
      <c r="E243" s="124"/>
      <c r="F243" s="190" t="s">
        <v>285</v>
      </c>
      <c r="G243" s="191"/>
      <c r="H243" s="191"/>
      <c r="I243" s="191"/>
      <c r="K243" s="125">
        <v>1</v>
      </c>
      <c r="R243" s="126"/>
      <c r="T243" s="127"/>
      <c r="AA243" s="128"/>
      <c r="AT243" s="124" t="s">
        <v>141</v>
      </c>
      <c r="AU243" s="124" t="s">
        <v>76</v>
      </c>
      <c r="AV243" s="124" t="s">
        <v>76</v>
      </c>
      <c r="AW243" s="124" t="s">
        <v>92</v>
      </c>
      <c r="AX243" s="124" t="s">
        <v>67</v>
      </c>
      <c r="AY243" s="124" t="s">
        <v>134</v>
      </c>
    </row>
    <row r="244" spans="2:51" s="6" customFormat="1" ht="15.75" customHeight="1">
      <c r="B244" s="123"/>
      <c r="E244" s="124"/>
      <c r="F244" s="190" t="s">
        <v>286</v>
      </c>
      <c r="G244" s="191"/>
      <c r="H244" s="191"/>
      <c r="I244" s="191"/>
      <c r="K244" s="125">
        <v>1</v>
      </c>
      <c r="R244" s="126"/>
      <c r="T244" s="127"/>
      <c r="AA244" s="128"/>
      <c r="AT244" s="124" t="s">
        <v>141</v>
      </c>
      <c r="AU244" s="124" t="s">
        <v>76</v>
      </c>
      <c r="AV244" s="124" t="s">
        <v>76</v>
      </c>
      <c r="AW244" s="124" t="s">
        <v>92</v>
      </c>
      <c r="AX244" s="124" t="s">
        <v>67</v>
      </c>
      <c r="AY244" s="124" t="s">
        <v>134</v>
      </c>
    </row>
    <row r="245" spans="2:51" s="6" customFormat="1" ht="15.75" customHeight="1">
      <c r="B245" s="129"/>
      <c r="E245" s="130"/>
      <c r="F245" s="192" t="s">
        <v>169</v>
      </c>
      <c r="G245" s="193"/>
      <c r="H245" s="193"/>
      <c r="I245" s="193"/>
      <c r="K245" s="131">
        <v>4</v>
      </c>
      <c r="R245" s="132"/>
      <c r="T245" s="133"/>
      <c r="AA245" s="134"/>
      <c r="AT245" s="130" t="s">
        <v>141</v>
      </c>
      <c r="AU245" s="130" t="s">
        <v>76</v>
      </c>
      <c r="AV245" s="130" t="s">
        <v>139</v>
      </c>
      <c r="AW245" s="130" t="s">
        <v>92</v>
      </c>
      <c r="AX245" s="130" t="s">
        <v>72</v>
      </c>
      <c r="AY245" s="130" t="s">
        <v>134</v>
      </c>
    </row>
    <row r="246" spans="2:64" s="6" customFormat="1" ht="27" customHeight="1">
      <c r="B246" s="19"/>
      <c r="C246" s="135" t="s">
        <v>287</v>
      </c>
      <c r="D246" s="135" t="s">
        <v>183</v>
      </c>
      <c r="E246" s="136" t="s">
        <v>288</v>
      </c>
      <c r="F246" s="200" t="s">
        <v>289</v>
      </c>
      <c r="G246" s="201"/>
      <c r="H246" s="201"/>
      <c r="I246" s="201"/>
      <c r="J246" s="137" t="s">
        <v>144</v>
      </c>
      <c r="K246" s="138">
        <v>4</v>
      </c>
      <c r="L246" s="202">
        <v>0</v>
      </c>
      <c r="M246" s="201"/>
      <c r="N246" s="202">
        <f>ROUND($L$246*$K$246,3)</f>
        <v>0</v>
      </c>
      <c r="O246" s="195"/>
      <c r="P246" s="195"/>
      <c r="Q246" s="195"/>
      <c r="R246" s="20"/>
      <c r="T246" s="119"/>
      <c r="U246" s="26" t="s">
        <v>34</v>
      </c>
      <c r="V246" s="120">
        <v>0</v>
      </c>
      <c r="W246" s="120">
        <f>$V$246*$K$246</f>
        <v>0</v>
      </c>
      <c r="X246" s="120">
        <v>0.02534</v>
      </c>
      <c r="Y246" s="120">
        <f>$X$246*$K$246</f>
        <v>0.10136</v>
      </c>
      <c r="Z246" s="120">
        <v>0</v>
      </c>
      <c r="AA246" s="121">
        <f>$Z$246*$K$246</f>
        <v>0</v>
      </c>
      <c r="AR246" s="6" t="s">
        <v>262</v>
      </c>
      <c r="AT246" s="6" t="s">
        <v>183</v>
      </c>
      <c r="AU246" s="6" t="s">
        <v>76</v>
      </c>
      <c r="AY246" s="6" t="s">
        <v>134</v>
      </c>
      <c r="BE246" s="94">
        <f>IF($U$246="základná",$N$246,0)</f>
        <v>0</v>
      </c>
      <c r="BF246" s="94">
        <f>IF($U$246="znížená",$N$246,0)</f>
        <v>0</v>
      </c>
      <c r="BG246" s="94">
        <f>IF($U$246="zákl. prenesená",$N$246,0)</f>
        <v>0</v>
      </c>
      <c r="BH246" s="94">
        <f>IF($U$246="zníž. prenesená",$N$246,0)</f>
        <v>0</v>
      </c>
      <c r="BI246" s="94">
        <f>IF($U$246="nulová",$N$246,0)</f>
        <v>0</v>
      </c>
      <c r="BJ246" s="6" t="s">
        <v>76</v>
      </c>
      <c r="BK246" s="122">
        <f>ROUND($L$246*$K$246,3)</f>
        <v>0</v>
      </c>
      <c r="BL246" s="6" t="s">
        <v>201</v>
      </c>
    </row>
    <row r="247" spans="2:64" s="6" customFormat="1" ht="15.75" customHeight="1">
      <c r="B247" s="19"/>
      <c r="C247" s="115" t="s">
        <v>290</v>
      </c>
      <c r="D247" s="115" t="s">
        <v>135</v>
      </c>
      <c r="E247" s="116" t="s">
        <v>291</v>
      </c>
      <c r="F247" s="194" t="s">
        <v>292</v>
      </c>
      <c r="G247" s="195"/>
      <c r="H247" s="195"/>
      <c r="I247" s="195"/>
      <c r="J247" s="117" t="s">
        <v>144</v>
      </c>
      <c r="K247" s="118">
        <v>4</v>
      </c>
      <c r="L247" s="196">
        <v>0</v>
      </c>
      <c r="M247" s="195"/>
      <c r="N247" s="196">
        <f>ROUND($L$247*$K$247,3)</f>
        <v>0</v>
      </c>
      <c r="O247" s="195"/>
      <c r="P247" s="195"/>
      <c r="Q247" s="195"/>
      <c r="R247" s="20"/>
      <c r="T247" s="119"/>
      <c r="U247" s="26" t="s">
        <v>34</v>
      </c>
      <c r="V247" s="120">
        <v>0.136</v>
      </c>
      <c r="W247" s="120">
        <f>$V$247*$K$247</f>
        <v>0.544</v>
      </c>
      <c r="X247" s="120">
        <v>0</v>
      </c>
      <c r="Y247" s="120">
        <f>$X$247*$K$247</f>
        <v>0</v>
      </c>
      <c r="Z247" s="120">
        <v>0</v>
      </c>
      <c r="AA247" s="121">
        <f>$Z$247*$K$247</f>
        <v>0</v>
      </c>
      <c r="AR247" s="6" t="s">
        <v>201</v>
      </c>
      <c r="AT247" s="6" t="s">
        <v>135</v>
      </c>
      <c r="AU247" s="6" t="s">
        <v>76</v>
      </c>
      <c r="AY247" s="6" t="s">
        <v>134</v>
      </c>
      <c r="BE247" s="94">
        <f>IF($U$247="základná",$N$247,0)</f>
        <v>0</v>
      </c>
      <c r="BF247" s="94">
        <f>IF($U$247="znížená",$N$247,0)</f>
        <v>0</v>
      </c>
      <c r="BG247" s="94">
        <f>IF($U$247="zákl. prenesená",$N$247,0)</f>
        <v>0</v>
      </c>
      <c r="BH247" s="94">
        <f>IF($U$247="zníž. prenesená",$N$247,0)</f>
        <v>0</v>
      </c>
      <c r="BI247" s="94">
        <f>IF($U$247="nulová",$N$247,0)</f>
        <v>0</v>
      </c>
      <c r="BJ247" s="6" t="s">
        <v>76</v>
      </c>
      <c r="BK247" s="122">
        <f>ROUND($L$247*$K$247,3)</f>
        <v>0</v>
      </c>
      <c r="BL247" s="6" t="s">
        <v>201</v>
      </c>
    </row>
    <row r="248" spans="2:51" s="6" customFormat="1" ht="15.75" customHeight="1">
      <c r="B248" s="123"/>
      <c r="E248" s="124"/>
      <c r="F248" s="190" t="s">
        <v>284</v>
      </c>
      <c r="G248" s="191"/>
      <c r="H248" s="191"/>
      <c r="I248" s="191"/>
      <c r="K248" s="125">
        <v>2</v>
      </c>
      <c r="R248" s="126"/>
      <c r="T248" s="127"/>
      <c r="AA248" s="128"/>
      <c r="AT248" s="124" t="s">
        <v>141</v>
      </c>
      <c r="AU248" s="124" t="s">
        <v>76</v>
      </c>
      <c r="AV248" s="124" t="s">
        <v>76</v>
      </c>
      <c r="AW248" s="124" t="s">
        <v>92</v>
      </c>
      <c r="AX248" s="124" t="s">
        <v>67</v>
      </c>
      <c r="AY248" s="124" t="s">
        <v>134</v>
      </c>
    </row>
    <row r="249" spans="2:51" s="6" customFormat="1" ht="15.75" customHeight="1">
      <c r="B249" s="123"/>
      <c r="E249" s="124"/>
      <c r="F249" s="190" t="s">
        <v>285</v>
      </c>
      <c r="G249" s="191"/>
      <c r="H249" s="191"/>
      <c r="I249" s="191"/>
      <c r="K249" s="125">
        <v>1</v>
      </c>
      <c r="R249" s="126"/>
      <c r="T249" s="127"/>
      <c r="AA249" s="128"/>
      <c r="AT249" s="124" t="s">
        <v>141</v>
      </c>
      <c r="AU249" s="124" t="s">
        <v>76</v>
      </c>
      <c r="AV249" s="124" t="s">
        <v>76</v>
      </c>
      <c r="AW249" s="124" t="s">
        <v>92</v>
      </c>
      <c r="AX249" s="124" t="s">
        <v>67</v>
      </c>
      <c r="AY249" s="124" t="s">
        <v>134</v>
      </c>
    </row>
    <row r="250" spans="2:51" s="6" customFormat="1" ht="15.75" customHeight="1">
      <c r="B250" s="123"/>
      <c r="E250" s="124"/>
      <c r="F250" s="190" t="s">
        <v>286</v>
      </c>
      <c r="G250" s="191"/>
      <c r="H250" s="191"/>
      <c r="I250" s="191"/>
      <c r="K250" s="125">
        <v>1</v>
      </c>
      <c r="R250" s="126"/>
      <c r="T250" s="127"/>
      <c r="AA250" s="128"/>
      <c r="AT250" s="124" t="s">
        <v>141</v>
      </c>
      <c r="AU250" s="124" t="s">
        <v>76</v>
      </c>
      <c r="AV250" s="124" t="s">
        <v>76</v>
      </c>
      <c r="AW250" s="124" t="s">
        <v>92</v>
      </c>
      <c r="AX250" s="124" t="s">
        <v>67</v>
      </c>
      <c r="AY250" s="124" t="s">
        <v>134</v>
      </c>
    </row>
    <row r="251" spans="2:51" s="6" customFormat="1" ht="15.75" customHeight="1">
      <c r="B251" s="129"/>
      <c r="E251" s="130"/>
      <c r="F251" s="192" t="s">
        <v>169</v>
      </c>
      <c r="G251" s="193"/>
      <c r="H251" s="193"/>
      <c r="I251" s="193"/>
      <c r="K251" s="131">
        <v>4</v>
      </c>
      <c r="R251" s="132"/>
      <c r="T251" s="133"/>
      <c r="AA251" s="134"/>
      <c r="AT251" s="130" t="s">
        <v>141</v>
      </c>
      <c r="AU251" s="130" t="s">
        <v>76</v>
      </c>
      <c r="AV251" s="130" t="s">
        <v>139</v>
      </c>
      <c r="AW251" s="130" t="s">
        <v>92</v>
      </c>
      <c r="AX251" s="130" t="s">
        <v>72</v>
      </c>
      <c r="AY251" s="130" t="s">
        <v>134</v>
      </c>
    </row>
    <row r="252" spans="2:64" s="6" customFormat="1" ht="15.75" customHeight="1">
      <c r="B252" s="19"/>
      <c r="C252" s="135" t="s">
        <v>293</v>
      </c>
      <c r="D252" s="135" t="s">
        <v>183</v>
      </c>
      <c r="E252" s="136" t="s">
        <v>294</v>
      </c>
      <c r="F252" s="200" t="s">
        <v>295</v>
      </c>
      <c r="G252" s="201"/>
      <c r="H252" s="201"/>
      <c r="I252" s="201"/>
      <c r="J252" s="137" t="s">
        <v>144</v>
      </c>
      <c r="K252" s="138">
        <v>4</v>
      </c>
      <c r="L252" s="202">
        <v>0</v>
      </c>
      <c r="M252" s="201"/>
      <c r="N252" s="202">
        <f>ROUND($L$252*$K$252,3)</f>
        <v>0</v>
      </c>
      <c r="O252" s="195"/>
      <c r="P252" s="195"/>
      <c r="Q252" s="195"/>
      <c r="R252" s="20"/>
      <c r="T252" s="119"/>
      <c r="U252" s="26" t="s">
        <v>34</v>
      </c>
      <c r="V252" s="120">
        <v>0</v>
      </c>
      <c r="W252" s="120">
        <f>$V$252*$K$252</f>
        <v>0</v>
      </c>
      <c r="X252" s="120">
        <v>0.00029</v>
      </c>
      <c r="Y252" s="120">
        <f>$X$252*$K$252</f>
        <v>0.00116</v>
      </c>
      <c r="Z252" s="120">
        <v>0</v>
      </c>
      <c r="AA252" s="121">
        <f>$Z$252*$K$252</f>
        <v>0</v>
      </c>
      <c r="AR252" s="6" t="s">
        <v>262</v>
      </c>
      <c r="AT252" s="6" t="s">
        <v>183</v>
      </c>
      <c r="AU252" s="6" t="s">
        <v>76</v>
      </c>
      <c r="AY252" s="6" t="s">
        <v>134</v>
      </c>
      <c r="BE252" s="94">
        <f>IF($U$252="základná",$N$252,0)</f>
        <v>0</v>
      </c>
      <c r="BF252" s="94">
        <f>IF($U$252="znížená",$N$252,0)</f>
        <v>0</v>
      </c>
      <c r="BG252" s="94">
        <f>IF($U$252="zákl. prenesená",$N$252,0)</f>
        <v>0</v>
      </c>
      <c r="BH252" s="94">
        <f>IF($U$252="zníž. prenesená",$N$252,0)</f>
        <v>0</v>
      </c>
      <c r="BI252" s="94">
        <f>IF($U$252="nulová",$N$252,0)</f>
        <v>0</v>
      </c>
      <c r="BJ252" s="6" t="s">
        <v>76</v>
      </c>
      <c r="BK252" s="122">
        <f>ROUND($L$252*$K$252,3)</f>
        <v>0</v>
      </c>
      <c r="BL252" s="6" t="s">
        <v>201</v>
      </c>
    </row>
    <row r="253" spans="2:64" s="6" customFormat="1" ht="15.75" customHeight="1">
      <c r="B253" s="19"/>
      <c r="C253" s="135" t="s">
        <v>296</v>
      </c>
      <c r="D253" s="135" t="s">
        <v>183</v>
      </c>
      <c r="E253" s="136" t="s">
        <v>297</v>
      </c>
      <c r="F253" s="200" t="s">
        <v>298</v>
      </c>
      <c r="G253" s="201"/>
      <c r="H253" s="201"/>
      <c r="I253" s="201"/>
      <c r="J253" s="137" t="s">
        <v>144</v>
      </c>
      <c r="K253" s="138">
        <v>4</v>
      </c>
      <c r="L253" s="202">
        <v>0</v>
      </c>
      <c r="M253" s="201"/>
      <c r="N253" s="202">
        <f>ROUND($L$253*$K$253,3)</f>
        <v>0</v>
      </c>
      <c r="O253" s="195"/>
      <c r="P253" s="195"/>
      <c r="Q253" s="195"/>
      <c r="R253" s="20"/>
      <c r="T253" s="119"/>
      <c r="U253" s="26" t="s">
        <v>34</v>
      </c>
      <c r="V253" s="120">
        <v>0</v>
      </c>
      <c r="W253" s="120">
        <f>$V$253*$K$253</f>
        <v>0</v>
      </c>
      <c r="X253" s="120">
        <v>0.00022</v>
      </c>
      <c r="Y253" s="120">
        <f>$X$253*$K$253</f>
        <v>0.00088</v>
      </c>
      <c r="Z253" s="120">
        <v>0</v>
      </c>
      <c r="AA253" s="121">
        <f>$Z$253*$K$253</f>
        <v>0</v>
      </c>
      <c r="AR253" s="6" t="s">
        <v>262</v>
      </c>
      <c r="AT253" s="6" t="s">
        <v>183</v>
      </c>
      <c r="AU253" s="6" t="s">
        <v>76</v>
      </c>
      <c r="AY253" s="6" t="s">
        <v>134</v>
      </c>
      <c r="BE253" s="94">
        <f>IF($U$253="základná",$N$253,0)</f>
        <v>0</v>
      </c>
      <c r="BF253" s="94">
        <f>IF($U$253="znížená",$N$253,0)</f>
        <v>0</v>
      </c>
      <c r="BG253" s="94">
        <f>IF($U$253="zákl. prenesená",$N$253,0)</f>
        <v>0</v>
      </c>
      <c r="BH253" s="94">
        <f>IF($U$253="zníž. prenesená",$N$253,0)</f>
        <v>0</v>
      </c>
      <c r="BI253" s="94">
        <f>IF($U$253="nulová",$N$253,0)</f>
        <v>0</v>
      </c>
      <c r="BJ253" s="6" t="s">
        <v>76</v>
      </c>
      <c r="BK253" s="122">
        <f>ROUND($L$253*$K$253,3)</f>
        <v>0</v>
      </c>
      <c r="BL253" s="6" t="s">
        <v>201</v>
      </c>
    </row>
    <row r="254" spans="2:64" s="6" customFormat="1" ht="27" customHeight="1">
      <c r="B254" s="19"/>
      <c r="C254" s="115" t="s">
        <v>299</v>
      </c>
      <c r="D254" s="115" t="s">
        <v>135</v>
      </c>
      <c r="E254" s="116" t="s">
        <v>300</v>
      </c>
      <c r="F254" s="194" t="s">
        <v>301</v>
      </c>
      <c r="G254" s="195"/>
      <c r="H254" s="195"/>
      <c r="I254" s="195"/>
      <c r="J254" s="117" t="s">
        <v>280</v>
      </c>
      <c r="K254" s="118">
        <v>22.369</v>
      </c>
      <c r="L254" s="196">
        <v>0</v>
      </c>
      <c r="M254" s="195"/>
      <c r="N254" s="196">
        <f>ROUND($L$254*$K$254,3)</f>
        <v>0</v>
      </c>
      <c r="O254" s="195"/>
      <c r="P254" s="195"/>
      <c r="Q254" s="195"/>
      <c r="R254" s="20"/>
      <c r="T254" s="119"/>
      <c r="U254" s="26" t="s">
        <v>34</v>
      </c>
      <c r="V254" s="120">
        <v>0</v>
      </c>
      <c r="W254" s="120">
        <f>$V$254*$K$254</f>
        <v>0</v>
      </c>
      <c r="X254" s="120">
        <v>0</v>
      </c>
      <c r="Y254" s="120">
        <f>$X$254*$K$254</f>
        <v>0</v>
      </c>
      <c r="Z254" s="120">
        <v>0</v>
      </c>
      <c r="AA254" s="121">
        <f>$Z$254*$K$254</f>
        <v>0</v>
      </c>
      <c r="AR254" s="6" t="s">
        <v>201</v>
      </c>
      <c r="AT254" s="6" t="s">
        <v>135</v>
      </c>
      <c r="AU254" s="6" t="s">
        <v>76</v>
      </c>
      <c r="AY254" s="6" t="s">
        <v>134</v>
      </c>
      <c r="BE254" s="94">
        <f>IF($U$254="základná",$N$254,0)</f>
        <v>0</v>
      </c>
      <c r="BF254" s="94">
        <f>IF($U$254="znížená",$N$254,0)</f>
        <v>0</v>
      </c>
      <c r="BG254" s="94">
        <f>IF($U$254="zákl. prenesená",$N$254,0)</f>
        <v>0</v>
      </c>
      <c r="BH254" s="94">
        <f>IF($U$254="zníž. prenesená",$N$254,0)</f>
        <v>0</v>
      </c>
      <c r="BI254" s="94">
        <f>IF($U$254="nulová",$N$254,0)</f>
        <v>0</v>
      </c>
      <c r="BJ254" s="6" t="s">
        <v>76</v>
      </c>
      <c r="BK254" s="122">
        <f>ROUND($L$254*$K$254,3)</f>
        <v>0</v>
      </c>
      <c r="BL254" s="6" t="s">
        <v>201</v>
      </c>
    </row>
    <row r="255" spans="2:63" s="105" customFormat="1" ht="30.75" customHeight="1">
      <c r="B255" s="106"/>
      <c r="D255" s="114" t="s">
        <v>102</v>
      </c>
      <c r="N255" s="188">
        <f>$BK$255</f>
        <v>0</v>
      </c>
      <c r="O255" s="189"/>
      <c r="P255" s="189"/>
      <c r="Q255" s="189"/>
      <c r="R255" s="109"/>
      <c r="T255" s="110"/>
      <c r="W255" s="111">
        <f>SUM($W$256:$W$279)</f>
        <v>44.095863709999996</v>
      </c>
      <c r="Y255" s="111">
        <f>SUM($Y$256:$Y$279)</f>
        <v>0.00851448</v>
      </c>
      <c r="AA255" s="112">
        <f>SUM($AA$256:$AA$279)</f>
        <v>0.199668</v>
      </c>
      <c r="AR255" s="108" t="s">
        <v>76</v>
      </c>
      <c r="AT255" s="108" t="s">
        <v>66</v>
      </c>
      <c r="AU255" s="108" t="s">
        <v>72</v>
      </c>
      <c r="AY255" s="108" t="s">
        <v>134</v>
      </c>
      <c r="BK255" s="113">
        <f>SUM($BK$256:$BK$279)</f>
        <v>0</v>
      </c>
    </row>
    <row r="256" spans="2:64" s="6" customFormat="1" ht="27" customHeight="1">
      <c r="B256" s="19"/>
      <c r="C256" s="115" t="s">
        <v>302</v>
      </c>
      <c r="D256" s="115" t="s">
        <v>135</v>
      </c>
      <c r="E256" s="116" t="s">
        <v>303</v>
      </c>
      <c r="F256" s="194" t="s">
        <v>304</v>
      </c>
      <c r="G256" s="195"/>
      <c r="H256" s="195"/>
      <c r="I256" s="195"/>
      <c r="J256" s="117" t="s">
        <v>144</v>
      </c>
      <c r="K256" s="118">
        <v>33.306</v>
      </c>
      <c r="L256" s="196">
        <v>0</v>
      </c>
      <c r="M256" s="195"/>
      <c r="N256" s="196">
        <f>ROUND($L$256*$K$256,3)</f>
        <v>0</v>
      </c>
      <c r="O256" s="195"/>
      <c r="P256" s="195"/>
      <c r="Q256" s="195"/>
      <c r="R256" s="20"/>
      <c r="T256" s="119"/>
      <c r="U256" s="26" t="s">
        <v>34</v>
      </c>
      <c r="V256" s="120">
        <v>0.755035</v>
      </c>
      <c r="W256" s="120">
        <f>$V$256*$K$256</f>
        <v>25.14719571</v>
      </c>
      <c r="X256" s="120">
        <v>8E-05</v>
      </c>
      <c r="Y256" s="120">
        <f>$X$256*$K$256</f>
        <v>0.00266448</v>
      </c>
      <c r="Z256" s="120">
        <v>0</v>
      </c>
      <c r="AA256" s="121">
        <f>$Z$256*$K$256</f>
        <v>0</v>
      </c>
      <c r="AR256" s="6" t="s">
        <v>201</v>
      </c>
      <c r="AT256" s="6" t="s">
        <v>135</v>
      </c>
      <c r="AU256" s="6" t="s">
        <v>76</v>
      </c>
      <c r="AY256" s="6" t="s">
        <v>134</v>
      </c>
      <c r="BE256" s="94">
        <f>IF($U$256="základná",$N$256,0)</f>
        <v>0</v>
      </c>
      <c r="BF256" s="94">
        <f>IF($U$256="znížená",$N$256,0)</f>
        <v>0</v>
      </c>
      <c r="BG256" s="94">
        <f>IF($U$256="zákl. prenesená",$N$256,0)</f>
        <v>0</v>
      </c>
      <c r="BH256" s="94">
        <f>IF($U$256="zníž. prenesená",$N$256,0)</f>
        <v>0</v>
      </c>
      <c r="BI256" s="94">
        <f>IF($U$256="nulová",$N$256,0)</f>
        <v>0</v>
      </c>
      <c r="BJ256" s="6" t="s">
        <v>76</v>
      </c>
      <c r="BK256" s="122">
        <f>ROUND($L$256*$K$256,3)</f>
        <v>0</v>
      </c>
      <c r="BL256" s="6" t="s">
        <v>201</v>
      </c>
    </row>
    <row r="257" spans="2:51" s="6" customFormat="1" ht="15.75" customHeight="1">
      <c r="B257" s="123"/>
      <c r="E257" s="124"/>
      <c r="F257" s="190" t="s">
        <v>305</v>
      </c>
      <c r="G257" s="191"/>
      <c r="H257" s="191"/>
      <c r="I257" s="191"/>
      <c r="K257" s="125">
        <v>16.653</v>
      </c>
      <c r="R257" s="126"/>
      <c r="T257" s="127"/>
      <c r="AA257" s="128"/>
      <c r="AT257" s="124" t="s">
        <v>141</v>
      </c>
      <c r="AU257" s="124" t="s">
        <v>76</v>
      </c>
      <c r="AV257" s="124" t="s">
        <v>76</v>
      </c>
      <c r="AW257" s="124" t="s">
        <v>92</v>
      </c>
      <c r="AX257" s="124" t="s">
        <v>67</v>
      </c>
      <c r="AY257" s="124" t="s">
        <v>134</v>
      </c>
    </row>
    <row r="258" spans="2:51" s="6" customFormat="1" ht="15.75" customHeight="1">
      <c r="B258" s="123"/>
      <c r="E258" s="124"/>
      <c r="F258" s="190" t="s">
        <v>306</v>
      </c>
      <c r="G258" s="191"/>
      <c r="H258" s="191"/>
      <c r="I258" s="191"/>
      <c r="K258" s="125">
        <v>16.653</v>
      </c>
      <c r="R258" s="126"/>
      <c r="T258" s="127"/>
      <c r="AA258" s="128"/>
      <c r="AT258" s="124" t="s">
        <v>141</v>
      </c>
      <c r="AU258" s="124" t="s">
        <v>76</v>
      </c>
      <c r="AV258" s="124" t="s">
        <v>76</v>
      </c>
      <c r="AW258" s="124" t="s">
        <v>92</v>
      </c>
      <c r="AX258" s="124" t="s">
        <v>67</v>
      </c>
      <c r="AY258" s="124" t="s">
        <v>134</v>
      </c>
    </row>
    <row r="259" spans="2:51" s="6" customFormat="1" ht="15.75" customHeight="1">
      <c r="B259" s="129"/>
      <c r="E259" s="130"/>
      <c r="F259" s="192" t="s">
        <v>169</v>
      </c>
      <c r="G259" s="193"/>
      <c r="H259" s="193"/>
      <c r="I259" s="193"/>
      <c r="K259" s="131">
        <v>33.306</v>
      </c>
      <c r="R259" s="132"/>
      <c r="T259" s="133"/>
      <c r="AA259" s="134"/>
      <c r="AT259" s="130" t="s">
        <v>141</v>
      </c>
      <c r="AU259" s="130" t="s">
        <v>76</v>
      </c>
      <c r="AV259" s="130" t="s">
        <v>139</v>
      </c>
      <c r="AW259" s="130" t="s">
        <v>92</v>
      </c>
      <c r="AX259" s="130" t="s">
        <v>72</v>
      </c>
      <c r="AY259" s="130" t="s">
        <v>134</v>
      </c>
    </row>
    <row r="260" spans="2:64" s="6" customFormat="1" ht="15.75" customHeight="1">
      <c r="B260" s="19"/>
      <c r="C260" s="115" t="s">
        <v>307</v>
      </c>
      <c r="D260" s="115" t="s">
        <v>135</v>
      </c>
      <c r="E260" s="116" t="s">
        <v>308</v>
      </c>
      <c r="F260" s="194" t="s">
        <v>309</v>
      </c>
      <c r="G260" s="195"/>
      <c r="H260" s="195"/>
      <c r="I260" s="195"/>
      <c r="J260" s="117" t="s">
        <v>138</v>
      </c>
      <c r="K260" s="118">
        <v>33.278</v>
      </c>
      <c r="L260" s="196">
        <v>0</v>
      </c>
      <c r="M260" s="195"/>
      <c r="N260" s="196">
        <f>ROUND($L$260*$K$260,3)</f>
        <v>0</v>
      </c>
      <c r="O260" s="195"/>
      <c r="P260" s="195"/>
      <c r="Q260" s="195"/>
      <c r="R260" s="20"/>
      <c r="T260" s="119"/>
      <c r="U260" s="26" t="s">
        <v>34</v>
      </c>
      <c r="V260" s="120">
        <v>0.407</v>
      </c>
      <c r="W260" s="120">
        <f>$V$260*$K$260</f>
        <v>13.544145999999998</v>
      </c>
      <c r="X260" s="120">
        <v>0</v>
      </c>
      <c r="Y260" s="120">
        <f>$X$260*$K$260</f>
        <v>0</v>
      </c>
      <c r="Z260" s="120">
        <v>0.004</v>
      </c>
      <c r="AA260" s="121">
        <f>$Z$260*$K$260</f>
        <v>0.133112</v>
      </c>
      <c r="AR260" s="6" t="s">
        <v>201</v>
      </c>
      <c r="AT260" s="6" t="s">
        <v>135</v>
      </c>
      <c r="AU260" s="6" t="s">
        <v>76</v>
      </c>
      <c r="AY260" s="6" t="s">
        <v>134</v>
      </c>
      <c r="BE260" s="94">
        <f>IF($U$260="základná",$N$260,0)</f>
        <v>0</v>
      </c>
      <c r="BF260" s="94">
        <f>IF($U$260="znížená",$N$260,0)</f>
        <v>0</v>
      </c>
      <c r="BG260" s="94">
        <f>IF($U$260="zákl. prenesená",$N$260,0)</f>
        <v>0</v>
      </c>
      <c r="BH260" s="94">
        <f>IF($U$260="zníž. prenesená",$N$260,0)</f>
        <v>0</v>
      </c>
      <c r="BI260" s="94">
        <f>IF($U$260="nulová",$N$260,0)</f>
        <v>0</v>
      </c>
      <c r="BJ260" s="6" t="s">
        <v>76</v>
      </c>
      <c r="BK260" s="122">
        <f>ROUND($L$260*$K$260,3)</f>
        <v>0</v>
      </c>
      <c r="BL260" s="6" t="s">
        <v>201</v>
      </c>
    </row>
    <row r="261" spans="2:51" s="6" customFormat="1" ht="15.75" customHeight="1">
      <c r="B261" s="123"/>
      <c r="E261" s="124"/>
      <c r="F261" s="190" t="s">
        <v>310</v>
      </c>
      <c r="G261" s="191"/>
      <c r="H261" s="191"/>
      <c r="I261" s="191"/>
      <c r="K261" s="125">
        <v>4.04</v>
      </c>
      <c r="R261" s="126"/>
      <c r="T261" s="127"/>
      <c r="AA261" s="128"/>
      <c r="AT261" s="124" t="s">
        <v>141</v>
      </c>
      <c r="AU261" s="124" t="s">
        <v>76</v>
      </c>
      <c r="AV261" s="124" t="s">
        <v>76</v>
      </c>
      <c r="AW261" s="124" t="s">
        <v>92</v>
      </c>
      <c r="AX261" s="124" t="s">
        <v>67</v>
      </c>
      <c r="AY261" s="124" t="s">
        <v>134</v>
      </c>
    </row>
    <row r="262" spans="2:51" s="6" customFormat="1" ht="15.75" customHeight="1">
      <c r="B262" s="123"/>
      <c r="E262" s="124"/>
      <c r="F262" s="190" t="s">
        <v>311</v>
      </c>
      <c r="G262" s="191"/>
      <c r="H262" s="191"/>
      <c r="I262" s="191"/>
      <c r="K262" s="125">
        <v>1.64</v>
      </c>
      <c r="R262" s="126"/>
      <c r="T262" s="127"/>
      <c r="AA262" s="128"/>
      <c r="AT262" s="124" t="s">
        <v>141</v>
      </c>
      <c r="AU262" s="124" t="s">
        <v>76</v>
      </c>
      <c r="AV262" s="124" t="s">
        <v>76</v>
      </c>
      <c r="AW262" s="124" t="s">
        <v>92</v>
      </c>
      <c r="AX262" s="124" t="s">
        <v>67</v>
      </c>
      <c r="AY262" s="124" t="s">
        <v>134</v>
      </c>
    </row>
    <row r="263" spans="2:51" s="6" customFormat="1" ht="15.75" customHeight="1">
      <c r="B263" s="123"/>
      <c r="E263" s="124"/>
      <c r="F263" s="190" t="s">
        <v>312</v>
      </c>
      <c r="G263" s="191"/>
      <c r="H263" s="191"/>
      <c r="I263" s="191"/>
      <c r="K263" s="125">
        <v>11.133</v>
      </c>
      <c r="R263" s="126"/>
      <c r="T263" s="127"/>
      <c r="AA263" s="128"/>
      <c r="AT263" s="124" t="s">
        <v>141</v>
      </c>
      <c r="AU263" s="124" t="s">
        <v>76</v>
      </c>
      <c r="AV263" s="124" t="s">
        <v>76</v>
      </c>
      <c r="AW263" s="124" t="s">
        <v>92</v>
      </c>
      <c r="AX263" s="124" t="s">
        <v>67</v>
      </c>
      <c r="AY263" s="124" t="s">
        <v>134</v>
      </c>
    </row>
    <row r="264" spans="2:51" s="6" customFormat="1" ht="15.75" customHeight="1">
      <c r="B264" s="123"/>
      <c r="E264" s="124"/>
      <c r="F264" s="190" t="s">
        <v>313</v>
      </c>
      <c r="G264" s="191"/>
      <c r="H264" s="191"/>
      <c r="I264" s="191"/>
      <c r="K264" s="125">
        <v>3.67</v>
      </c>
      <c r="R264" s="126"/>
      <c r="T264" s="127"/>
      <c r="AA264" s="128"/>
      <c r="AT264" s="124" t="s">
        <v>141</v>
      </c>
      <c r="AU264" s="124" t="s">
        <v>76</v>
      </c>
      <c r="AV264" s="124" t="s">
        <v>76</v>
      </c>
      <c r="AW264" s="124" t="s">
        <v>92</v>
      </c>
      <c r="AX264" s="124" t="s">
        <v>67</v>
      </c>
      <c r="AY264" s="124" t="s">
        <v>134</v>
      </c>
    </row>
    <row r="265" spans="2:51" s="6" customFormat="1" ht="15.75" customHeight="1">
      <c r="B265" s="123"/>
      <c r="E265" s="124"/>
      <c r="F265" s="190" t="s">
        <v>314</v>
      </c>
      <c r="G265" s="191"/>
      <c r="H265" s="191"/>
      <c r="I265" s="191"/>
      <c r="K265" s="125">
        <v>1.99</v>
      </c>
      <c r="R265" s="126"/>
      <c r="T265" s="127"/>
      <c r="AA265" s="128"/>
      <c r="AT265" s="124" t="s">
        <v>141</v>
      </c>
      <c r="AU265" s="124" t="s">
        <v>76</v>
      </c>
      <c r="AV265" s="124" t="s">
        <v>76</v>
      </c>
      <c r="AW265" s="124" t="s">
        <v>92</v>
      </c>
      <c r="AX265" s="124" t="s">
        <v>67</v>
      </c>
      <c r="AY265" s="124" t="s">
        <v>134</v>
      </c>
    </row>
    <row r="266" spans="2:51" s="6" customFormat="1" ht="15.75" customHeight="1">
      <c r="B266" s="123"/>
      <c r="E266" s="124"/>
      <c r="F266" s="190" t="s">
        <v>315</v>
      </c>
      <c r="G266" s="191"/>
      <c r="H266" s="191"/>
      <c r="I266" s="191"/>
      <c r="K266" s="125">
        <v>10.805</v>
      </c>
      <c r="R266" s="126"/>
      <c r="T266" s="127"/>
      <c r="AA266" s="128"/>
      <c r="AT266" s="124" t="s">
        <v>141</v>
      </c>
      <c r="AU266" s="124" t="s">
        <v>76</v>
      </c>
      <c r="AV266" s="124" t="s">
        <v>76</v>
      </c>
      <c r="AW266" s="124" t="s">
        <v>92</v>
      </c>
      <c r="AX266" s="124" t="s">
        <v>67</v>
      </c>
      <c r="AY266" s="124" t="s">
        <v>134</v>
      </c>
    </row>
    <row r="267" spans="2:51" s="6" customFormat="1" ht="15.75" customHeight="1">
      <c r="B267" s="129"/>
      <c r="E267" s="130"/>
      <c r="F267" s="192" t="s">
        <v>316</v>
      </c>
      <c r="G267" s="193"/>
      <c r="H267" s="193"/>
      <c r="I267" s="193"/>
      <c r="K267" s="131">
        <v>33.278</v>
      </c>
      <c r="R267" s="132"/>
      <c r="T267" s="133"/>
      <c r="AA267" s="134"/>
      <c r="AT267" s="130" t="s">
        <v>141</v>
      </c>
      <c r="AU267" s="130" t="s">
        <v>76</v>
      </c>
      <c r="AV267" s="130" t="s">
        <v>139</v>
      </c>
      <c r="AW267" s="130" t="s">
        <v>92</v>
      </c>
      <c r="AX267" s="130" t="s">
        <v>72</v>
      </c>
      <c r="AY267" s="130" t="s">
        <v>134</v>
      </c>
    </row>
    <row r="268" spans="2:64" s="6" customFormat="1" ht="15.75" customHeight="1">
      <c r="B268" s="19"/>
      <c r="C268" s="115" t="s">
        <v>317</v>
      </c>
      <c r="D268" s="115" t="s">
        <v>135</v>
      </c>
      <c r="E268" s="116" t="s">
        <v>318</v>
      </c>
      <c r="F268" s="194" t="s">
        <v>319</v>
      </c>
      <c r="G268" s="195"/>
      <c r="H268" s="195"/>
      <c r="I268" s="195"/>
      <c r="J268" s="117" t="s">
        <v>138</v>
      </c>
      <c r="K268" s="118">
        <v>33.278</v>
      </c>
      <c r="L268" s="196">
        <v>0</v>
      </c>
      <c r="M268" s="195"/>
      <c r="N268" s="196">
        <f>ROUND($L$268*$K$268,3)</f>
        <v>0</v>
      </c>
      <c r="O268" s="195"/>
      <c r="P268" s="195"/>
      <c r="Q268" s="195"/>
      <c r="R268" s="20"/>
      <c r="T268" s="119"/>
      <c r="U268" s="26" t="s">
        <v>34</v>
      </c>
      <c r="V268" s="120">
        <v>0.099</v>
      </c>
      <c r="W268" s="120">
        <f>$V$268*$K$268</f>
        <v>3.294522</v>
      </c>
      <c r="X268" s="120">
        <v>0</v>
      </c>
      <c r="Y268" s="120">
        <f>$X$268*$K$268</f>
        <v>0</v>
      </c>
      <c r="Z268" s="120">
        <v>0.002</v>
      </c>
      <c r="AA268" s="121">
        <f>$Z$268*$K$268</f>
        <v>0.066556</v>
      </c>
      <c r="AR268" s="6" t="s">
        <v>201</v>
      </c>
      <c r="AT268" s="6" t="s">
        <v>135</v>
      </c>
      <c r="AU268" s="6" t="s">
        <v>76</v>
      </c>
      <c r="AY268" s="6" t="s">
        <v>134</v>
      </c>
      <c r="BE268" s="94">
        <f>IF($U$268="základná",$N$268,0)</f>
        <v>0</v>
      </c>
      <c r="BF268" s="94">
        <f>IF($U$268="znížená",$N$268,0)</f>
        <v>0</v>
      </c>
      <c r="BG268" s="94">
        <f>IF($U$268="zákl. prenesená",$N$268,0)</f>
        <v>0</v>
      </c>
      <c r="BH268" s="94">
        <f>IF($U$268="zníž. prenesená",$N$268,0)</f>
        <v>0</v>
      </c>
      <c r="BI268" s="94">
        <f>IF($U$268="nulová",$N$268,0)</f>
        <v>0</v>
      </c>
      <c r="BJ268" s="6" t="s">
        <v>76</v>
      </c>
      <c r="BK268" s="122">
        <f>ROUND($L$268*$K$268,3)</f>
        <v>0</v>
      </c>
      <c r="BL268" s="6" t="s">
        <v>201</v>
      </c>
    </row>
    <row r="269" spans="2:51" s="6" customFormat="1" ht="15.75" customHeight="1">
      <c r="B269" s="123"/>
      <c r="E269" s="124"/>
      <c r="F269" s="190" t="s">
        <v>310</v>
      </c>
      <c r="G269" s="191"/>
      <c r="H269" s="191"/>
      <c r="I269" s="191"/>
      <c r="K269" s="125">
        <v>4.04</v>
      </c>
      <c r="R269" s="126"/>
      <c r="T269" s="127"/>
      <c r="AA269" s="128"/>
      <c r="AT269" s="124" t="s">
        <v>141</v>
      </c>
      <c r="AU269" s="124" t="s">
        <v>76</v>
      </c>
      <c r="AV269" s="124" t="s">
        <v>76</v>
      </c>
      <c r="AW269" s="124" t="s">
        <v>92</v>
      </c>
      <c r="AX269" s="124" t="s">
        <v>67</v>
      </c>
      <c r="AY269" s="124" t="s">
        <v>134</v>
      </c>
    </row>
    <row r="270" spans="2:51" s="6" customFormat="1" ht="15.75" customHeight="1">
      <c r="B270" s="123"/>
      <c r="E270" s="124"/>
      <c r="F270" s="190" t="s">
        <v>311</v>
      </c>
      <c r="G270" s="191"/>
      <c r="H270" s="191"/>
      <c r="I270" s="191"/>
      <c r="K270" s="125">
        <v>1.64</v>
      </c>
      <c r="R270" s="126"/>
      <c r="T270" s="127"/>
      <c r="AA270" s="128"/>
      <c r="AT270" s="124" t="s">
        <v>141</v>
      </c>
      <c r="AU270" s="124" t="s">
        <v>76</v>
      </c>
      <c r="AV270" s="124" t="s">
        <v>76</v>
      </c>
      <c r="AW270" s="124" t="s">
        <v>92</v>
      </c>
      <c r="AX270" s="124" t="s">
        <v>67</v>
      </c>
      <c r="AY270" s="124" t="s">
        <v>134</v>
      </c>
    </row>
    <row r="271" spans="2:51" s="6" customFormat="1" ht="15.75" customHeight="1">
      <c r="B271" s="123"/>
      <c r="E271" s="124"/>
      <c r="F271" s="190" t="s">
        <v>312</v>
      </c>
      <c r="G271" s="191"/>
      <c r="H271" s="191"/>
      <c r="I271" s="191"/>
      <c r="K271" s="125">
        <v>11.133</v>
      </c>
      <c r="R271" s="126"/>
      <c r="T271" s="127"/>
      <c r="AA271" s="128"/>
      <c r="AT271" s="124" t="s">
        <v>141</v>
      </c>
      <c r="AU271" s="124" t="s">
        <v>76</v>
      </c>
      <c r="AV271" s="124" t="s">
        <v>76</v>
      </c>
      <c r="AW271" s="124" t="s">
        <v>92</v>
      </c>
      <c r="AX271" s="124" t="s">
        <v>67</v>
      </c>
      <c r="AY271" s="124" t="s">
        <v>134</v>
      </c>
    </row>
    <row r="272" spans="2:51" s="6" customFormat="1" ht="15.75" customHeight="1">
      <c r="B272" s="123"/>
      <c r="E272" s="124"/>
      <c r="F272" s="190" t="s">
        <v>313</v>
      </c>
      <c r="G272" s="191"/>
      <c r="H272" s="191"/>
      <c r="I272" s="191"/>
      <c r="K272" s="125">
        <v>3.67</v>
      </c>
      <c r="R272" s="126"/>
      <c r="T272" s="127"/>
      <c r="AA272" s="128"/>
      <c r="AT272" s="124" t="s">
        <v>141</v>
      </c>
      <c r="AU272" s="124" t="s">
        <v>76</v>
      </c>
      <c r="AV272" s="124" t="s">
        <v>76</v>
      </c>
      <c r="AW272" s="124" t="s">
        <v>92</v>
      </c>
      <c r="AX272" s="124" t="s">
        <v>67</v>
      </c>
      <c r="AY272" s="124" t="s">
        <v>134</v>
      </c>
    </row>
    <row r="273" spans="2:51" s="6" customFormat="1" ht="15.75" customHeight="1">
      <c r="B273" s="123"/>
      <c r="E273" s="124"/>
      <c r="F273" s="190" t="s">
        <v>314</v>
      </c>
      <c r="G273" s="191"/>
      <c r="H273" s="191"/>
      <c r="I273" s="191"/>
      <c r="K273" s="125">
        <v>1.99</v>
      </c>
      <c r="R273" s="126"/>
      <c r="T273" s="127"/>
      <c r="AA273" s="128"/>
      <c r="AT273" s="124" t="s">
        <v>141</v>
      </c>
      <c r="AU273" s="124" t="s">
        <v>76</v>
      </c>
      <c r="AV273" s="124" t="s">
        <v>76</v>
      </c>
      <c r="AW273" s="124" t="s">
        <v>92</v>
      </c>
      <c r="AX273" s="124" t="s">
        <v>67</v>
      </c>
      <c r="AY273" s="124" t="s">
        <v>134</v>
      </c>
    </row>
    <row r="274" spans="2:51" s="6" customFormat="1" ht="15.75" customHeight="1">
      <c r="B274" s="123"/>
      <c r="E274" s="124"/>
      <c r="F274" s="190" t="s">
        <v>315</v>
      </c>
      <c r="G274" s="191"/>
      <c r="H274" s="191"/>
      <c r="I274" s="191"/>
      <c r="K274" s="125">
        <v>10.805</v>
      </c>
      <c r="R274" s="126"/>
      <c r="T274" s="127"/>
      <c r="AA274" s="128"/>
      <c r="AT274" s="124" t="s">
        <v>141</v>
      </c>
      <c r="AU274" s="124" t="s">
        <v>76</v>
      </c>
      <c r="AV274" s="124" t="s">
        <v>76</v>
      </c>
      <c r="AW274" s="124" t="s">
        <v>92</v>
      </c>
      <c r="AX274" s="124" t="s">
        <v>67</v>
      </c>
      <c r="AY274" s="124" t="s">
        <v>134</v>
      </c>
    </row>
    <row r="275" spans="2:51" s="6" customFormat="1" ht="15.75" customHeight="1">
      <c r="B275" s="129"/>
      <c r="E275" s="130"/>
      <c r="F275" s="192" t="s">
        <v>316</v>
      </c>
      <c r="G275" s="193"/>
      <c r="H275" s="193"/>
      <c r="I275" s="193"/>
      <c r="K275" s="131">
        <v>33.278</v>
      </c>
      <c r="R275" s="132"/>
      <c r="T275" s="133"/>
      <c r="AA275" s="134"/>
      <c r="AT275" s="130" t="s">
        <v>141</v>
      </c>
      <c r="AU275" s="130" t="s">
        <v>76</v>
      </c>
      <c r="AV275" s="130" t="s">
        <v>139</v>
      </c>
      <c r="AW275" s="130" t="s">
        <v>92</v>
      </c>
      <c r="AX275" s="130" t="s">
        <v>72</v>
      </c>
      <c r="AY275" s="130" t="s">
        <v>134</v>
      </c>
    </row>
    <row r="276" spans="2:64" s="6" customFormat="1" ht="27" customHeight="1">
      <c r="B276" s="19"/>
      <c r="C276" s="115" t="s">
        <v>320</v>
      </c>
      <c r="D276" s="115" t="s">
        <v>135</v>
      </c>
      <c r="E276" s="116" t="s">
        <v>321</v>
      </c>
      <c r="F276" s="194" t="s">
        <v>322</v>
      </c>
      <c r="G276" s="195"/>
      <c r="H276" s="195"/>
      <c r="I276" s="195"/>
      <c r="J276" s="117" t="s">
        <v>323</v>
      </c>
      <c r="K276" s="118">
        <v>5</v>
      </c>
      <c r="L276" s="196">
        <v>0</v>
      </c>
      <c r="M276" s="195"/>
      <c r="N276" s="196">
        <f>ROUND($L$276*$K$276,3)</f>
        <v>0</v>
      </c>
      <c r="O276" s="195"/>
      <c r="P276" s="195"/>
      <c r="Q276" s="195"/>
      <c r="R276" s="20"/>
      <c r="T276" s="119"/>
      <c r="U276" s="26" t="s">
        <v>34</v>
      </c>
      <c r="V276" s="120">
        <v>0.422</v>
      </c>
      <c r="W276" s="120">
        <f>$V$276*$K$276</f>
        <v>2.11</v>
      </c>
      <c r="X276" s="120">
        <v>9E-05</v>
      </c>
      <c r="Y276" s="120">
        <f>$X$276*$K$276</f>
        <v>0.00045000000000000004</v>
      </c>
      <c r="Z276" s="120">
        <v>0</v>
      </c>
      <c r="AA276" s="121">
        <f>$Z$276*$K$276</f>
        <v>0</v>
      </c>
      <c r="AR276" s="6" t="s">
        <v>201</v>
      </c>
      <c r="AT276" s="6" t="s">
        <v>135</v>
      </c>
      <c r="AU276" s="6" t="s">
        <v>76</v>
      </c>
      <c r="AY276" s="6" t="s">
        <v>134</v>
      </c>
      <c r="BE276" s="94">
        <f>IF($U$276="základná",$N$276,0)</f>
        <v>0</v>
      </c>
      <c r="BF276" s="94">
        <f>IF($U$276="znížená",$N$276,0)</f>
        <v>0</v>
      </c>
      <c r="BG276" s="94">
        <f>IF($U$276="zákl. prenesená",$N$276,0)</f>
        <v>0</v>
      </c>
      <c r="BH276" s="94">
        <f>IF($U$276="zníž. prenesená",$N$276,0)</f>
        <v>0</v>
      </c>
      <c r="BI276" s="94">
        <f>IF($U$276="nulová",$N$276,0)</f>
        <v>0</v>
      </c>
      <c r="BJ276" s="6" t="s">
        <v>76</v>
      </c>
      <c r="BK276" s="122">
        <f>ROUND($L$276*$K$276,3)</f>
        <v>0</v>
      </c>
      <c r="BL276" s="6" t="s">
        <v>201</v>
      </c>
    </row>
    <row r="277" spans="2:51" s="6" customFormat="1" ht="15.75" customHeight="1">
      <c r="B277" s="123"/>
      <c r="E277" s="124"/>
      <c r="F277" s="190" t="s">
        <v>324</v>
      </c>
      <c r="G277" s="191"/>
      <c r="H277" s="191"/>
      <c r="I277" s="191"/>
      <c r="K277" s="125">
        <v>5</v>
      </c>
      <c r="R277" s="126"/>
      <c r="T277" s="127"/>
      <c r="AA277" s="128"/>
      <c r="AT277" s="124" t="s">
        <v>141</v>
      </c>
      <c r="AU277" s="124" t="s">
        <v>76</v>
      </c>
      <c r="AV277" s="124" t="s">
        <v>76</v>
      </c>
      <c r="AW277" s="124" t="s">
        <v>92</v>
      </c>
      <c r="AX277" s="124" t="s">
        <v>72</v>
      </c>
      <c r="AY277" s="124" t="s">
        <v>134</v>
      </c>
    </row>
    <row r="278" spans="2:64" s="6" customFormat="1" ht="15.75" customHeight="1">
      <c r="B278" s="19"/>
      <c r="C278" s="135" t="s">
        <v>325</v>
      </c>
      <c r="D278" s="135" t="s">
        <v>183</v>
      </c>
      <c r="E278" s="136" t="s">
        <v>326</v>
      </c>
      <c r="F278" s="200" t="s">
        <v>327</v>
      </c>
      <c r="G278" s="201"/>
      <c r="H278" s="201"/>
      <c r="I278" s="201"/>
      <c r="J278" s="137" t="s">
        <v>323</v>
      </c>
      <c r="K278" s="138">
        <v>5.4</v>
      </c>
      <c r="L278" s="202">
        <v>0</v>
      </c>
      <c r="M278" s="201"/>
      <c r="N278" s="202">
        <f>ROUND($L$278*$K$278,3)</f>
        <v>0</v>
      </c>
      <c r="O278" s="195"/>
      <c r="P278" s="195"/>
      <c r="Q278" s="195"/>
      <c r="R278" s="20"/>
      <c r="T278" s="119"/>
      <c r="U278" s="26" t="s">
        <v>34</v>
      </c>
      <c r="V278" s="120">
        <v>0</v>
      </c>
      <c r="W278" s="120">
        <f>$V$278*$K$278</f>
        <v>0</v>
      </c>
      <c r="X278" s="120">
        <v>0.001</v>
      </c>
      <c r="Y278" s="120">
        <f>$X$278*$K$278</f>
        <v>0.0054</v>
      </c>
      <c r="Z278" s="120">
        <v>0</v>
      </c>
      <c r="AA278" s="121">
        <f>$Z$278*$K$278</f>
        <v>0</v>
      </c>
      <c r="AR278" s="6" t="s">
        <v>262</v>
      </c>
      <c r="AT278" s="6" t="s">
        <v>183</v>
      </c>
      <c r="AU278" s="6" t="s">
        <v>76</v>
      </c>
      <c r="AY278" s="6" t="s">
        <v>134</v>
      </c>
      <c r="BE278" s="94">
        <f>IF($U$278="základná",$N$278,0)</f>
        <v>0</v>
      </c>
      <c r="BF278" s="94">
        <f>IF($U$278="znížená",$N$278,0)</f>
        <v>0</v>
      </c>
      <c r="BG278" s="94">
        <f>IF($U$278="zákl. prenesená",$N$278,0)</f>
        <v>0</v>
      </c>
      <c r="BH278" s="94">
        <f>IF($U$278="zníž. prenesená",$N$278,0)</f>
        <v>0</v>
      </c>
      <c r="BI278" s="94">
        <f>IF($U$278="nulová",$N$278,0)</f>
        <v>0</v>
      </c>
      <c r="BJ278" s="6" t="s">
        <v>76</v>
      </c>
      <c r="BK278" s="122">
        <f>ROUND($L$278*$K$278,3)</f>
        <v>0</v>
      </c>
      <c r="BL278" s="6" t="s">
        <v>201</v>
      </c>
    </row>
    <row r="279" spans="2:64" s="6" customFormat="1" ht="27" customHeight="1">
      <c r="B279" s="19"/>
      <c r="C279" s="115" t="s">
        <v>328</v>
      </c>
      <c r="D279" s="115" t="s">
        <v>135</v>
      </c>
      <c r="E279" s="116" t="s">
        <v>329</v>
      </c>
      <c r="F279" s="194" t="s">
        <v>330</v>
      </c>
      <c r="G279" s="195"/>
      <c r="H279" s="195"/>
      <c r="I279" s="195"/>
      <c r="J279" s="117" t="s">
        <v>280</v>
      </c>
      <c r="K279" s="118">
        <v>35.262</v>
      </c>
      <c r="L279" s="196">
        <v>0</v>
      </c>
      <c r="M279" s="195"/>
      <c r="N279" s="196">
        <f>ROUND($L$279*$K$279,3)</f>
        <v>0</v>
      </c>
      <c r="O279" s="195"/>
      <c r="P279" s="195"/>
      <c r="Q279" s="195"/>
      <c r="R279" s="20"/>
      <c r="T279" s="119"/>
      <c r="U279" s="26" t="s">
        <v>34</v>
      </c>
      <c r="V279" s="120">
        <v>0</v>
      </c>
      <c r="W279" s="120">
        <f>$V$279*$K$279</f>
        <v>0</v>
      </c>
      <c r="X279" s="120">
        <v>0</v>
      </c>
      <c r="Y279" s="120">
        <f>$X$279*$K$279</f>
        <v>0</v>
      </c>
      <c r="Z279" s="120">
        <v>0</v>
      </c>
      <c r="AA279" s="121">
        <f>$Z$279*$K$279</f>
        <v>0</v>
      </c>
      <c r="AR279" s="6" t="s">
        <v>201</v>
      </c>
      <c r="AT279" s="6" t="s">
        <v>135</v>
      </c>
      <c r="AU279" s="6" t="s">
        <v>76</v>
      </c>
      <c r="AY279" s="6" t="s">
        <v>134</v>
      </c>
      <c r="BE279" s="94">
        <f>IF($U$279="základná",$N$279,0)</f>
        <v>0</v>
      </c>
      <c r="BF279" s="94">
        <f>IF($U$279="znížená",$N$279,0)</f>
        <v>0</v>
      </c>
      <c r="BG279" s="94">
        <f>IF($U$279="zákl. prenesená",$N$279,0)</f>
        <v>0</v>
      </c>
      <c r="BH279" s="94">
        <f>IF($U$279="zníž. prenesená",$N$279,0)</f>
        <v>0</v>
      </c>
      <c r="BI279" s="94">
        <f>IF($U$279="nulová",$N$279,0)</f>
        <v>0</v>
      </c>
      <c r="BJ279" s="6" t="s">
        <v>76</v>
      </c>
      <c r="BK279" s="122">
        <f>ROUND($L$279*$K$279,3)</f>
        <v>0</v>
      </c>
      <c r="BL279" s="6" t="s">
        <v>201</v>
      </c>
    </row>
    <row r="280" spans="2:63" s="105" customFormat="1" ht="30.75" customHeight="1">
      <c r="B280" s="106"/>
      <c r="D280" s="114" t="s">
        <v>103</v>
      </c>
      <c r="N280" s="188">
        <f>$BK$280</f>
        <v>0</v>
      </c>
      <c r="O280" s="189"/>
      <c r="P280" s="189"/>
      <c r="Q280" s="189"/>
      <c r="R280" s="109"/>
      <c r="T280" s="110"/>
      <c r="W280" s="111">
        <f>SUM($W$281:$W$291)</f>
        <v>51.429442800000004</v>
      </c>
      <c r="Y280" s="111">
        <f>SUM($Y$281:$Y$291)</f>
        <v>1.4304630999999999</v>
      </c>
      <c r="AA280" s="112">
        <f>SUM($AA$281:$AA$291)</f>
        <v>0</v>
      </c>
      <c r="AR280" s="108" t="s">
        <v>76</v>
      </c>
      <c r="AT280" s="108" t="s">
        <v>66</v>
      </c>
      <c r="AU280" s="108" t="s">
        <v>72</v>
      </c>
      <c r="AY280" s="108" t="s">
        <v>134</v>
      </c>
      <c r="BK280" s="113">
        <f>SUM($BK$281:$BK$291)</f>
        <v>0</v>
      </c>
    </row>
    <row r="281" spans="2:64" s="6" customFormat="1" ht="27" customHeight="1">
      <c r="B281" s="19"/>
      <c r="C281" s="115" t="s">
        <v>331</v>
      </c>
      <c r="D281" s="115" t="s">
        <v>135</v>
      </c>
      <c r="E281" s="116" t="s">
        <v>332</v>
      </c>
      <c r="F281" s="194" t="s">
        <v>333</v>
      </c>
      <c r="G281" s="195"/>
      <c r="H281" s="195"/>
      <c r="I281" s="195"/>
      <c r="J281" s="117" t="s">
        <v>235</v>
      </c>
      <c r="K281" s="118">
        <v>47.26</v>
      </c>
      <c r="L281" s="196">
        <v>0</v>
      </c>
      <c r="M281" s="195"/>
      <c r="N281" s="196">
        <f>ROUND($L$281*$K$281,3)</f>
        <v>0</v>
      </c>
      <c r="O281" s="195"/>
      <c r="P281" s="195"/>
      <c r="Q281" s="195"/>
      <c r="R281" s="20"/>
      <c r="T281" s="119"/>
      <c r="U281" s="26" t="s">
        <v>34</v>
      </c>
      <c r="V281" s="120">
        <v>0.201</v>
      </c>
      <c r="W281" s="120">
        <f>$V$281*$K$281</f>
        <v>9.49926</v>
      </c>
      <c r="X281" s="120">
        <v>0.00061</v>
      </c>
      <c r="Y281" s="120">
        <f>$X$281*$K$281</f>
        <v>0.028828599999999996</v>
      </c>
      <c r="Z281" s="120">
        <v>0</v>
      </c>
      <c r="AA281" s="121">
        <f>$Z$281*$K$281</f>
        <v>0</v>
      </c>
      <c r="AR281" s="6" t="s">
        <v>201</v>
      </c>
      <c r="AT281" s="6" t="s">
        <v>135</v>
      </c>
      <c r="AU281" s="6" t="s">
        <v>76</v>
      </c>
      <c r="AY281" s="6" t="s">
        <v>134</v>
      </c>
      <c r="BE281" s="94">
        <f>IF($U$281="základná",$N$281,0)</f>
        <v>0</v>
      </c>
      <c r="BF281" s="94">
        <f>IF($U$281="znížená",$N$281,0)</f>
        <v>0</v>
      </c>
      <c r="BG281" s="94">
        <f>IF($U$281="zákl. prenesená",$N$281,0)</f>
        <v>0</v>
      </c>
      <c r="BH281" s="94">
        <f>IF($U$281="zníž. prenesená",$N$281,0)</f>
        <v>0</v>
      </c>
      <c r="BI281" s="94">
        <f>IF($U$281="nulová",$N$281,0)</f>
        <v>0</v>
      </c>
      <c r="BJ281" s="6" t="s">
        <v>76</v>
      </c>
      <c r="BK281" s="122">
        <f>ROUND($L$281*$K$281,3)</f>
        <v>0</v>
      </c>
      <c r="BL281" s="6" t="s">
        <v>201</v>
      </c>
    </row>
    <row r="282" spans="2:51" s="6" customFormat="1" ht="15.75" customHeight="1">
      <c r="B282" s="123"/>
      <c r="E282" s="124"/>
      <c r="F282" s="190" t="s">
        <v>334</v>
      </c>
      <c r="G282" s="191"/>
      <c r="H282" s="191"/>
      <c r="I282" s="191"/>
      <c r="K282" s="125">
        <v>10.76</v>
      </c>
      <c r="R282" s="126"/>
      <c r="T282" s="127"/>
      <c r="AA282" s="128"/>
      <c r="AT282" s="124" t="s">
        <v>141</v>
      </c>
      <c r="AU282" s="124" t="s">
        <v>76</v>
      </c>
      <c r="AV282" s="124" t="s">
        <v>76</v>
      </c>
      <c r="AW282" s="124" t="s">
        <v>92</v>
      </c>
      <c r="AX282" s="124" t="s">
        <v>67</v>
      </c>
      <c r="AY282" s="124" t="s">
        <v>134</v>
      </c>
    </row>
    <row r="283" spans="2:51" s="6" customFormat="1" ht="15.75" customHeight="1">
      <c r="B283" s="123"/>
      <c r="E283" s="124"/>
      <c r="F283" s="190" t="s">
        <v>335</v>
      </c>
      <c r="G283" s="191"/>
      <c r="H283" s="191"/>
      <c r="I283" s="191"/>
      <c r="K283" s="125">
        <v>13.02</v>
      </c>
      <c r="R283" s="126"/>
      <c r="T283" s="127"/>
      <c r="AA283" s="128"/>
      <c r="AT283" s="124" t="s">
        <v>141</v>
      </c>
      <c r="AU283" s="124" t="s">
        <v>76</v>
      </c>
      <c r="AV283" s="124" t="s">
        <v>76</v>
      </c>
      <c r="AW283" s="124" t="s">
        <v>92</v>
      </c>
      <c r="AX283" s="124" t="s">
        <v>67</v>
      </c>
      <c r="AY283" s="124" t="s">
        <v>134</v>
      </c>
    </row>
    <row r="284" spans="2:51" s="6" customFormat="1" ht="15.75" customHeight="1">
      <c r="B284" s="123"/>
      <c r="E284" s="124"/>
      <c r="F284" s="190" t="s">
        <v>336</v>
      </c>
      <c r="G284" s="191"/>
      <c r="H284" s="191"/>
      <c r="I284" s="191"/>
      <c r="K284" s="125">
        <v>10.32</v>
      </c>
      <c r="R284" s="126"/>
      <c r="T284" s="127"/>
      <c r="AA284" s="128"/>
      <c r="AT284" s="124" t="s">
        <v>141</v>
      </c>
      <c r="AU284" s="124" t="s">
        <v>76</v>
      </c>
      <c r="AV284" s="124" t="s">
        <v>76</v>
      </c>
      <c r="AW284" s="124" t="s">
        <v>92</v>
      </c>
      <c r="AX284" s="124" t="s">
        <v>67</v>
      </c>
      <c r="AY284" s="124" t="s">
        <v>134</v>
      </c>
    </row>
    <row r="285" spans="2:51" s="6" customFormat="1" ht="15.75" customHeight="1">
      <c r="B285" s="123"/>
      <c r="E285" s="124"/>
      <c r="F285" s="190" t="s">
        <v>337</v>
      </c>
      <c r="G285" s="191"/>
      <c r="H285" s="191"/>
      <c r="I285" s="191"/>
      <c r="K285" s="125">
        <v>13.16</v>
      </c>
      <c r="R285" s="126"/>
      <c r="T285" s="127"/>
      <c r="AA285" s="128"/>
      <c r="AT285" s="124" t="s">
        <v>141</v>
      </c>
      <c r="AU285" s="124" t="s">
        <v>76</v>
      </c>
      <c r="AV285" s="124" t="s">
        <v>76</v>
      </c>
      <c r="AW285" s="124" t="s">
        <v>92</v>
      </c>
      <c r="AX285" s="124" t="s">
        <v>67</v>
      </c>
      <c r="AY285" s="124" t="s">
        <v>134</v>
      </c>
    </row>
    <row r="286" spans="2:51" s="6" customFormat="1" ht="15.75" customHeight="1">
      <c r="B286" s="129"/>
      <c r="E286" s="130"/>
      <c r="F286" s="192" t="s">
        <v>169</v>
      </c>
      <c r="G286" s="193"/>
      <c r="H286" s="193"/>
      <c r="I286" s="193"/>
      <c r="K286" s="131">
        <v>47.26</v>
      </c>
      <c r="R286" s="132"/>
      <c r="T286" s="133"/>
      <c r="AA286" s="134"/>
      <c r="AT286" s="130" t="s">
        <v>141</v>
      </c>
      <c r="AU286" s="130" t="s">
        <v>76</v>
      </c>
      <c r="AV286" s="130" t="s">
        <v>139</v>
      </c>
      <c r="AW286" s="130" t="s">
        <v>92</v>
      </c>
      <c r="AX286" s="130" t="s">
        <v>72</v>
      </c>
      <c r="AY286" s="130" t="s">
        <v>134</v>
      </c>
    </row>
    <row r="287" spans="2:64" s="6" customFormat="1" ht="15.75" customHeight="1">
      <c r="B287" s="19"/>
      <c r="C287" s="135" t="s">
        <v>338</v>
      </c>
      <c r="D287" s="135" t="s">
        <v>183</v>
      </c>
      <c r="E287" s="136" t="s">
        <v>339</v>
      </c>
      <c r="F287" s="200" t="s">
        <v>340</v>
      </c>
      <c r="G287" s="201"/>
      <c r="H287" s="201"/>
      <c r="I287" s="201"/>
      <c r="J287" s="137" t="s">
        <v>235</v>
      </c>
      <c r="K287" s="138">
        <v>48.205</v>
      </c>
      <c r="L287" s="202">
        <v>0</v>
      </c>
      <c r="M287" s="201"/>
      <c r="N287" s="202">
        <f>ROUND($L$287*$K$287,3)</f>
        <v>0</v>
      </c>
      <c r="O287" s="195"/>
      <c r="P287" s="195"/>
      <c r="Q287" s="195"/>
      <c r="R287" s="20"/>
      <c r="T287" s="119"/>
      <c r="U287" s="26" t="s">
        <v>34</v>
      </c>
      <c r="V287" s="120">
        <v>0</v>
      </c>
      <c r="W287" s="120">
        <f>$V$287*$K$287</f>
        <v>0</v>
      </c>
      <c r="X287" s="120">
        <v>0.008</v>
      </c>
      <c r="Y287" s="120">
        <f>$X$287*$K$287</f>
        <v>0.38564</v>
      </c>
      <c r="Z287" s="120">
        <v>0</v>
      </c>
      <c r="AA287" s="121">
        <f>$Z$287*$K$287</f>
        <v>0</v>
      </c>
      <c r="AR287" s="6" t="s">
        <v>262</v>
      </c>
      <c r="AT287" s="6" t="s">
        <v>183</v>
      </c>
      <c r="AU287" s="6" t="s">
        <v>76</v>
      </c>
      <c r="AY287" s="6" t="s">
        <v>134</v>
      </c>
      <c r="BE287" s="94">
        <f>IF($U$287="základná",$N$287,0)</f>
        <v>0</v>
      </c>
      <c r="BF287" s="94">
        <f>IF($U$287="znížená",$N$287,0)</f>
        <v>0</v>
      </c>
      <c r="BG287" s="94">
        <f>IF($U$287="zákl. prenesená",$N$287,0)</f>
        <v>0</v>
      </c>
      <c r="BH287" s="94">
        <f>IF($U$287="zníž. prenesená",$N$287,0)</f>
        <v>0</v>
      </c>
      <c r="BI287" s="94">
        <f>IF($U$287="nulová",$N$287,0)</f>
        <v>0</v>
      </c>
      <c r="BJ287" s="6" t="s">
        <v>76</v>
      </c>
      <c r="BK287" s="122">
        <f>ROUND($L$287*$K$287,3)</f>
        <v>0</v>
      </c>
      <c r="BL287" s="6" t="s">
        <v>201</v>
      </c>
    </row>
    <row r="288" spans="2:64" s="6" customFormat="1" ht="39" customHeight="1">
      <c r="B288" s="19"/>
      <c r="C288" s="115" t="s">
        <v>341</v>
      </c>
      <c r="D288" s="115" t="s">
        <v>135</v>
      </c>
      <c r="E288" s="116" t="s">
        <v>342</v>
      </c>
      <c r="F288" s="194" t="s">
        <v>343</v>
      </c>
      <c r="G288" s="195"/>
      <c r="H288" s="195"/>
      <c r="I288" s="195"/>
      <c r="J288" s="117" t="s">
        <v>138</v>
      </c>
      <c r="K288" s="118">
        <v>33.77</v>
      </c>
      <c r="L288" s="196">
        <v>0</v>
      </c>
      <c r="M288" s="195"/>
      <c r="N288" s="196">
        <f>ROUND($L$288*$K$288,3)</f>
        <v>0</v>
      </c>
      <c r="O288" s="195"/>
      <c r="P288" s="195"/>
      <c r="Q288" s="195"/>
      <c r="R288" s="20"/>
      <c r="T288" s="119"/>
      <c r="U288" s="26" t="s">
        <v>34</v>
      </c>
      <c r="V288" s="120">
        <v>1.24164</v>
      </c>
      <c r="W288" s="120">
        <f>$V$288*$K$288</f>
        <v>41.930182800000004</v>
      </c>
      <c r="X288" s="120">
        <v>0.0053</v>
      </c>
      <c r="Y288" s="120">
        <f>$X$288*$K$288</f>
        <v>0.17898100000000003</v>
      </c>
      <c r="Z288" s="120">
        <v>0</v>
      </c>
      <c r="AA288" s="121">
        <f>$Z$288*$K$288</f>
        <v>0</v>
      </c>
      <c r="AR288" s="6" t="s">
        <v>201</v>
      </c>
      <c r="AT288" s="6" t="s">
        <v>135</v>
      </c>
      <c r="AU288" s="6" t="s">
        <v>76</v>
      </c>
      <c r="AY288" s="6" t="s">
        <v>134</v>
      </c>
      <c r="BE288" s="94">
        <f>IF($U$288="základná",$N$288,0)</f>
        <v>0</v>
      </c>
      <c r="BF288" s="94">
        <f>IF($U$288="znížená",$N$288,0)</f>
        <v>0</v>
      </c>
      <c r="BG288" s="94">
        <f>IF($U$288="zákl. prenesená",$N$288,0)</f>
        <v>0</v>
      </c>
      <c r="BH288" s="94">
        <f>IF($U$288="zníž. prenesená",$N$288,0)</f>
        <v>0</v>
      </c>
      <c r="BI288" s="94">
        <f>IF($U$288="nulová",$N$288,0)</f>
        <v>0</v>
      </c>
      <c r="BJ288" s="6" t="s">
        <v>76</v>
      </c>
      <c r="BK288" s="122">
        <f>ROUND($L$288*$K$288,3)</f>
        <v>0</v>
      </c>
      <c r="BL288" s="6" t="s">
        <v>201</v>
      </c>
    </row>
    <row r="289" spans="2:51" s="6" customFormat="1" ht="15.75" customHeight="1">
      <c r="B289" s="123"/>
      <c r="E289" s="124"/>
      <c r="F289" s="190" t="s">
        <v>344</v>
      </c>
      <c r="G289" s="191"/>
      <c r="H289" s="191"/>
      <c r="I289" s="191"/>
      <c r="K289" s="125">
        <v>33.77</v>
      </c>
      <c r="R289" s="126"/>
      <c r="T289" s="127"/>
      <c r="AA289" s="128"/>
      <c r="AT289" s="124" t="s">
        <v>141</v>
      </c>
      <c r="AU289" s="124" t="s">
        <v>76</v>
      </c>
      <c r="AV289" s="124" t="s">
        <v>76</v>
      </c>
      <c r="AW289" s="124" t="s">
        <v>92</v>
      </c>
      <c r="AX289" s="124" t="s">
        <v>72</v>
      </c>
      <c r="AY289" s="124" t="s">
        <v>134</v>
      </c>
    </row>
    <row r="290" spans="2:64" s="6" customFormat="1" ht="15.75" customHeight="1">
      <c r="B290" s="19"/>
      <c r="C290" s="135" t="s">
        <v>345</v>
      </c>
      <c r="D290" s="135" t="s">
        <v>183</v>
      </c>
      <c r="E290" s="136" t="s">
        <v>346</v>
      </c>
      <c r="F290" s="200" t="s">
        <v>347</v>
      </c>
      <c r="G290" s="201"/>
      <c r="H290" s="201"/>
      <c r="I290" s="201"/>
      <c r="J290" s="137" t="s">
        <v>138</v>
      </c>
      <c r="K290" s="138">
        <v>34.445</v>
      </c>
      <c r="L290" s="202">
        <v>0</v>
      </c>
      <c r="M290" s="201"/>
      <c r="N290" s="202">
        <f>ROUND($L$290*$K$290,3)</f>
        <v>0</v>
      </c>
      <c r="O290" s="195"/>
      <c r="P290" s="195"/>
      <c r="Q290" s="195"/>
      <c r="R290" s="20"/>
      <c r="T290" s="119"/>
      <c r="U290" s="26" t="s">
        <v>34</v>
      </c>
      <c r="V290" s="120">
        <v>0</v>
      </c>
      <c r="W290" s="120">
        <f>$V$290*$K$290</f>
        <v>0</v>
      </c>
      <c r="X290" s="120">
        <v>0.0243</v>
      </c>
      <c r="Y290" s="120">
        <f>$X$290*$K$290</f>
        <v>0.8370135</v>
      </c>
      <c r="Z290" s="120">
        <v>0</v>
      </c>
      <c r="AA290" s="121">
        <f>$Z$290*$K$290</f>
        <v>0</v>
      </c>
      <c r="AR290" s="6" t="s">
        <v>262</v>
      </c>
      <c r="AT290" s="6" t="s">
        <v>183</v>
      </c>
      <c r="AU290" s="6" t="s">
        <v>76</v>
      </c>
      <c r="AY290" s="6" t="s">
        <v>134</v>
      </c>
      <c r="BE290" s="94">
        <f>IF($U$290="základná",$N$290,0)</f>
        <v>0</v>
      </c>
      <c r="BF290" s="94">
        <f>IF($U$290="znížená",$N$290,0)</f>
        <v>0</v>
      </c>
      <c r="BG290" s="94">
        <f>IF($U$290="zákl. prenesená",$N$290,0)</f>
        <v>0</v>
      </c>
      <c r="BH290" s="94">
        <f>IF($U$290="zníž. prenesená",$N$290,0)</f>
        <v>0</v>
      </c>
      <c r="BI290" s="94">
        <f>IF($U$290="nulová",$N$290,0)</f>
        <v>0</v>
      </c>
      <c r="BJ290" s="6" t="s">
        <v>76</v>
      </c>
      <c r="BK290" s="122">
        <f>ROUND($L$290*$K$290,3)</f>
        <v>0</v>
      </c>
      <c r="BL290" s="6" t="s">
        <v>201</v>
      </c>
    </row>
    <row r="291" spans="2:64" s="6" customFormat="1" ht="27" customHeight="1">
      <c r="B291" s="19"/>
      <c r="C291" s="115" t="s">
        <v>348</v>
      </c>
      <c r="D291" s="115" t="s">
        <v>135</v>
      </c>
      <c r="E291" s="116" t="s">
        <v>349</v>
      </c>
      <c r="F291" s="194" t="s">
        <v>350</v>
      </c>
      <c r="G291" s="195"/>
      <c r="H291" s="195"/>
      <c r="I291" s="195"/>
      <c r="J291" s="117" t="s">
        <v>280</v>
      </c>
      <c r="K291" s="118">
        <v>15.882</v>
      </c>
      <c r="L291" s="196">
        <v>0</v>
      </c>
      <c r="M291" s="195"/>
      <c r="N291" s="196">
        <f>ROUND($L$291*$K$291,3)</f>
        <v>0</v>
      </c>
      <c r="O291" s="195"/>
      <c r="P291" s="195"/>
      <c r="Q291" s="195"/>
      <c r="R291" s="20"/>
      <c r="T291" s="119"/>
      <c r="U291" s="26" t="s">
        <v>34</v>
      </c>
      <c r="V291" s="120">
        <v>0</v>
      </c>
      <c r="W291" s="120">
        <f>$V$291*$K$291</f>
        <v>0</v>
      </c>
      <c r="X291" s="120">
        <v>0</v>
      </c>
      <c r="Y291" s="120">
        <f>$X$291*$K$291</f>
        <v>0</v>
      </c>
      <c r="Z291" s="120">
        <v>0</v>
      </c>
      <c r="AA291" s="121">
        <f>$Z$291*$K$291</f>
        <v>0</v>
      </c>
      <c r="AR291" s="6" t="s">
        <v>201</v>
      </c>
      <c r="AT291" s="6" t="s">
        <v>135</v>
      </c>
      <c r="AU291" s="6" t="s">
        <v>76</v>
      </c>
      <c r="AY291" s="6" t="s">
        <v>134</v>
      </c>
      <c r="BE291" s="94">
        <f>IF($U$291="základná",$N$291,0)</f>
        <v>0</v>
      </c>
      <c r="BF291" s="94">
        <f>IF($U$291="znížená",$N$291,0)</f>
        <v>0</v>
      </c>
      <c r="BG291" s="94">
        <f>IF($U$291="zákl. prenesená",$N$291,0)</f>
        <v>0</v>
      </c>
      <c r="BH291" s="94">
        <f>IF($U$291="zníž. prenesená",$N$291,0)</f>
        <v>0</v>
      </c>
      <c r="BI291" s="94">
        <f>IF($U$291="nulová",$N$291,0)</f>
        <v>0</v>
      </c>
      <c r="BJ291" s="6" t="s">
        <v>76</v>
      </c>
      <c r="BK291" s="122">
        <f>ROUND($L$291*$K$291,3)</f>
        <v>0</v>
      </c>
      <c r="BL291" s="6" t="s">
        <v>201</v>
      </c>
    </row>
    <row r="292" spans="2:63" s="105" customFormat="1" ht="30.75" customHeight="1">
      <c r="B292" s="106"/>
      <c r="D292" s="114" t="s">
        <v>104</v>
      </c>
      <c r="N292" s="188">
        <f>$BK$292</f>
        <v>0</v>
      </c>
      <c r="O292" s="189"/>
      <c r="P292" s="189"/>
      <c r="Q292" s="189"/>
      <c r="R292" s="109"/>
      <c r="T292" s="110"/>
      <c r="W292" s="111">
        <f>SUM($W$293:$W$295)</f>
        <v>9.1179</v>
      </c>
      <c r="Y292" s="111">
        <f>SUM($Y$293:$Y$295)</f>
        <v>0.1806695</v>
      </c>
      <c r="AA292" s="112">
        <f>SUM($AA$293:$AA$295)</f>
        <v>0</v>
      </c>
      <c r="AR292" s="108" t="s">
        <v>76</v>
      </c>
      <c r="AT292" s="108" t="s">
        <v>66</v>
      </c>
      <c r="AU292" s="108" t="s">
        <v>72</v>
      </c>
      <c r="AY292" s="108" t="s">
        <v>134</v>
      </c>
      <c r="BK292" s="113">
        <f>SUM($BK$293:$BK$295)</f>
        <v>0</v>
      </c>
    </row>
    <row r="293" spans="2:64" s="6" customFormat="1" ht="27" customHeight="1">
      <c r="B293" s="19"/>
      <c r="C293" s="115" t="s">
        <v>351</v>
      </c>
      <c r="D293" s="115" t="s">
        <v>135</v>
      </c>
      <c r="E293" s="116" t="s">
        <v>352</v>
      </c>
      <c r="F293" s="194" t="s">
        <v>353</v>
      </c>
      <c r="G293" s="195"/>
      <c r="H293" s="195"/>
      <c r="I293" s="195"/>
      <c r="J293" s="117" t="s">
        <v>138</v>
      </c>
      <c r="K293" s="118">
        <v>33.77</v>
      </c>
      <c r="L293" s="196">
        <v>0</v>
      </c>
      <c r="M293" s="195"/>
      <c r="N293" s="196">
        <f>ROUND($L$293*$K$293,3)</f>
        <v>0</v>
      </c>
      <c r="O293" s="195"/>
      <c r="P293" s="195"/>
      <c r="Q293" s="195"/>
      <c r="R293" s="20"/>
      <c r="T293" s="119"/>
      <c r="U293" s="26" t="s">
        <v>34</v>
      </c>
      <c r="V293" s="120">
        <v>0.27</v>
      </c>
      <c r="W293" s="120">
        <f>$V$293*$K$293</f>
        <v>9.1179</v>
      </c>
      <c r="X293" s="120">
        <v>0.00535</v>
      </c>
      <c r="Y293" s="120">
        <f>$X$293*$K$293</f>
        <v>0.1806695</v>
      </c>
      <c r="Z293" s="120">
        <v>0</v>
      </c>
      <c r="AA293" s="121">
        <f>$Z$293*$K$293</f>
        <v>0</v>
      </c>
      <c r="AR293" s="6" t="s">
        <v>201</v>
      </c>
      <c r="AT293" s="6" t="s">
        <v>135</v>
      </c>
      <c r="AU293" s="6" t="s">
        <v>76</v>
      </c>
      <c r="AY293" s="6" t="s">
        <v>134</v>
      </c>
      <c r="BE293" s="94">
        <f>IF($U$293="základná",$N$293,0)</f>
        <v>0</v>
      </c>
      <c r="BF293" s="94">
        <f>IF($U$293="znížená",$N$293,0)</f>
        <v>0</v>
      </c>
      <c r="BG293" s="94">
        <f>IF($U$293="zákl. prenesená",$N$293,0)</f>
        <v>0</v>
      </c>
      <c r="BH293" s="94">
        <f>IF($U$293="zníž. prenesená",$N$293,0)</f>
        <v>0</v>
      </c>
      <c r="BI293" s="94">
        <f>IF($U$293="nulová",$N$293,0)</f>
        <v>0</v>
      </c>
      <c r="BJ293" s="6" t="s">
        <v>76</v>
      </c>
      <c r="BK293" s="122">
        <f>ROUND($L$293*$K$293,3)</f>
        <v>0</v>
      </c>
      <c r="BL293" s="6" t="s">
        <v>201</v>
      </c>
    </row>
    <row r="294" spans="2:51" s="6" customFormat="1" ht="15.75" customHeight="1">
      <c r="B294" s="123"/>
      <c r="E294" s="124"/>
      <c r="F294" s="190" t="s">
        <v>344</v>
      </c>
      <c r="G294" s="191"/>
      <c r="H294" s="191"/>
      <c r="I294" s="191"/>
      <c r="K294" s="125">
        <v>33.77</v>
      </c>
      <c r="R294" s="126"/>
      <c r="T294" s="127"/>
      <c r="AA294" s="128"/>
      <c r="AT294" s="124" t="s">
        <v>141</v>
      </c>
      <c r="AU294" s="124" t="s">
        <v>76</v>
      </c>
      <c r="AV294" s="124" t="s">
        <v>76</v>
      </c>
      <c r="AW294" s="124" t="s">
        <v>92</v>
      </c>
      <c r="AX294" s="124" t="s">
        <v>72</v>
      </c>
      <c r="AY294" s="124" t="s">
        <v>134</v>
      </c>
    </row>
    <row r="295" spans="2:64" s="6" customFormat="1" ht="27" customHeight="1">
      <c r="B295" s="19"/>
      <c r="C295" s="115" t="s">
        <v>354</v>
      </c>
      <c r="D295" s="115" t="s">
        <v>135</v>
      </c>
      <c r="E295" s="116" t="s">
        <v>355</v>
      </c>
      <c r="F295" s="194" t="s">
        <v>356</v>
      </c>
      <c r="G295" s="195"/>
      <c r="H295" s="195"/>
      <c r="I295" s="195"/>
      <c r="J295" s="117" t="s">
        <v>280</v>
      </c>
      <c r="K295" s="118">
        <v>2.253</v>
      </c>
      <c r="L295" s="196">
        <v>0</v>
      </c>
      <c r="M295" s="195"/>
      <c r="N295" s="196">
        <f>ROUND($L$295*$K$295,3)</f>
        <v>0</v>
      </c>
      <c r="O295" s="195"/>
      <c r="P295" s="195"/>
      <c r="Q295" s="195"/>
      <c r="R295" s="20"/>
      <c r="T295" s="119"/>
      <c r="U295" s="26" t="s">
        <v>34</v>
      </c>
      <c r="V295" s="120">
        <v>0</v>
      </c>
      <c r="W295" s="120">
        <f>$V$295*$K$295</f>
        <v>0</v>
      </c>
      <c r="X295" s="120">
        <v>0</v>
      </c>
      <c r="Y295" s="120">
        <f>$X$295*$K$295</f>
        <v>0</v>
      </c>
      <c r="Z295" s="120">
        <v>0</v>
      </c>
      <c r="AA295" s="121">
        <f>$Z$295*$K$295</f>
        <v>0</v>
      </c>
      <c r="AR295" s="6" t="s">
        <v>201</v>
      </c>
      <c r="AT295" s="6" t="s">
        <v>135</v>
      </c>
      <c r="AU295" s="6" t="s">
        <v>76</v>
      </c>
      <c r="AY295" s="6" t="s">
        <v>134</v>
      </c>
      <c r="BE295" s="94">
        <f>IF($U$295="základná",$N$295,0)</f>
        <v>0</v>
      </c>
      <c r="BF295" s="94">
        <f>IF($U$295="znížená",$N$295,0)</f>
        <v>0</v>
      </c>
      <c r="BG295" s="94">
        <f>IF($U$295="zákl. prenesená",$N$295,0)</f>
        <v>0</v>
      </c>
      <c r="BH295" s="94">
        <f>IF($U$295="zníž. prenesená",$N$295,0)</f>
        <v>0</v>
      </c>
      <c r="BI295" s="94">
        <f>IF($U$295="nulová",$N$295,0)</f>
        <v>0</v>
      </c>
      <c r="BJ295" s="6" t="s">
        <v>76</v>
      </c>
      <c r="BK295" s="122">
        <f>ROUND($L$295*$K$295,3)</f>
        <v>0</v>
      </c>
      <c r="BL295" s="6" t="s">
        <v>201</v>
      </c>
    </row>
    <row r="296" spans="2:63" s="105" customFormat="1" ht="30.75" customHeight="1">
      <c r="B296" s="106"/>
      <c r="D296" s="114" t="s">
        <v>105</v>
      </c>
      <c r="N296" s="188">
        <f>$BK$296</f>
        <v>0</v>
      </c>
      <c r="O296" s="189"/>
      <c r="P296" s="189"/>
      <c r="Q296" s="189"/>
      <c r="R296" s="109"/>
      <c r="T296" s="110"/>
      <c r="W296" s="111">
        <f>SUM($W$297:$W$313)</f>
        <v>99.87182724</v>
      </c>
      <c r="Y296" s="111">
        <f>SUM($Y$297:$Y$313)</f>
        <v>1.1617068999999998</v>
      </c>
      <c r="AA296" s="112">
        <f>SUM($AA$297:$AA$313)</f>
        <v>0</v>
      </c>
      <c r="AR296" s="108" t="s">
        <v>76</v>
      </c>
      <c r="AT296" s="108" t="s">
        <v>66</v>
      </c>
      <c r="AU296" s="108" t="s">
        <v>72</v>
      </c>
      <c r="AY296" s="108" t="s">
        <v>134</v>
      </c>
      <c r="BK296" s="113">
        <f>SUM($BK$297:$BK$313)</f>
        <v>0</v>
      </c>
    </row>
    <row r="297" spans="2:64" s="6" customFormat="1" ht="27" customHeight="1">
      <c r="B297" s="19"/>
      <c r="C297" s="115" t="s">
        <v>357</v>
      </c>
      <c r="D297" s="115" t="s">
        <v>135</v>
      </c>
      <c r="E297" s="116" t="s">
        <v>358</v>
      </c>
      <c r="F297" s="194" t="s">
        <v>359</v>
      </c>
      <c r="G297" s="195"/>
      <c r="H297" s="195"/>
      <c r="I297" s="195"/>
      <c r="J297" s="117" t="s">
        <v>138</v>
      </c>
      <c r="K297" s="118">
        <v>82.612</v>
      </c>
      <c r="L297" s="196">
        <v>0</v>
      </c>
      <c r="M297" s="195"/>
      <c r="N297" s="196">
        <f>ROUND($L$297*$K$297,3)</f>
        <v>0</v>
      </c>
      <c r="O297" s="195"/>
      <c r="P297" s="195"/>
      <c r="Q297" s="195"/>
      <c r="R297" s="20"/>
      <c r="T297" s="119"/>
      <c r="U297" s="26" t="s">
        <v>34</v>
      </c>
      <c r="V297" s="120">
        <v>1.18677</v>
      </c>
      <c r="W297" s="120">
        <f>$V$297*$K$297</f>
        <v>98.04144324</v>
      </c>
      <c r="X297" s="120">
        <v>0.00334</v>
      </c>
      <c r="Y297" s="120">
        <f>$X$297*$K$297</f>
        <v>0.27592408</v>
      </c>
      <c r="Z297" s="120">
        <v>0</v>
      </c>
      <c r="AA297" s="121">
        <f>$Z$297*$K$297</f>
        <v>0</v>
      </c>
      <c r="AR297" s="6" t="s">
        <v>201</v>
      </c>
      <c r="AT297" s="6" t="s">
        <v>135</v>
      </c>
      <c r="AU297" s="6" t="s">
        <v>76</v>
      </c>
      <c r="AY297" s="6" t="s">
        <v>134</v>
      </c>
      <c r="BE297" s="94">
        <f>IF($U$297="základná",$N$297,0)</f>
        <v>0</v>
      </c>
      <c r="BF297" s="94">
        <f>IF($U$297="znížená",$N$297,0)</f>
        <v>0</v>
      </c>
      <c r="BG297" s="94">
        <f>IF($U$297="zákl. prenesená",$N$297,0)</f>
        <v>0</v>
      </c>
      <c r="BH297" s="94">
        <f>IF($U$297="zníž. prenesená",$N$297,0)</f>
        <v>0</v>
      </c>
      <c r="BI297" s="94">
        <f>IF($U$297="nulová",$N$297,0)</f>
        <v>0</v>
      </c>
      <c r="BJ297" s="6" t="s">
        <v>76</v>
      </c>
      <c r="BK297" s="122">
        <f>ROUND($L$297*$K$297,3)</f>
        <v>0</v>
      </c>
      <c r="BL297" s="6" t="s">
        <v>201</v>
      </c>
    </row>
    <row r="298" spans="2:51" s="6" customFormat="1" ht="15.75" customHeight="1">
      <c r="B298" s="123"/>
      <c r="E298" s="124"/>
      <c r="F298" s="199" t="s">
        <v>424</v>
      </c>
      <c r="G298" s="191"/>
      <c r="H298" s="191"/>
      <c r="I298" s="191"/>
      <c r="K298" s="125">
        <v>18.198</v>
      </c>
      <c r="R298" s="126"/>
      <c r="T298" s="127"/>
      <c r="AA298" s="128"/>
      <c r="AT298" s="124" t="s">
        <v>141</v>
      </c>
      <c r="AU298" s="124" t="s">
        <v>76</v>
      </c>
      <c r="AV298" s="124" t="s">
        <v>76</v>
      </c>
      <c r="AW298" s="124" t="s">
        <v>92</v>
      </c>
      <c r="AX298" s="124" t="s">
        <v>67</v>
      </c>
      <c r="AY298" s="124" t="s">
        <v>134</v>
      </c>
    </row>
    <row r="299" spans="2:51" s="6" customFormat="1" ht="15.75" customHeight="1">
      <c r="B299" s="123"/>
      <c r="E299" s="124"/>
      <c r="F299" s="199" t="s">
        <v>425</v>
      </c>
      <c r="G299" s="191"/>
      <c r="H299" s="191"/>
      <c r="I299" s="191"/>
      <c r="K299" s="125">
        <v>27.342</v>
      </c>
      <c r="R299" s="126"/>
      <c r="T299" s="127"/>
      <c r="AA299" s="128"/>
      <c r="AT299" s="124" t="s">
        <v>141</v>
      </c>
      <c r="AU299" s="124" t="s">
        <v>76</v>
      </c>
      <c r="AV299" s="124" t="s">
        <v>76</v>
      </c>
      <c r="AW299" s="124" t="s">
        <v>92</v>
      </c>
      <c r="AX299" s="124" t="s">
        <v>67</v>
      </c>
      <c r="AY299" s="124" t="s">
        <v>134</v>
      </c>
    </row>
    <row r="300" spans="2:51" s="6" customFormat="1" ht="15.75" customHeight="1">
      <c r="B300" s="123"/>
      <c r="E300" s="124"/>
      <c r="F300" s="199" t="s">
        <v>426</v>
      </c>
      <c r="G300" s="191"/>
      <c r="H300" s="191"/>
      <c r="I300" s="191"/>
      <c r="K300" s="125">
        <v>17.538</v>
      </c>
      <c r="R300" s="126"/>
      <c r="T300" s="127"/>
      <c r="AA300" s="128"/>
      <c r="AT300" s="124" t="s">
        <v>141</v>
      </c>
      <c r="AU300" s="124" t="s">
        <v>76</v>
      </c>
      <c r="AV300" s="124" t="s">
        <v>76</v>
      </c>
      <c r="AW300" s="124" t="s">
        <v>92</v>
      </c>
      <c r="AX300" s="124" t="s">
        <v>67</v>
      </c>
      <c r="AY300" s="124" t="s">
        <v>134</v>
      </c>
    </row>
    <row r="301" spans="2:51" s="6" customFormat="1" ht="15.75" customHeight="1">
      <c r="B301" s="123"/>
      <c r="E301" s="124"/>
      <c r="F301" s="199" t="s">
        <v>427</v>
      </c>
      <c r="G301" s="191"/>
      <c r="H301" s="191"/>
      <c r="I301" s="191"/>
      <c r="K301" s="125">
        <v>27.636</v>
      </c>
      <c r="R301" s="126"/>
      <c r="T301" s="127"/>
      <c r="AA301" s="128"/>
      <c r="AT301" s="124" t="s">
        <v>141</v>
      </c>
      <c r="AU301" s="124" t="s">
        <v>76</v>
      </c>
      <c r="AV301" s="124" t="s">
        <v>76</v>
      </c>
      <c r="AW301" s="124" t="s">
        <v>92</v>
      </c>
      <c r="AX301" s="124" t="s">
        <v>67</v>
      </c>
      <c r="AY301" s="124" t="s">
        <v>134</v>
      </c>
    </row>
    <row r="302" spans="2:51" s="6" customFormat="1" ht="15.75" customHeight="1">
      <c r="B302" s="123"/>
      <c r="E302" s="124"/>
      <c r="F302" s="199" t="s">
        <v>428</v>
      </c>
      <c r="G302" s="191"/>
      <c r="H302" s="191"/>
      <c r="I302" s="191"/>
      <c r="K302" s="125">
        <v>-4.95</v>
      </c>
      <c r="R302" s="126"/>
      <c r="T302" s="127"/>
      <c r="AA302" s="128"/>
      <c r="AT302" s="124" t="s">
        <v>141</v>
      </c>
      <c r="AU302" s="124" t="s">
        <v>76</v>
      </c>
      <c r="AV302" s="124" t="s">
        <v>76</v>
      </c>
      <c r="AW302" s="124" t="s">
        <v>92</v>
      </c>
      <c r="AX302" s="124" t="s">
        <v>67</v>
      </c>
      <c r="AY302" s="124" t="s">
        <v>134</v>
      </c>
    </row>
    <row r="303" spans="2:51" s="6" customFormat="1" ht="15.75" customHeight="1">
      <c r="B303" s="123"/>
      <c r="E303" s="124"/>
      <c r="F303" s="199" t="s">
        <v>429</v>
      </c>
      <c r="G303" s="191"/>
      <c r="H303" s="191"/>
      <c r="I303" s="191"/>
      <c r="K303" s="125">
        <v>-3.152</v>
      </c>
      <c r="R303" s="126"/>
      <c r="T303" s="127"/>
      <c r="AA303" s="128"/>
      <c r="AT303" s="124" t="s">
        <v>141</v>
      </c>
      <c r="AU303" s="124" t="s">
        <v>76</v>
      </c>
      <c r="AV303" s="124" t="s">
        <v>76</v>
      </c>
      <c r="AW303" s="124" t="s">
        <v>92</v>
      </c>
      <c r="AX303" s="124" t="s">
        <v>67</v>
      </c>
      <c r="AY303" s="124" t="s">
        <v>134</v>
      </c>
    </row>
    <row r="304" spans="2:51" s="6" customFormat="1" ht="15.75" customHeight="1">
      <c r="B304" s="129"/>
      <c r="E304" s="130"/>
      <c r="F304" s="192" t="s">
        <v>169</v>
      </c>
      <c r="G304" s="193"/>
      <c r="H304" s="193"/>
      <c r="I304" s="193"/>
      <c r="K304" s="131">
        <v>82.612</v>
      </c>
      <c r="R304" s="132"/>
      <c r="T304" s="133"/>
      <c r="AA304" s="134"/>
      <c r="AT304" s="130" t="s">
        <v>141</v>
      </c>
      <c r="AU304" s="130" t="s">
        <v>76</v>
      </c>
      <c r="AV304" s="130" t="s">
        <v>139</v>
      </c>
      <c r="AW304" s="130" t="s">
        <v>92</v>
      </c>
      <c r="AX304" s="130" t="s">
        <v>72</v>
      </c>
      <c r="AY304" s="130" t="s">
        <v>134</v>
      </c>
    </row>
    <row r="305" spans="2:64" s="6" customFormat="1" ht="15.75" customHeight="1">
      <c r="B305" s="19"/>
      <c r="C305" s="135" t="s">
        <v>360</v>
      </c>
      <c r="D305" s="135" t="s">
        <v>183</v>
      </c>
      <c r="E305" s="136" t="s">
        <v>361</v>
      </c>
      <c r="F305" s="200" t="s">
        <v>362</v>
      </c>
      <c r="G305" s="201"/>
      <c r="H305" s="201"/>
      <c r="I305" s="201"/>
      <c r="J305" s="137" t="s">
        <v>138</v>
      </c>
      <c r="K305" s="138">
        <v>84.264</v>
      </c>
      <c r="L305" s="202">
        <v>0</v>
      </c>
      <c r="M305" s="201"/>
      <c r="N305" s="202">
        <f>ROUND($L$305*$K$305,3)</f>
        <v>0</v>
      </c>
      <c r="O305" s="195"/>
      <c r="P305" s="195"/>
      <c r="Q305" s="195"/>
      <c r="R305" s="20"/>
      <c r="T305" s="119"/>
      <c r="U305" s="26" t="s">
        <v>34</v>
      </c>
      <c r="V305" s="120">
        <v>0</v>
      </c>
      <c r="W305" s="120">
        <f>$V$305*$K$305</f>
        <v>0</v>
      </c>
      <c r="X305" s="120">
        <v>0.0101</v>
      </c>
      <c r="Y305" s="120">
        <f>$X$305*$K$305</f>
        <v>0.8510663999999999</v>
      </c>
      <c r="Z305" s="120">
        <v>0</v>
      </c>
      <c r="AA305" s="121">
        <f>$Z$305*$K$305</f>
        <v>0</v>
      </c>
      <c r="AR305" s="6" t="s">
        <v>262</v>
      </c>
      <c r="AT305" s="6" t="s">
        <v>183</v>
      </c>
      <c r="AU305" s="6" t="s">
        <v>76</v>
      </c>
      <c r="AY305" s="6" t="s">
        <v>134</v>
      </c>
      <c r="BE305" s="94">
        <f>IF($U$305="základná",$N$305,0)</f>
        <v>0</v>
      </c>
      <c r="BF305" s="94">
        <f>IF($U$305="znížená",$N$305,0)</f>
        <v>0</v>
      </c>
      <c r="BG305" s="94">
        <f>IF($U$305="zákl. prenesená",$N$305,0)</f>
        <v>0</v>
      </c>
      <c r="BH305" s="94">
        <f>IF($U$305="zníž. prenesená",$N$305,0)</f>
        <v>0</v>
      </c>
      <c r="BI305" s="94">
        <f>IF($U$305="nulová",$N$305,0)</f>
        <v>0</v>
      </c>
      <c r="BJ305" s="6" t="s">
        <v>76</v>
      </c>
      <c r="BK305" s="122">
        <f>ROUND($L$305*$K$305,3)</f>
        <v>0</v>
      </c>
      <c r="BL305" s="6" t="s">
        <v>201</v>
      </c>
    </row>
    <row r="306" spans="2:64" s="6" customFormat="1" ht="27" customHeight="1">
      <c r="B306" s="19"/>
      <c r="C306" s="115" t="s">
        <v>363</v>
      </c>
      <c r="D306" s="115" t="s">
        <v>135</v>
      </c>
      <c r="E306" s="116" t="s">
        <v>364</v>
      </c>
      <c r="F306" s="194" t="s">
        <v>365</v>
      </c>
      <c r="G306" s="195"/>
      <c r="H306" s="195"/>
      <c r="I306" s="195"/>
      <c r="J306" s="117" t="s">
        <v>235</v>
      </c>
      <c r="K306" s="118">
        <v>34.2</v>
      </c>
      <c r="L306" s="196">
        <v>0</v>
      </c>
      <c r="M306" s="195"/>
      <c r="N306" s="196">
        <f>ROUND($L$306*$K$306,3)</f>
        <v>0</v>
      </c>
      <c r="O306" s="195"/>
      <c r="P306" s="195"/>
      <c r="Q306" s="195"/>
      <c r="R306" s="20"/>
      <c r="T306" s="119"/>
      <c r="U306" s="26" t="s">
        <v>34</v>
      </c>
      <c r="V306" s="120">
        <v>0.05352</v>
      </c>
      <c r="W306" s="120">
        <f>$V$306*$K$306</f>
        <v>1.830384</v>
      </c>
      <c r="X306" s="120">
        <v>0.0005</v>
      </c>
      <c r="Y306" s="120">
        <f>$X$306*$K$306</f>
        <v>0.0171</v>
      </c>
      <c r="Z306" s="120">
        <v>0</v>
      </c>
      <c r="AA306" s="121">
        <f>$Z$306*$K$306</f>
        <v>0</v>
      </c>
      <c r="AR306" s="6" t="s">
        <v>201</v>
      </c>
      <c r="AT306" s="6" t="s">
        <v>135</v>
      </c>
      <c r="AU306" s="6" t="s">
        <v>76</v>
      </c>
      <c r="AY306" s="6" t="s">
        <v>134</v>
      </c>
      <c r="BE306" s="94">
        <f>IF($U$306="základná",$N$306,0)</f>
        <v>0</v>
      </c>
      <c r="BF306" s="94">
        <f>IF($U$306="znížená",$N$306,0)</f>
        <v>0</v>
      </c>
      <c r="BG306" s="94">
        <f>IF($U$306="zákl. prenesená",$N$306,0)</f>
        <v>0</v>
      </c>
      <c r="BH306" s="94">
        <f>IF($U$306="zníž. prenesená",$N$306,0)</f>
        <v>0</v>
      </c>
      <c r="BI306" s="94">
        <f>IF($U$306="nulová",$N$306,0)</f>
        <v>0</v>
      </c>
      <c r="BJ306" s="6" t="s">
        <v>76</v>
      </c>
      <c r="BK306" s="122">
        <f>ROUND($L$306*$K$306,3)</f>
        <v>0</v>
      </c>
      <c r="BL306" s="6" t="s">
        <v>201</v>
      </c>
    </row>
    <row r="307" spans="2:51" s="6" customFormat="1" ht="15.75" customHeight="1">
      <c r="B307" s="123"/>
      <c r="E307" s="124"/>
      <c r="F307" s="190" t="s">
        <v>366</v>
      </c>
      <c r="G307" s="191"/>
      <c r="H307" s="191"/>
      <c r="I307" s="191"/>
      <c r="K307" s="125">
        <v>10.2</v>
      </c>
      <c r="R307" s="126"/>
      <c r="T307" s="127"/>
      <c r="AA307" s="128"/>
      <c r="AT307" s="124" t="s">
        <v>141</v>
      </c>
      <c r="AU307" s="124" t="s">
        <v>76</v>
      </c>
      <c r="AV307" s="124" t="s">
        <v>76</v>
      </c>
      <c r="AW307" s="124" t="s">
        <v>92</v>
      </c>
      <c r="AX307" s="124" t="s">
        <v>67</v>
      </c>
      <c r="AY307" s="124" t="s">
        <v>134</v>
      </c>
    </row>
    <row r="308" spans="2:51" s="6" customFormat="1" ht="15.75" customHeight="1">
      <c r="B308" s="123"/>
      <c r="E308" s="124"/>
      <c r="F308" s="190" t="s">
        <v>367</v>
      </c>
      <c r="G308" s="191"/>
      <c r="H308" s="191"/>
      <c r="I308" s="191"/>
      <c r="K308" s="125">
        <v>8.4</v>
      </c>
      <c r="R308" s="126"/>
      <c r="T308" s="127"/>
      <c r="AA308" s="128"/>
      <c r="AT308" s="124" t="s">
        <v>141</v>
      </c>
      <c r="AU308" s="124" t="s">
        <v>76</v>
      </c>
      <c r="AV308" s="124" t="s">
        <v>76</v>
      </c>
      <c r="AW308" s="124" t="s">
        <v>92</v>
      </c>
      <c r="AX308" s="124" t="s">
        <v>67</v>
      </c>
      <c r="AY308" s="124" t="s">
        <v>134</v>
      </c>
    </row>
    <row r="309" spans="2:51" s="6" customFormat="1" ht="15.75" customHeight="1">
      <c r="B309" s="123"/>
      <c r="E309" s="124"/>
      <c r="F309" s="190" t="s">
        <v>368</v>
      </c>
      <c r="G309" s="191"/>
      <c r="H309" s="191"/>
      <c r="I309" s="191"/>
      <c r="K309" s="125">
        <v>7.2</v>
      </c>
      <c r="R309" s="126"/>
      <c r="T309" s="127"/>
      <c r="AA309" s="128"/>
      <c r="AT309" s="124" t="s">
        <v>141</v>
      </c>
      <c r="AU309" s="124" t="s">
        <v>76</v>
      </c>
      <c r="AV309" s="124" t="s">
        <v>76</v>
      </c>
      <c r="AW309" s="124" t="s">
        <v>92</v>
      </c>
      <c r="AX309" s="124" t="s">
        <v>67</v>
      </c>
      <c r="AY309" s="124" t="s">
        <v>134</v>
      </c>
    </row>
    <row r="310" spans="2:51" s="6" customFormat="1" ht="15.75" customHeight="1">
      <c r="B310" s="123"/>
      <c r="E310" s="124"/>
      <c r="F310" s="190" t="s">
        <v>369</v>
      </c>
      <c r="G310" s="191"/>
      <c r="H310" s="191"/>
      <c r="I310" s="191"/>
      <c r="K310" s="125">
        <v>8.4</v>
      </c>
      <c r="R310" s="126"/>
      <c r="T310" s="127"/>
      <c r="AA310" s="128"/>
      <c r="AT310" s="124" t="s">
        <v>141</v>
      </c>
      <c r="AU310" s="124" t="s">
        <v>76</v>
      </c>
      <c r="AV310" s="124" t="s">
        <v>76</v>
      </c>
      <c r="AW310" s="124" t="s">
        <v>92</v>
      </c>
      <c r="AX310" s="124" t="s">
        <v>67</v>
      </c>
      <c r="AY310" s="124" t="s">
        <v>134</v>
      </c>
    </row>
    <row r="311" spans="2:51" s="6" customFormat="1" ht="15.75" customHeight="1">
      <c r="B311" s="129"/>
      <c r="E311" s="130"/>
      <c r="F311" s="192" t="s">
        <v>169</v>
      </c>
      <c r="G311" s="193"/>
      <c r="H311" s="193"/>
      <c r="I311" s="193"/>
      <c r="K311" s="131">
        <v>34.2</v>
      </c>
      <c r="R311" s="132"/>
      <c r="T311" s="133"/>
      <c r="AA311" s="134"/>
      <c r="AT311" s="130" t="s">
        <v>141</v>
      </c>
      <c r="AU311" s="130" t="s">
        <v>76</v>
      </c>
      <c r="AV311" s="130" t="s">
        <v>139</v>
      </c>
      <c r="AW311" s="130" t="s">
        <v>92</v>
      </c>
      <c r="AX311" s="130" t="s">
        <v>72</v>
      </c>
      <c r="AY311" s="130" t="s">
        <v>134</v>
      </c>
    </row>
    <row r="312" spans="2:64" s="6" customFormat="1" ht="15.75" customHeight="1">
      <c r="B312" s="19"/>
      <c r="C312" s="135" t="s">
        <v>370</v>
      </c>
      <c r="D312" s="135" t="s">
        <v>183</v>
      </c>
      <c r="E312" s="136" t="s">
        <v>371</v>
      </c>
      <c r="F312" s="200" t="s">
        <v>372</v>
      </c>
      <c r="G312" s="201"/>
      <c r="H312" s="201"/>
      <c r="I312" s="201"/>
      <c r="J312" s="137" t="s">
        <v>235</v>
      </c>
      <c r="K312" s="138">
        <v>34.542</v>
      </c>
      <c r="L312" s="202">
        <v>0</v>
      </c>
      <c r="M312" s="201"/>
      <c r="N312" s="202">
        <f>ROUND($L$312*$K$312,3)</f>
        <v>0</v>
      </c>
      <c r="O312" s="195"/>
      <c r="P312" s="195"/>
      <c r="Q312" s="195"/>
      <c r="R312" s="20"/>
      <c r="T312" s="119"/>
      <c r="U312" s="26" t="s">
        <v>34</v>
      </c>
      <c r="V312" s="120">
        <v>0</v>
      </c>
      <c r="W312" s="120">
        <f>$V$312*$K$312</f>
        <v>0</v>
      </c>
      <c r="X312" s="120">
        <v>0.00051</v>
      </c>
      <c r="Y312" s="120">
        <f>$X$312*$K$312</f>
        <v>0.01761642</v>
      </c>
      <c r="Z312" s="120">
        <v>0</v>
      </c>
      <c r="AA312" s="121">
        <f>$Z$312*$K$312</f>
        <v>0</v>
      </c>
      <c r="AR312" s="6" t="s">
        <v>262</v>
      </c>
      <c r="AT312" s="6" t="s">
        <v>183</v>
      </c>
      <c r="AU312" s="6" t="s">
        <v>76</v>
      </c>
      <c r="AY312" s="6" t="s">
        <v>134</v>
      </c>
      <c r="BE312" s="94">
        <f>IF($U$312="základná",$N$312,0)</f>
        <v>0</v>
      </c>
      <c r="BF312" s="94">
        <f>IF($U$312="znížená",$N$312,0)</f>
        <v>0</v>
      </c>
      <c r="BG312" s="94">
        <f>IF($U$312="zákl. prenesená",$N$312,0)</f>
        <v>0</v>
      </c>
      <c r="BH312" s="94">
        <f>IF($U$312="zníž. prenesená",$N$312,0)</f>
        <v>0</v>
      </c>
      <c r="BI312" s="94">
        <f>IF($U$312="nulová",$N$312,0)</f>
        <v>0</v>
      </c>
      <c r="BJ312" s="6" t="s">
        <v>76</v>
      </c>
      <c r="BK312" s="122">
        <f>ROUND($L$312*$K$312,3)</f>
        <v>0</v>
      </c>
      <c r="BL312" s="6" t="s">
        <v>201</v>
      </c>
    </row>
    <row r="313" spans="2:64" s="6" customFormat="1" ht="27" customHeight="1">
      <c r="B313" s="19"/>
      <c r="C313" s="115" t="s">
        <v>373</v>
      </c>
      <c r="D313" s="115" t="s">
        <v>135</v>
      </c>
      <c r="E313" s="116" t="s">
        <v>374</v>
      </c>
      <c r="F313" s="194" t="s">
        <v>375</v>
      </c>
      <c r="G313" s="195"/>
      <c r="H313" s="195"/>
      <c r="I313" s="195"/>
      <c r="J313" s="117" t="s">
        <v>280</v>
      </c>
      <c r="K313" s="118">
        <v>23.658</v>
      </c>
      <c r="L313" s="196">
        <v>0</v>
      </c>
      <c r="M313" s="195"/>
      <c r="N313" s="196">
        <f>ROUND($L$313*$K$313,3)</f>
        <v>0</v>
      </c>
      <c r="O313" s="195"/>
      <c r="P313" s="195"/>
      <c r="Q313" s="195"/>
      <c r="R313" s="20"/>
      <c r="T313" s="119"/>
      <c r="U313" s="26" t="s">
        <v>34</v>
      </c>
      <c r="V313" s="120">
        <v>0</v>
      </c>
      <c r="W313" s="120">
        <f>$V$313*$K$313</f>
        <v>0</v>
      </c>
      <c r="X313" s="120">
        <v>0</v>
      </c>
      <c r="Y313" s="120">
        <f>$X$313*$K$313</f>
        <v>0</v>
      </c>
      <c r="Z313" s="120">
        <v>0</v>
      </c>
      <c r="AA313" s="121">
        <f>$Z$313*$K$313</f>
        <v>0</v>
      </c>
      <c r="AR313" s="6" t="s">
        <v>201</v>
      </c>
      <c r="AT313" s="6" t="s">
        <v>135</v>
      </c>
      <c r="AU313" s="6" t="s">
        <v>76</v>
      </c>
      <c r="AY313" s="6" t="s">
        <v>134</v>
      </c>
      <c r="BE313" s="94">
        <f>IF($U$313="základná",$N$313,0)</f>
        <v>0</v>
      </c>
      <c r="BF313" s="94">
        <f>IF($U$313="znížená",$N$313,0)</f>
        <v>0</v>
      </c>
      <c r="BG313" s="94">
        <f>IF($U$313="zákl. prenesená",$N$313,0)</f>
        <v>0</v>
      </c>
      <c r="BH313" s="94">
        <f>IF($U$313="zníž. prenesená",$N$313,0)</f>
        <v>0</v>
      </c>
      <c r="BI313" s="94">
        <f>IF($U$313="nulová",$N$313,0)</f>
        <v>0</v>
      </c>
      <c r="BJ313" s="6" t="s">
        <v>76</v>
      </c>
      <c r="BK313" s="122">
        <f>ROUND($L$313*$K$313,3)</f>
        <v>0</v>
      </c>
      <c r="BL313" s="6" t="s">
        <v>201</v>
      </c>
    </row>
    <row r="314" spans="2:63" s="105" customFormat="1" ht="30.75" customHeight="1">
      <c r="B314" s="106"/>
      <c r="D314" s="114" t="s">
        <v>106</v>
      </c>
      <c r="N314" s="188">
        <f>$BK$314</f>
        <v>0</v>
      </c>
      <c r="O314" s="189"/>
      <c r="P314" s="189"/>
      <c r="Q314" s="189"/>
      <c r="R314" s="109"/>
      <c r="T314" s="110"/>
      <c r="W314" s="111">
        <f>SUM($W$315:$W$326)</f>
        <v>3.796296</v>
      </c>
      <c r="Y314" s="111">
        <f>SUM($Y$315:$Y$326)</f>
        <v>0.0027258</v>
      </c>
      <c r="AA314" s="112">
        <f>SUM($AA$315:$AA$326)</f>
        <v>0</v>
      </c>
      <c r="AR314" s="108" t="s">
        <v>76</v>
      </c>
      <c r="AT314" s="108" t="s">
        <v>66</v>
      </c>
      <c r="AU314" s="108" t="s">
        <v>72</v>
      </c>
      <c r="AY314" s="108" t="s">
        <v>134</v>
      </c>
      <c r="BK314" s="113">
        <f>SUM($BK$315:$BK$326)</f>
        <v>0</v>
      </c>
    </row>
    <row r="315" spans="2:64" s="6" customFormat="1" ht="39" customHeight="1">
      <c r="B315" s="19"/>
      <c r="C315" s="115" t="s">
        <v>376</v>
      </c>
      <c r="D315" s="115" t="s">
        <v>135</v>
      </c>
      <c r="E315" s="116" t="s">
        <v>377</v>
      </c>
      <c r="F315" s="194" t="s">
        <v>378</v>
      </c>
      <c r="G315" s="195"/>
      <c r="H315" s="195"/>
      <c r="I315" s="195"/>
      <c r="J315" s="117" t="s">
        <v>138</v>
      </c>
      <c r="K315" s="118">
        <v>4.956</v>
      </c>
      <c r="L315" s="196">
        <v>0</v>
      </c>
      <c r="M315" s="195"/>
      <c r="N315" s="196">
        <f>ROUND($L$315*$K$315,3)</f>
        <v>0</v>
      </c>
      <c r="O315" s="195"/>
      <c r="P315" s="195"/>
      <c r="Q315" s="195"/>
      <c r="R315" s="20"/>
      <c r="T315" s="119"/>
      <c r="U315" s="26" t="s">
        <v>34</v>
      </c>
      <c r="V315" s="120">
        <v>0.389</v>
      </c>
      <c r="W315" s="120">
        <f>$V$315*$K$315</f>
        <v>1.9278840000000002</v>
      </c>
      <c r="X315" s="120">
        <v>0.0003</v>
      </c>
      <c r="Y315" s="120">
        <f>$X$315*$K$315</f>
        <v>0.0014868</v>
      </c>
      <c r="Z315" s="120">
        <v>0</v>
      </c>
      <c r="AA315" s="121">
        <f>$Z$315*$K$315</f>
        <v>0</v>
      </c>
      <c r="AR315" s="6" t="s">
        <v>201</v>
      </c>
      <c r="AT315" s="6" t="s">
        <v>135</v>
      </c>
      <c r="AU315" s="6" t="s">
        <v>76</v>
      </c>
      <c r="AY315" s="6" t="s">
        <v>134</v>
      </c>
      <c r="BE315" s="94">
        <f>IF($U$315="základná",$N$315,0)</f>
        <v>0</v>
      </c>
      <c r="BF315" s="94">
        <f>IF($U$315="znížená",$N$315,0)</f>
        <v>0</v>
      </c>
      <c r="BG315" s="94">
        <f>IF($U$315="zákl. prenesená",$N$315,0)</f>
        <v>0</v>
      </c>
      <c r="BH315" s="94">
        <f>IF($U$315="zníž. prenesená",$N$315,0)</f>
        <v>0</v>
      </c>
      <c r="BI315" s="94">
        <f>IF($U$315="nulová",$N$315,0)</f>
        <v>0</v>
      </c>
      <c r="BJ315" s="6" t="s">
        <v>76</v>
      </c>
      <c r="BK315" s="122">
        <f>ROUND($L$315*$K$315,3)</f>
        <v>0</v>
      </c>
      <c r="BL315" s="6" t="s">
        <v>201</v>
      </c>
    </row>
    <row r="316" spans="2:51" s="6" customFormat="1" ht="27" customHeight="1">
      <c r="B316" s="123"/>
      <c r="E316" s="124"/>
      <c r="F316" s="190" t="s">
        <v>379</v>
      </c>
      <c r="G316" s="191"/>
      <c r="H316" s="191"/>
      <c r="I316" s="191"/>
      <c r="K316" s="125">
        <v>2.465</v>
      </c>
      <c r="R316" s="126"/>
      <c r="T316" s="127"/>
      <c r="AA316" s="128"/>
      <c r="AT316" s="124" t="s">
        <v>141</v>
      </c>
      <c r="AU316" s="124" t="s">
        <v>76</v>
      </c>
      <c r="AV316" s="124" t="s">
        <v>76</v>
      </c>
      <c r="AW316" s="124" t="s">
        <v>92</v>
      </c>
      <c r="AX316" s="124" t="s">
        <v>67</v>
      </c>
      <c r="AY316" s="124" t="s">
        <v>134</v>
      </c>
    </row>
    <row r="317" spans="2:51" s="6" customFormat="1" ht="27" customHeight="1">
      <c r="B317" s="123"/>
      <c r="E317" s="124"/>
      <c r="F317" s="190" t="s">
        <v>380</v>
      </c>
      <c r="G317" s="191"/>
      <c r="H317" s="191"/>
      <c r="I317" s="191"/>
      <c r="K317" s="125">
        <v>2.491</v>
      </c>
      <c r="R317" s="126"/>
      <c r="T317" s="127"/>
      <c r="AA317" s="128"/>
      <c r="AT317" s="124" t="s">
        <v>141</v>
      </c>
      <c r="AU317" s="124" t="s">
        <v>76</v>
      </c>
      <c r="AV317" s="124" t="s">
        <v>76</v>
      </c>
      <c r="AW317" s="124" t="s">
        <v>92</v>
      </c>
      <c r="AX317" s="124" t="s">
        <v>67</v>
      </c>
      <c r="AY317" s="124" t="s">
        <v>134</v>
      </c>
    </row>
    <row r="318" spans="2:51" s="6" customFormat="1" ht="15.75" customHeight="1">
      <c r="B318" s="129"/>
      <c r="E318" s="130"/>
      <c r="F318" s="192" t="s">
        <v>381</v>
      </c>
      <c r="G318" s="193"/>
      <c r="H318" s="193"/>
      <c r="I318" s="193"/>
      <c r="K318" s="131">
        <v>4.956</v>
      </c>
      <c r="R318" s="132"/>
      <c r="T318" s="133"/>
      <c r="AA318" s="134"/>
      <c r="AT318" s="130" t="s">
        <v>141</v>
      </c>
      <c r="AU318" s="130" t="s">
        <v>76</v>
      </c>
      <c r="AV318" s="130" t="s">
        <v>139</v>
      </c>
      <c r="AW318" s="130" t="s">
        <v>92</v>
      </c>
      <c r="AX318" s="130" t="s">
        <v>72</v>
      </c>
      <c r="AY318" s="130" t="s">
        <v>134</v>
      </c>
    </row>
    <row r="319" spans="2:64" s="6" customFormat="1" ht="39" customHeight="1">
      <c r="B319" s="19"/>
      <c r="C319" s="115" t="s">
        <v>382</v>
      </c>
      <c r="D319" s="115" t="s">
        <v>135</v>
      </c>
      <c r="E319" s="116" t="s">
        <v>383</v>
      </c>
      <c r="F319" s="194" t="s">
        <v>384</v>
      </c>
      <c r="G319" s="195"/>
      <c r="H319" s="195"/>
      <c r="I319" s="195"/>
      <c r="J319" s="117" t="s">
        <v>138</v>
      </c>
      <c r="K319" s="118">
        <v>4.956</v>
      </c>
      <c r="L319" s="196">
        <v>0</v>
      </c>
      <c r="M319" s="195"/>
      <c r="N319" s="196">
        <f>ROUND($L$319*$K$319,3)</f>
        <v>0</v>
      </c>
      <c r="O319" s="195"/>
      <c r="P319" s="195"/>
      <c r="Q319" s="195"/>
      <c r="R319" s="20"/>
      <c r="T319" s="119"/>
      <c r="U319" s="26" t="s">
        <v>34</v>
      </c>
      <c r="V319" s="120">
        <v>0.172</v>
      </c>
      <c r="W319" s="120">
        <f>$V$319*$K$319</f>
        <v>0.852432</v>
      </c>
      <c r="X319" s="120">
        <v>9E-05</v>
      </c>
      <c r="Y319" s="120">
        <f>$X$319*$K$319</f>
        <v>0.0004460400000000001</v>
      </c>
      <c r="Z319" s="120">
        <v>0</v>
      </c>
      <c r="AA319" s="121">
        <f>$Z$319*$K$319</f>
        <v>0</v>
      </c>
      <c r="AR319" s="6" t="s">
        <v>201</v>
      </c>
      <c r="AT319" s="6" t="s">
        <v>135</v>
      </c>
      <c r="AU319" s="6" t="s">
        <v>76</v>
      </c>
      <c r="AY319" s="6" t="s">
        <v>134</v>
      </c>
      <c r="BE319" s="94">
        <f>IF($U$319="základná",$N$319,0)</f>
        <v>0</v>
      </c>
      <c r="BF319" s="94">
        <f>IF($U$319="znížená",$N$319,0)</f>
        <v>0</v>
      </c>
      <c r="BG319" s="94">
        <f>IF($U$319="zákl. prenesená",$N$319,0)</f>
        <v>0</v>
      </c>
      <c r="BH319" s="94">
        <f>IF($U$319="zníž. prenesená",$N$319,0)</f>
        <v>0</v>
      </c>
      <c r="BI319" s="94">
        <f>IF($U$319="nulová",$N$319,0)</f>
        <v>0</v>
      </c>
      <c r="BJ319" s="6" t="s">
        <v>76</v>
      </c>
      <c r="BK319" s="122">
        <f>ROUND($L$319*$K$319,3)</f>
        <v>0</v>
      </c>
      <c r="BL319" s="6" t="s">
        <v>201</v>
      </c>
    </row>
    <row r="320" spans="2:51" s="6" customFormat="1" ht="27" customHeight="1">
      <c r="B320" s="123"/>
      <c r="E320" s="124"/>
      <c r="F320" s="190" t="s">
        <v>379</v>
      </c>
      <c r="G320" s="191"/>
      <c r="H320" s="191"/>
      <c r="I320" s="191"/>
      <c r="K320" s="125">
        <v>2.465</v>
      </c>
      <c r="R320" s="126"/>
      <c r="T320" s="127"/>
      <c r="AA320" s="128"/>
      <c r="AT320" s="124" t="s">
        <v>141</v>
      </c>
      <c r="AU320" s="124" t="s">
        <v>76</v>
      </c>
      <c r="AV320" s="124" t="s">
        <v>76</v>
      </c>
      <c r="AW320" s="124" t="s">
        <v>92</v>
      </c>
      <c r="AX320" s="124" t="s">
        <v>67</v>
      </c>
      <c r="AY320" s="124" t="s">
        <v>134</v>
      </c>
    </row>
    <row r="321" spans="2:51" s="6" customFormat="1" ht="27" customHeight="1">
      <c r="B321" s="123"/>
      <c r="E321" s="124"/>
      <c r="F321" s="190" t="s">
        <v>380</v>
      </c>
      <c r="G321" s="191"/>
      <c r="H321" s="191"/>
      <c r="I321" s="191"/>
      <c r="K321" s="125">
        <v>2.491</v>
      </c>
      <c r="R321" s="126"/>
      <c r="T321" s="127"/>
      <c r="AA321" s="128"/>
      <c r="AT321" s="124" t="s">
        <v>141</v>
      </c>
      <c r="AU321" s="124" t="s">
        <v>76</v>
      </c>
      <c r="AV321" s="124" t="s">
        <v>76</v>
      </c>
      <c r="AW321" s="124" t="s">
        <v>92</v>
      </c>
      <c r="AX321" s="124" t="s">
        <v>67</v>
      </c>
      <c r="AY321" s="124" t="s">
        <v>134</v>
      </c>
    </row>
    <row r="322" spans="2:51" s="6" customFormat="1" ht="15.75" customHeight="1">
      <c r="B322" s="129"/>
      <c r="E322" s="130"/>
      <c r="F322" s="192" t="s">
        <v>381</v>
      </c>
      <c r="G322" s="193"/>
      <c r="H322" s="193"/>
      <c r="I322" s="193"/>
      <c r="K322" s="131">
        <v>4.956</v>
      </c>
      <c r="R322" s="132"/>
      <c r="T322" s="133"/>
      <c r="AA322" s="134"/>
      <c r="AT322" s="130" t="s">
        <v>141</v>
      </c>
      <c r="AU322" s="130" t="s">
        <v>76</v>
      </c>
      <c r="AV322" s="130" t="s">
        <v>139</v>
      </c>
      <c r="AW322" s="130" t="s">
        <v>92</v>
      </c>
      <c r="AX322" s="130" t="s">
        <v>72</v>
      </c>
      <c r="AY322" s="130" t="s">
        <v>134</v>
      </c>
    </row>
    <row r="323" spans="2:64" s="6" customFormat="1" ht="39" customHeight="1">
      <c r="B323" s="19"/>
      <c r="C323" s="115" t="s">
        <v>385</v>
      </c>
      <c r="D323" s="115" t="s">
        <v>135</v>
      </c>
      <c r="E323" s="116" t="s">
        <v>386</v>
      </c>
      <c r="F323" s="194" t="s">
        <v>387</v>
      </c>
      <c r="G323" s="195"/>
      <c r="H323" s="195"/>
      <c r="I323" s="195"/>
      <c r="J323" s="117" t="s">
        <v>138</v>
      </c>
      <c r="K323" s="118">
        <v>4.956</v>
      </c>
      <c r="L323" s="196">
        <v>0</v>
      </c>
      <c r="M323" s="195"/>
      <c r="N323" s="196">
        <f>ROUND($L$323*$K$323,3)</f>
        <v>0</v>
      </c>
      <c r="O323" s="195"/>
      <c r="P323" s="195"/>
      <c r="Q323" s="195"/>
      <c r="R323" s="20"/>
      <c r="T323" s="119"/>
      <c r="U323" s="26" t="s">
        <v>34</v>
      </c>
      <c r="V323" s="120">
        <v>0.205</v>
      </c>
      <c r="W323" s="120">
        <f>$V$323*$K$323</f>
        <v>1.01598</v>
      </c>
      <c r="X323" s="120">
        <v>0.00016</v>
      </c>
      <c r="Y323" s="120">
        <f>$X$323*$K$323</f>
        <v>0.0007929600000000001</v>
      </c>
      <c r="Z323" s="120">
        <v>0</v>
      </c>
      <c r="AA323" s="121">
        <f>$Z$323*$K$323</f>
        <v>0</v>
      </c>
      <c r="AR323" s="6" t="s">
        <v>201</v>
      </c>
      <c r="AT323" s="6" t="s">
        <v>135</v>
      </c>
      <c r="AU323" s="6" t="s">
        <v>76</v>
      </c>
      <c r="AY323" s="6" t="s">
        <v>134</v>
      </c>
      <c r="BE323" s="94">
        <f>IF($U$323="základná",$N$323,0)</f>
        <v>0</v>
      </c>
      <c r="BF323" s="94">
        <f>IF($U$323="znížená",$N$323,0)</f>
        <v>0</v>
      </c>
      <c r="BG323" s="94">
        <f>IF($U$323="zákl. prenesená",$N$323,0)</f>
        <v>0</v>
      </c>
      <c r="BH323" s="94">
        <f>IF($U$323="zníž. prenesená",$N$323,0)</f>
        <v>0</v>
      </c>
      <c r="BI323" s="94">
        <f>IF($U$323="nulová",$N$323,0)</f>
        <v>0</v>
      </c>
      <c r="BJ323" s="6" t="s">
        <v>76</v>
      </c>
      <c r="BK323" s="122">
        <f>ROUND($L$323*$K$323,3)</f>
        <v>0</v>
      </c>
      <c r="BL323" s="6" t="s">
        <v>201</v>
      </c>
    </row>
    <row r="324" spans="2:51" s="6" customFormat="1" ht="27" customHeight="1">
      <c r="B324" s="123"/>
      <c r="E324" s="124"/>
      <c r="F324" s="190" t="s">
        <v>379</v>
      </c>
      <c r="G324" s="191"/>
      <c r="H324" s="191"/>
      <c r="I324" s="191"/>
      <c r="K324" s="125">
        <v>2.465</v>
      </c>
      <c r="R324" s="126"/>
      <c r="T324" s="127"/>
      <c r="AA324" s="128"/>
      <c r="AT324" s="124" t="s">
        <v>141</v>
      </c>
      <c r="AU324" s="124" t="s">
        <v>76</v>
      </c>
      <c r="AV324" s="124" t="s">
        <v>76</v>
      </c>
      <c r="AW324" s="124" t="s">
        <v>92</v>
      </c>
      <c r="AX324" s="124" t="s">
        <v>67</v>
      </c>
      <c r="AY324" s="124" t="s">
        <v>134</v>
      </c>
    </row>
    <row r="325" spans="2:51" s="6" customFormat="1" ht="27" customHeight="1">
      <c r="B325" s="123"/>
      <c r="E325" s="124"/>
      <c r="F325" s="190" t="s">
        <v>380</v>
      </c>
      <c r="G325" s="191"/>
      <c r="H325" s="191"/>
      <c r="I325" s="191"/>
      <c r="K325" s="125">
        <v>2.491</v>
      </c>
      <c r="R325" s="126"/>
      <c r="T325" s="127"/>
      <c r="AA325" s="128"/>
      <c r="AT325" s="124" t="s">
        <v>141</v>
      </c>
      <c r="AU325" s="124" t="s">
        <v>76</v>
      </c>
      <c r="AV325" s="124" t="s">
        <v>76</v>
      </c>
      <c r="AW325" s="124" t="s">
        <v>92</v>
      </c>
      <c r="AX325" s="124" t="s">
        <v>67</v>
      </c>
      <c r="AY325" s="124" t="s">
        <v>134</v>
      </c>
    </row>
    <row r="326" spans="2:51" s="6" customFormat="1" ht="15.75" customHeight="1">
      <c r="B326" s="129"/>
      <c r="E326" s="130"/>
      <c r="F326" s="192" t="s">
        <v>381</v>
      </c>
      <c r="G326" s="193"/>
      <c r="H326" s="193"/>
      <c r="I326" s="193"/>
      <c r="K326" s="131">
        <v>4.956</v>
      </c>
      <c r="R326" s="132"/>
      <c r="T326" s="133"/>
      <c r="AA326" s="134"/>
      <c r="AT326" s="130" t="s">
        <v>141</v>
      </c>
      <c r="AU326" s="130" t="s">
        <v>76</v>
      </c>
      <c r="AV326" s="130" t="s">
        <v>139</v>
      </c>
      <c r="AW326" s="130" t="s">
        <v>92</v>
      </c>
      <c r="AX326" s="130" t="s">
        <v>72</v>
      </c>
      <c r="AY326" s="130" t="s">
        <v>134</v>
      </c>
    </row>
    <row r="327" spans="2:63" s="105" customFormat="1" ht="30.75" customHeight="1">
      <c r="B327" s="106"/>
      <c r="D327" s="114" t="s">
        <v>107</v>
      </c>
      <c r="N327" s="188">
        <f>$BK$327</f>
        <v>0</v>
      </c>
      <c r="O327" s="189"/>
      <c r="P327" s="189"/>
      <c r="Q327" s="189"/>
      <c r="R327" s="109"/>
      <c r="T327" s="110"/>
      <c r="W327" s="111">
        <f>SUM($W$328:$W$341)</f>
        <v>5.5594</v>
      </c>
      <c r="Y327" s="111">
        <f>SUM($Y$328:$Y$341)</f>
        <v>0.027065500000000006</v>
      </c>
      <c r="AA327" s="112">
        <f>SUM($AA$328:$AA$341)</f>
        <v>0</v>
      </c>
      <c r="AR327" s="108" t="s">
        <v>76</v>
      </c>
      <c r="AT327" s="108" t="s">
        <v>66</v>
      </c>
      <c r="AU327" s="108" t="s">
        <v>72</v>
      </c>
      <c r="AY327" s="108" t="s">
        <v>134</v>
      </c>
      <c r="BK327" s="113">
        <f>SUM($BK$328:$BK$341)</f>
        <v>0</v>
      </c>
    </row>
    <row r="328" spans="2:64" s="6" customFormat="1" ht="39" customHeight="1">
      <c r="B328" s="19"/>
      <c r="C328" s="115" t="s">
        <v>388</v>
      </c>
      <c r="D328" s="115" t="s">
        <v>135</v>
      </c>
      <c r="E328" s="116" t="s">
        <v>389</v>
      </c>
      <c r="F328" s="194" t="s">
        <v>390</v>
      </c>
      <c r="G328" s="195"/>
      <c r="H328" s="195"/>
      <c r="I328" s="195"/>
      <c r="J328" s="117" t="s">
        <v>138</v>
      </c>
      <c r="K328" s="118">
        <v>73.15</v>
      </c>
      <c r="L328" s="196">
        <v>0</v>
      </c>
      <c r="M328" s="195"/>
      <c r="N328" s="196">
        <f>ROUND($L$328*$K$328,3)</f>
        <v>0</v>
      </c>
      <c r="O328" s="195"/>
      <c r="P328" s="195"/>
      <c r="Q328" s="195"/>
      <c r="R328" s="20"/>
      <c r="T328" s="119"/>
      <c r="U328" s="26" t="s">
        <v>34</v>
      </c>
      <c r="V328" s="120">
        <v>0.031</v>
      </c>
      <c r="W328" s="120">
        <f>$V$328*$K$328</f>
        <v>2.26765</v>
      </c>
      <c r="X328" s="120">
        <v>0.00017</v>
      </c>
      <c r="Y328" s="120">
        <f>$X$328*$K$328</f>
        <v>0.012435500000000002</v>
      </c>
      <c r="Z328" s="120">
        <v>0</v>
      </c>
      <c r="AA328" s="121">
        <f>$Z$328*$K$328</f>
        <v>0</v>
      </c>
      <c r="AR328" s="6" t="s">
        <v>201</v>
      </c>
      <c r="AT328" s="6" t="s">
        <v>135</v>
      </c>
      <c r="AU328" s="6" t="s">
        <v>76</v>
      </c>
      <c r="AY328" s="6" t="s">
        <v>134</v>
      </c>
      <c r="BE328" s="94">
        <f>IF($U$328="základná",$N$328,0)</f>
        <v>0</v>
      </c>
      <c r="BF328" s="94">
        <f>IF($U$328="znížená",$N$328,0)</f>
        <v>0</v>
      </c>
      <c r="BG328" s="94">
        <f>IF($U$328="zákl. prenesená",$N$328,0)</f>
        <v>0</v>
      </c>
      <c r="BH328" s="94">
        <f>IF($U$328="zníž. prenesená",$N$328,0)</f>
        <v>0</v>
      </c>
      <c r="BI328" s="94">
        <f>IF($U$328="nulová",$N$328,0)</f>
        <v>0</v>
      </c>
      <c r="BJ328" s="6" t="s">
        <v>76</v>
      </c>
      <c r="BK328" s="122">
        <f>ROUND($L$328*$K$328,3)</f>
        <v>0</v>
      </c>
      <c r="BL328" s="6" t="s">
        <v>201</v>
      </c>
    </row>
    <row r="329" spans="2:51" s="6" customFormat="1" ht="15.75" customHeight="1">
      <c r="B329" s="123"/>
      <c r="E329" s="124"/>
      <c r="F329" s="199" t="s">
        <v>430</v>
      </c>
      <c r="G329" s="191"/>
      <c r="H329" s="191"/>
      <c r="I329" s="191"/>
      <c r="K329" s="125">
        <v>14.089</v>
      </c>
      <c r="R329" s="126"/>
      <c r="T329" s="127"/>
      <c r="AA329" s="128"/>
      <c r="AT329" s="124" t="s">
        <v>141</v>
      </c>
      <c r="AU329" s="124" t="s">
        <v>76</v>
      </c>
      <c r="AV329" s="124" t="s">
        <v>76</v>
      </c>
      <c r="AW329" s="124" t="s">
        <v>92</v>
      </c>
      <c r="AX329" s="124" t="s">
        <v>67</v>
      </c>
      <c r="AY329" s="124" t="s">
        <v>134</v>
      </c>
    </row>
    <row r="330" spans="2:51" s="6" customFormat="1" ht="15.75" customHeight="1">
      <c r="B330" s="123"/>
      <c r="E330" s="124"/>
      <c r="F330" s="199" t="s">
        <v>431</v>
      </c>
      <c r="G330" s="191"/>
      <c r="H330" s="191"/>
      <c r="I330" s="191"/>
      <c r="K330" s="125">
        <v>7.291</v>
      </c>
      <c r="R330" s="126"/>
      <c r="T330" s="127"/>
      <c r="AA330" s="128"/>
      <c r="AT330" s="124" t="s">
        <v>141</v>
      </c>
      <c r="AU330" s="124" t="s">
        <v>76</v>
      </c>
      <c r="AV330" s="124" t="s">
        <v>76</v>
      </c>
      <c r="AW330" s="124" t="s">
        <v>92</v>
      </c>
      <c r="AX330" s="124" t="s">
        <v>67</v>
      </c>
      <c r="AY330" s="124" t="s">
        <v>134</v>
      </c>
    </row>
    <row r="331" spans="2:51" s="6" customFormat="1" ht="15.75" customHeight="1">
      <c r="B331" s="123"/>
      <c r="E331" s="124"/>
      <c r="F331" s="199" t="s">
        <v>432</v>
      </c>
      <c r="G331" s="191"/>
      <c r="H331" s="191"/>
      <c r="I331" s="191"/>
      <c r="K331" s="125">
        <v>13.358</v>
      </c>
      <c r="R331" s="126"/>
      <c r="T331" s="127"/>
      <c r="AA331" s="128"/>
      <c r="AT331" s="124" t="s">
        <v>141</v>
      </c>
      <c r="AU331" s="124" t="s">
        <v>76</v>
      </c>
      <c r="AV331" s="124" t="s">
        <v>76</v>
      </c>
      <c r="AW331" s="124" t="s">
        <v>92</v>
      </c>
      <c r="AX331" s="124" t="s">
        <v>67</v>
      </c>
      <c r="AY331" s="124" t="s">
        <v>134</v>
      </c>
    </row>
    <row r="332" spans="2:51" s="6" customFormat="1" ht="15.75" customHeight="1">
      <c r="B332" s="123"/>
      <c r="E332" s="124"/>
      <c r="F332" s="199" t="s">
        <v>433</v>
      </c>
      <c r="G332" s="191"/>
      <c r="H332" s="191"/>
      <c r="I332" s="191"/>
      <c r="K332" s="125">
        <v>7.37</v>
      </c>
      <c r="R332" s="126"/>
      <c r="T332" s="127"/>
      <c r="AA332" s="128"/>
      <c r="AT332" s="124" t="s">
        <v>141</v>
      </c>
      <c r="AU332" s="124" t="s">
        <v>76</v>
      </c>
      <c r="AV332" s="124" t="s">
        <v>76</v>
      </c>
      <c r="AW332" s="124" t="s">
        <v>92</v>
      </c>
      <c r="AX332" s="124" t="s">
        <v>67</v>
      </c>
      <c r="AY332" s="124" t="s">
        <v>134</v>
      </c>
    </row>
    <row r="333" spans="2:51" s="6" customFormat="1" ht="15.75" customHeight="1">
      <c r="B333" s="123"/>
      <c r="E333" s="124"/>
      <c r="F333" s="190" t="s">
        <v>391</v>
      </c>
      <c r="G333" s="191"/>
      <c r="H333" s="191"/>
      <c r="I333" s="191"/>
      <c r="K333" s="125">
        <v>31.042</v>
      </c>
      <c r="R333" s="126"/>
      <c r="T333" s="127"/>
      <c r="AA333" s="128"/>
      <c r="AT333" s="124" t="s">
        <v>141</v>
      </c>
      <c r="AU333" s="124" t="s">
        <v>76</v>
      </c>
      <c r="AV333" s="124" t="s">
        <v>76</v>
      </c>
      <c r="AW333" s="124" t="s">
        <v>92</v>
      </c>
      <c r="AX333" s="124" t="s">
        <v>67</v>
      </c>
      <c r="AY333" s="124" t="s">
        <v>134</v>
      </c>
    </row>
    <row r="334" spans="2:51" s="6" customFormat="1" ht="15.75" customHeight="1">
      <c r="B334" s="129"/>
      <c r="E334" s="130"/>
      <c r="F334" s="192" t="s">
        <v>169</v>
      </c>
      <c r="G334" s="193"/>
      <c r="H334" s="193"/>
      <c r="I334" s="193"/>
      <c r="K334" s="131">
        <v>73.15</v>
      </c>
      <c r="R334" s="132"/>
      <c r="T334" s="133"/>
      <c r="AA334" s="134"/>
      <c r="AT334" s="130" t="s">
        <v>141</v>
      </c>
      <c r="AU334" s="130" t="s">
        <v>76</v>
      </c>
      <c r="AV334" s="130" t="s">
        <v>139</v>
      </c>
      <c r="AW334" s="130" t="s">
        <v>92</v>
      </c>
      <c r="AX334" s="130" t="s">
        <v>72</v>
      </c>
      <c r="AY334" s="130" t="s">
        <v>134</v>
      </c>
    </row>
    <row r="335" spans="2:64" s="6" customFormat="1" ht="39" customHeight="1">
      <c r="B335" s="19"/>
      <c r="C335" s="115" t="s">
        <v>392</v>
      </c>
      <c r="D335" s="115" t="s">
        <v>135</v>
      </c>
      <c r="E335" s="116" t="s">
        <v>393</v>
      </c>
      <c r="F335" s="194" t="s">
        <v>394</v>
      </c>
      <c r="G335" s="195"/>
      <c r="H335" s="195"/>
      <c r="I335" s="195"/>
      <c r="J335" s="117" t="s">
        <v>138</v>
      </c>
      <c r="K335" s="118">
        <v>73.15</v>
      </c>
      <c r="L335" s="196">
        <v>0</v>
      </c>
      <c r="M335" s="195"/>
      <c r="N335" s="196">
        <f>ROUND($L$335*$K$335,3)</f>
        <v>0</v>
      </c>
      <c r="O335" s="195"/>
      <c r="P335" s="195"/>
      <c r="Q335" s="195"/>
      <c r="R335" s="20"/>
      <c r="T335" s="119"/>
      <c r="U335" s="26" t="s">
        <v>34</v>
      </c>
      <c r="V335" s="120">
        <v>0.045</v>
      </c>
      <c r="W335" s="120">
        <f>$V$335*$K$335</f>
        <v>3.29175</v>
      </c>
      <c r="X335" s="120">
        <v>0.0002</v>
      </c>
      <c r="Y335" s="120">
        <f>$X$335*$K$335</f>
        <v>0.014630000000000002</v>
      </c>
      <c r="Z335" s="120">
        <v>0</v>
      </c>
      <c r="AA335" s="121">
        <f>$Z$335*$K$335</f>
        <v>0</v>
      </c>
      <c r="AR335" s="6" t="s">
        <v>201</v>
      </c>
      <c r="AT335" s="6" t="s">
        <v>135</v>
      </c>
      <c r="AU335" s="6" t="s">
        <v>76</v>
      </c>
      <c r="AY335" s="6" t="s">
        <v>134</v>
      </c>
      <c r="BE335" s="94">
        <f>IF($U$335="základná",$N$335,0)</f>
        <v>0</v>
      </c>
      <c r="BF335" s="94">
        <f>IF($U$335="znížená",$N$335,0)</f>
        <v>0</v>
      </c>
      <c r="BG335" s="94">
        <f>IF($U$335="zákl. prenesená",$N$335,0)</f>
        <v>0</v>
      </c>
      <c r="BH335" s="94">
        <f>IF($U$335="zníž. prenesená",$N$335,0)</f>
        <v>0</v>
      </c>
      <c r="BI335" s="94">
        <f>IF($U$335="nulová",$N$335,0)</f>
        <v>0</v>
      </c>
      <c r="BJ335" s="6" t="s">
        <v>76</v>
      </c>
      <c r="BK335" s="122">
        <f>ROUND($L$335*$K$335,3)</f>
        <v>0</v>
      </c>
      <c r="BL335" s="6" t="s">
        <v>201</v>
      </c>
    </row>
    <row r="336" spans="2:51" s="6" customFormat="1" ht="15.75" customHeight="1">
      <c r="B336" s="123"/>
      <c r="E336" s="124"/>
      <c r="F336" s="199" t="s">
        <v>430</v>
      </c>
      <c r="G336" s="191"/>
      <c r="H336" s="191"/>
      <c r="I336" s="191"/>
      <c r="K336" s="125">
        <v>14.089</v>
      </c>
      <c r="R336" s="126"/>
      <c r="T336" s="127"/>
      <c r="AA336" s="128"/>
      <c r="AT336" s="124" t="s">
        <v>141</v>
      </c>
      <c r="AU336" s="124" t="s">
        <v>76</v>
      </c>
      <c r="AV336" s="124" t="s">
        <v>76</v>
      </c>
      <c r="AW336" s="124" t="s">
        <v>92</v>
      </c>
      <c r="AX336" s="124" t="s">
        <v>67</v>
      </c>
      <c r="AY336" s="124" t="s">
        <v>134</v>
      </c>
    </row>
    <row r="337" spans="2:51" s="6" customFormat="1" ht="15.75" customHeight="1">
      <c r="B337" s="123"/>
      <c r="E337" s="124"/>
      <c r="F337" s="199" t="s">
        <v>431</v>
      </c>
      <c r="G337" s="191"/>
      <c r="H337" s="191"/>
      <c r="I337" s="191"/>
      <c r="K337" s="125">
        <v>7.291</v>
      </c>
      <c r="R337" s="126"/>
      <c r="T337" s="127"/>
      <c r="AA337" s="128"/>
      <c r="AT337" s="124" t="s">
        <v>141</v>
      </c>
      <c r="AU337" s="124" t="s">
        <v>76</v>
      </c>
      <c r="AV337" s="124" t="s">
        <v>76</v>
      </c>
      <c r="AW337" s="124" t="s">
        <v>92</v>
      </c>
      <c r="AX337" s="124" t="s">
        <v>67</v>
      </c>
      <c r="AY337" s="124" t="s">
        <v>134</v>
      </c>
    </row>
    <row r="338" spans="2:51" s="6" customFormat="1" ht="15.75" customHeight="1">
      <c r="B338" s="123"/>
      <c r="E338" s="124"/>
      <c r="F338" s="199" t="s">
        <v>432</v>
      </c>
      <c r="G338" s="191"/>
      <c r="H338" s="191"/>
      <c r="I338" s="191"/>
      <c r="K338" s="125">
        <v>13.358</v>
      </c>
      <c r="R338" s="126"/>
      <c r="T338" s="127"/>
      <c r="AA338" s="128"/>
      <c r="AT338" s="124" t="s">
        <v>141</v>
      </c>
      <c r="AU338" s="124" t="s">
        <v>76</v>
      </c>
      <c r="AV338" s="124" t="s">
        <v>76</v>
      </c>
      <c r="AW338" s="124" t="s">
        <v>92</v>
      </c>
      <c r="AX338" s="124" t="s">
        <v>67</v>
      </c>
      <c r="AY338" s="124" t="s">
        <v>134</v>
      </c>
    </row>
    <row r="339" spans="2:51" s="6" customFormat="1" ht="15.75" customHeight="1">
      <c r="B339" s="123"/>
      <c r="E339" s="124"/>
      <c r="F339" s="199" t="s">
        <v>433</v>
      </c>
      <c r="G339" s="191"/>
      <c r="H339" s="191"/>
      <c r="I339" s="191"/>
      <c r="K339" s="125">
        <v>7.37</v>
      </c>
      <c r="R339" s="126"/>
      <c r="T339" s="127"/>
      <c r="AA339" s="128"/>
      <c r="AT339" s="124" t="s">
        <v>141</v>
      </c>
      <c r="AU339" s="124" t="s">
        <v>76</v>
      </c>
      <c r="AV339" s="124" t="s">
        <v>76</v>
      </c>
      <c r="AW339" s="124" t="s">
        <v>92</v>
      </c>
      <c r="AX339" s="124" t="s">
        <v>67</v>
      </c>
      <c r="AY339" s="124" t="s">
        <v>134</v>
      </c>
    </row>
    <row r="340" spans="2:51" s="6" customFormat="1" ht="15.75" customHeight="1">
      <c r="B340" s="123"/>
      <c r="E340" s="124"/>
      <c r="F340" s="190" t="s">
        <v>391</v>
      </c>
      <c r="G340" s="191"/>
      <c r="H340" s="191"/>
      <c r="I340" s="191"/>
      <c r="K340" s="125">
        <v>31.042</v>
      </c>
      <c r="R340" s="126"/>
      <c r="T340" s="127"/>
      <c r="AA340" s="128"/>
      <c r="AT340" s="124" t="s">
        <v>141</v>
      </c>
      <c r="AU340" s="124" t="s">
        <v>76</v>
      </c>
      <c r="AV340" s="124" t="s">
        <v>76</v>
      </c>
      <c r="AW340" s="124" t="s">
        <v>92</v>
      </c>
      <c r="AX340" s="124" t="s">
        <v>67</v>
      </c>
      <c r="AY340" s="124" t="s">
        <v>134</v>
      </c>
    </row>
    <row r="341" spans="2:51" s="6" customFormat="1" ht="15.75" customHeight="1">
      <c r="B341" s="129"/>
      <c r="E341" s="130"/>
      <c r="F341" s="192" t="s">
        <v>169</v>
      </c>
      <c r="G341" s="193"/>
      <c r="H341" s="193"/>
      <c r="I341" s="193"/>
      <c r="K341" s="131">
        <v>73.15</v>
      </c>
      <c r="R341" s="132"/>
      <c r="T341" s="133"/>
      <c r="AA341" s="134"/>
      <c r="AT341" s="130" t="s">
        <v>141</v>
      </c>
      <c r="AU341" s="130" t="s">
        <v>76</v>
      </c>
      <c r="AV341" s="130" t="s">
        <v>139</v>
      </c>
      <c r="AW341" s="130" t="s">
        <v>92</v>
      </c>
      <c r="AX341" s="130" t="s">
        <v>72</v>
      </c>
      <c r="AY341" s="130" t="s">
        <v>134</v>
      </c>
    </row>
    <row r="342" spans="2:63" s="105" customFormat="1" ht="37.5" customHeight="1">
      <c r="B342" s="106"/>
      <c r="D342" s="107" t="s">
        <v>108</v>
      </c>
      <c r="N342" s="197">
        <f>$BK$342</f>
        <v>0</v>
      </c>
      <c r="O342" s="189"/>
      <c r="P342" s="189"/>
      <c r="Q342" s="189"/>
      <c r="R342" s="109"/>
      <c r="T342" s="110"/>
      <c r="W342" s="111">
        <f>$W$343</f>
        <v>0</v>
      </c>
      <c r="Y342" s="111">
        <f>$Y$343</f>
        <v>0</v>
      </c>
      <c r="AA342" s="112">
        <f>$AA$343</f>
        <v>0</v>
      </c>
      <c r="AR342" s="108" t="s">
        <v>146</v>
      </c>
      <c r="AT342" s="108" t="s">
        <v>66</v>
      </c>
      <c r="AU342" s="108" t="s">
        <v>67</v>
      </c>
      <c r="AY342" s="108" t="s">
        <v>134</v>
      </c>
      <c r="BK342" s="113">
        <f>$BK$343</f>
        <v>0</v>
      </c>
    </row>
    <row r="343" spans="2:63" s="105" customFormat="1" ht="21" customHeight="1">
      <c r="B343" s="106"/>
      <c r="D343" s="114" t="s">
        <v>109</v>
      </c>
      <c r="N343" s="188">
        <f>$BK$343</f>
        <v>0</v>
      </c>
      <c r="O343" s="189"/>
      <c r="P343" s="189"/>
      <c r="Q343" s="189"/>
      <c r="R343" s="109"/>
      <c r="T343" s="110"/>
      <c r="W343" s="111">
        <f>SUM($W$344:$W$345)</f>
        <v>0</v>
      </c>
      <c r="Y343" s="111">
        <f>SUM($Y$344:$Y$345)</f>
        <v>0</v>
      </c>
      <c r="AA343" s="112">
        <f>SUM($AA$344:$AA$345)</f>
        <v>0</v>
      </c>
      <c r="AR343" s="108" t="s">
        <v>146</v>
      </c>
      <c r="AT343" s="108" t="s">
        <v>66</v>
      </c>
      <c r="AU343" s="108" t="s">
        <v>72</v>
      </c>
      <c r="AY343" s="108" t="s">
        <v>134</v>
      </c>
      <c r="BK343" s="113">
        <f>SUM($BK$344:$BK$345)</f>
        <v>0</v>
      </c>
    </row>
    <row r="344" spans="2:64" s="6" customFormat="1" ht="15.75" customHeight="1">
      <c r="B344" s="19"/>
      <c r="C344" s="115" t="s">
        <v>395</v>
      </c>
      <c r="D344" s="115" t="s">
        <v>135</v>
      </c>
      <c r="E344" s="116" t="s">
        <v>396</v>
      </c>
      <c r="F344" s="194" t="s">
        <v>397</v>
      </c>
      <c r="G344" s="195"/>
      <c r="H344" s="195"/>
      <c r="I344" s="195"/>
      <c r="J344" s="117" t="s">
        <v>265</v>
      </c>
      <c r="K344" s="118">
        <v>1</v>
      </c>
      <c r="L344" s="196">
        <v>0</v>
      </c>
      <c r="M344" s="195"/>
      <c r="N344" s="196">
        <f>ROUND($L$344*$K$344,3)</f>
        <v>0</v>
      </c>
      <c r="O344" s="195"/>
      <c r="P344" s="195"/>
      <c r="Q344" s="195"/>
      <c r="R344" s="20"/>
      <c r="T344" s="119"/>
      <c r="U344" s="26" t="s">
        <v>34</v>
      </c>
      <c r="V344" s="120">
        <v>0</v>
      </c>
      <c r="W344" s="120">
        <f>$V$344*$K$344</f>
        <v>0</v>
      </c>
      <c r="X344" s="120">
        <v>0</v>
      </c>
      <c r="Y344" s="120">
        <f>$X$344*$K$344</f>
        <v>0</v>
      </c>
      <c r="Z344" s="120">
        <v>0</v>
      </c>
      <c r="AA344" s="121">
        <f>$Z$344*$K$344</f>
        <v>0</v>
      </c>
      <c r="AR344" s="6" t="s">
        <v>392</v>
      </c>
      <c r="AT344" s="6" t="s">
        <v>135</v>
      </c>
      <c r="AU344" s="6" t="s">
        <v>76</v>
      </c>
      <c r="AY344" s="6" t="s">
        <v>134</v>
      </c>
      <c r="BE344" s="94">
        <f>IF($U$344="základná",$N$344,0)</f>
        <v>0</v>
      </c>
      <c r="BF344" s="94">
        <f>IF($U$344="znížená",$N$344,0)</f>
        <v>0</v>
      </c>
      <c r="BG344" s="94">
        <f>IF($U$344="zákl. prenesená",$N$344,0)</f>
        <v>0</v>
      </c>
      <c r="BH344" s="94">
        <f>IF($U$344="zníž. prenesená",$N$344,0)</f>
        <v>0</v>
      </c>
      <c r="BI344" s="94">
        <f>IF($U$344="nulová",$N$344,0)</f>
        <v>0</v>
      </c>
      <c r="BJ344" s="6" t="s">
        <v>76</v>
      </c>
      <c r="BK344" s="122">
        <f>ROUND($L$344*$K$344,3)</f>
        <v>0</v>
      </c>
      <c r="BL344" s="6" t="s">
        <v>392</v>
      </c>
    </row>
    <row r="345" spans="2:51" s="6" customFormat="1" ht="15.75" customHeight="1">
      <c r="B345" s="123"/>
      <c r="E345" s="124"/>
      <c r="F345" s="190" t="s">
        <v>266</v>
      </c>
      <c r="G345" s="191"/>
      <c r="H345" s="191"/>
      <c r="I345" s="191"/>
      <c r="K345" s="125">
        <v>1</v>
      </c>
      <c r="R345" s="126"/>
      <c r="T345" s="127"/>
      <c r="AA345" s="128"/>
      <c r="AT345" s="124" t="s">
        <v>141</v>
      </c>
      <c r="AU345" s="124" t="s">
        <v>76</v>
      </c>
      <c r="AV345" s="124" t="s">
        <v>76</v>
      </c>
      <c r="AW345" s="124" t="s">
        <v>92</v>
      </c>
      <c r="AX345" s="124" t="s">
        <v>72</v>
      </c>
      <c r="AY345" s="124" t="s">
        <v>134</v>
      </c>
    </row>
    <row r="346" spans="2:63" s="105" customFormat="1" ht="37.5" customHeight="1">
      <c r="B346" s="106"/>
      <c r="D346" s="107" t="s">
        <v>110</v>
      </c>
      <c r="N346" s="197">
        <f>$BK$346</f>
        <v>0</v>
      </c>
      <c r="O346" s="189"/>
      <c r="P346" s="189"/>
      <c r="Q346" s="189"/>
      <c r="R346" s="109"/>
      <c r="T346" s="110"/>
      <c r="W346" s="111">
        <f>SUM($W$347:$W$348)</f>
        <v>15.9</v>
      </c>
      <c r="Y346" s="111">
        <f>SUM($Y$347:$Y$348)</f>
        <v>0</v>
      </c>
      <c r="AA346" s="112">
        <f>SUM($AA$347:$AA$348)</f>
        <v>0</v>
      </c>
      <c r="AR346" s="108" t="s">
        <v>139</v>
      </c>
      <c r="AT346" s="108" t="s">
        <v>66</v>
      </c>
      <c r="AU346" s="108" t="s">
        <v>67</v>
      </c>
      <c r="AY346" s="108" t="s">
        <v>134</v>
      </c>
      <c r="BK346" s="113">
        <f>SUM($BK$347:$BK$348)</f>
        <v>0</v>
      </c>
    </row>
    <row r="347" spans="2:64" s="6" customFormat="1" ht="27" customHeight="1">
      <c r="B347" s="19"/>
      <c r="C347" s="115" t="s">
        <v>398</v>
      </c>
      <c r="D347" s="115" t="s">
        <v>135</v>
      </c>
      <c r="E347" s="116" t="s">
        <v>399</v>
      </c>
      <c r="F347" s="194" t="s">
        <v>400</v>
      </c>
      <c r="G347" s="195"/>
      <c r="H347" s="195"/>
      <c r="I347" s="195"/>
      <c r="J347" s="117" t="s">
        <v>401</v>
      </c>
      <c r="K347" s="118">
        <v>15</v>
      </c>
      <c r="L347" s="196">
        <v>0</v>
      </c>
      <c r="M347" s="195"/>
      <c r="N347" s="196">
        <f>ROUND($L$347*$K$347,3)</f>
        <v>0</v>
      </c>
      <c r="O347" s="195"/>
      <c r="P347" s="195"/>
      <c r="Q347" s="195"/>
      <c r="R347" s="20"/>
      <c r="T347" s="119"/>
      <c r="U347" s="26" t="s">
        <v>34</v>
      </c>
      <c r="V347" s="120">
        <v>1.06</v>
      </c>
      <c r="W347" s="120">
        <f>$V$347*$K$347</f>
        <v>15.9</v>
      </c>
      <c r="X347" s="120">
        <v>0</v>
      </c>
      <c r="Y347" s="120">
        <f>$X$347*$K$347</f>
        <v>0</v>
      </c>
      <c r="Z347" s="120">
        <v>0</v>
      </c>
      <c r="AA347" s="121">
        <f>$Z$347*$K$347</f>
        <v>0</v>
      </c>
      <c r="AR347" s="6" t="s">
        <v>402</v>
      </c>
      <c r="AT347" s="6" t="s">
        <v>135</v>
      </c>
      <c r="AU347" s="6" t="s">
        <v>72</v>
      </c>
      <c r="AY347" s="6" t="s">
        <v>134</v>
      </c>
      <c r="BE347" s="94">
        <f>IF($U$347="základná",$N$347,0)</f>
        <v>0</v>
      </c>
      <c r="BF347" s="94">
        <f>IF($U$347="znížená",$N$347,0)</f>
        <v>0</v>
      </c>
      <c r="BG347" s="94">
        <f>IF($U$347="zákl. prenesená",$N$347,0)</f>
        <v>0</v>
      </c>
      <c r="BH347" s="94">
        <f>IF($U$347="zníž. prenesená",$N$347,0)</f>
        <v>0</v>
      </c>
      <c r="BI347" s="94">
        <f>IF($U$347="nulová",$N$347,0)</f>
        <v>0</v>
      </c>
      <c r="BJ347" s="6" t="s">
        <v>76</v>
      </c>
      <c r="BK347" s="122">
        <f>ROUND($L$347*$K$347,3)</f>
        <v>0</v>
      </c>
      <c r="BL347" s="6" t="s">
        <v>402</v>
      </c>
    </row>
    <row r="348" spans="2:51" s="6" customFormat="1" ht="15.75" customHeight="1">
      <c r="B348" s="123"/>
      <c r="E348" s="124"/>
      <c r="F348" s="190" t="s">
        <v>403</v>
      </c>
      <c r="G348" s="191"/>
      <c r="H348" s="191"/>
      <c r="I348" s="191"/>
      <c r="K348" s="125">
        <v>15</v>
      </c>
      <c r="R348" s="126"/>
      <c r="T348" s="139"/>
      <c r="U348" s="140"/>
      <c r="V348" s="140"/>
      <c r="W348" s="140"/>
      <c r="X348" s="140"/>
      <c r="Y348" s="140"/>
      <c r="Z348" s="140"/>
      <c r="AA348" s="141"/>
      <c r="AT348" s="124" t="s">
        <v>141</v>
      </c>
      <c r="AU348" s="124" t="s">
        <v>72</v>
      </c>
      <c r="AV348" s="124" t="s">
        <v>76</v>
      </c>
      <c r="AW348" s="124" t="s">
        <v>92</v>
      </c>
      <c r="AX348" s="124" t="s">
        <v>72</v>
      </c>
      <c r="AY348" s="124" t="s">
        <v>134</v>
      </c>
    </row>
    <row r="349" spans="2:18" s="6" customFormat="1" ht="7.5" customHeight="1">
      <c r="B349" s="41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3"/>
    </row>
    <row r="350" s="2" customFormat="1" ht="14.25" customHeight="1"/>
  </sheetData>
  <sheetProtection/>
  <mergeCells count="42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9:I229"/>
    <mergeCell ref="L229:M229"/>
    <mergeCell ref="N229:Q229"/>
    <mergeCell ref="N227:Q227"/>
    <mergeCell ref="N228:Q228"/>
    <mergeCell ref="F230:I230"/>
    <mergeCell ref="F232:I232"/>
    <mergeCell ref="L232:M232"/>
    <mergeCell ref="N232:Q232"/>
    <mergeCell ref="F233:I233"/>
    <mergeCell ref="F234:I234"/>
    <mergeCell ref="N231:Q231"/>
    <mergeCell ref="F235:I235"/>
    <mergeCell ref="F236:I236"/>
    <mergeCell ref="F237:I237"/>
    <mergeCell ref="F238:I238"/>
    <mergeCell ref="L238:M238"/>
    <mergeCell ref="N238:Q238"/>
    <mergeCell ref="F239:I239"/>
    <mergeCell ref="L239:M239"/>
    <mergeCell ref="N239:Q239"/>
    <mergeCell ref="F241:I241"/>
    <mergeCell ref="L241:M241"/>
    <mergeCell ref="N241:Q241"/>
    <mergeCell ref="N240:Q240"/>
    <mergeCell ref="F242:I242"/>
    <mergeCell ref="F243:I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6:I256"/>
    <mergeCell ref="L256:M256"/>
    <mergeCell ref="N256:Q256"/>
    <mergeCell ref="N255:Q255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L279:M279"/>
    <mergeCell ref="N279:Q279"/>
    <mergeCell ref="F281:I281"/>
    <mergeCell ref="L281:M281"/>
    <mergeCell ref="N281:Q281"/>
    <mergeCell ref="N280:Q280"/>
    <mergeCell ref="F282:I282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L291:M291"/>
    <mergeCell ref="N291:Q291"/>
    <mergeCell ref="F293:I293"/>
    <mergeCell ref="L293:M293"/>
    <mergeCell ref="N293:Q293"/>
    <mergeCell ref="F294:I294"/>
    <mergeCell ref="F295:I295"/>
    <mergeCell ref="L295:M295"/>
    <mergeCell ref="N295:Q295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F308:I308"/>
    <mergeCell ref="F309:I309"/>
    <mergeCell ref="F310:I310"/>
    <mergeCell ref="F311:I311"/>
    <mergeCell ref="F312:I312"/>
    <mergeCell ref="L312:M312"/>
    <mergeCell ref="N312:Q312"/>
    <mergeCell ref="F313:I313"/>
    <mergeCell ref="L313:M313"/>
    <mergeCell ref="N313:Q313"/>
    <mergeCell ref="F315:I315"/>
    <mergeCell ref="L315:M315"/>
    <mergeCell ref="N315:Q315"/>
    <mergeCell ref="F316:I316"/>
    <mergeCell ref="F317:I317"/>
    <mergeCell ref="F318:I318"/>
    <mergeCell ref="F319:I319"/>
    <mergeCell ref="L319:M319"/>
    <mergeCell ref="N319:Q319"/>
    <mergeCell ref="F328:I328"/>
    <mergeCell ref="L328:M328"/>
    <mergeCell ref="N328:Q328"/>
    <mergeCell ref="F320:I320"/>
    <mergeCell ref="F321:I321"/>
    <mergeCell ref="F322:I322"/>
    <mergeCell ref="F323:I323"/>
    <mergeCell ref="L323:M323"/>
    <mergeCell ref="N323:Q323"/>
    <mergeCell ref="F329:I329"/>
    <mergeCell ref="F330:I330"/>
    <mergeCell ref="F331:I331"/>
    <mergeCell ref="F332:I332"/>
    <mergeCell ref="F333:I333"/>
    <mergeCell ref="F334:I334"/>
    <mergeCell ref="F335:I335"/>
    <mergeCell ref="L335:M335"/>
    <mergeCell ref="N335:Q335"/>
    <mergeCell ref="F336:I336"/>
    <mergeCell ref="F337:I337"/>
    <mergeCell ref="F338:I338"/>
    <mergeCell ref="F347:I347"/>
    <mergeCell ref="L347:M347"/>
    <mergeCell ref="N347:Q347"/>
    <mergeCell ref="F348:I348"/>
    <mergeCell ref="N134:Q134"/>
    <mergeCell ref="N135:Q135"/>
    <mergeCell ref="N136:Q136"/>
    <mergeCell ref="N139:Q139"/>
    <mergeCell ref="N177:Q177"/>
    <mergeCell ref="F339:I339"/>
    <mergeCell ref="F345:I345"/>
    <mergeCell ref="F340:I340"/>
    <mergeCell ref="F341:I341"/>
    <mergeCell ref="F344:I344"/>
    <mergeCell ref="L344:M344"/>
    <mergeCell ref="N346:Q346"/>
    <mergeCell ref="N342:Q342"/>
    <mergeCell ref="N343:Q343"/>
    <mergeCell ref="N344:Q344"/>
    <mergeCell ref="H1:K1"/>
    <mergeCell ref="S2:AC2"/>
    <mergeCell ref="N292:Q292"/>
    <mergeCell ref="N296:Q296"/>
    <mergeCell ref="N314:Q314"/>
    <mergeCell ref="N327:Q327"/>
    <mergeCell ref="N225:Q225"/>
    <mergeCell ref="F324:I324"/>
    <mergeCell ref="F325:I325"/>
    <mergeCell ref="F326:I326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33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cp:lastPrinted>2014-11-21T09:33:05Z</cp:lastPrinted>
  <dcterms:created xsi:type="dcterms:W3CDTF">2015-02-13T12:31:50Z</dcterms:created>
  <dcterms:modified xsi:type="dcterms:W3CDTF">2015-02-13T12:31:51Z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