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X:\Architektura\Projekty\Arch 2018\272 Toalety EUvBA\F - Toaleta Typ F\E1.4 Rozpočet\Toalety typ F\"/>
    </mc:Choice>
  </mc:AlternateContent>
  <xr:revisionPtr revIDLastSave="0" documentId="13_ncr:1_{2D5F0AF5-4D11-48B1-BB51-113FCD700D8C}" xr6:coauthVersionLast="40" xr6:coauthVersionMax="40" xr10:uidLastSave="{00000000-0000-0000-0000-000000000000}"/>
  <bookViews>
    <workbookView xWindow="57480" yWindow="7470" windowWidth="29040" windowHeight="15840" xr2:uid="{00000000-000D-0000-FFFF-FFFF00000000}"/>
  </bookViews>
  <sheets>
    <sheet name="Rekapitulácia stavby" sheetId="1" r:id="rId1"/>
    <sheet name="F - Toalety typ  F" sheetId="2" r:id="rId2"/>
  </sheets>
  <definedNames>
    <definedName name="_xlnm._FilterDatabase" localSheetId="1" hidden="1">'F - Toalety typ  F'!$C$140:$K$389</definedName>
    <definedName name="_xlnm.Print_Titles" localSheetId="1">'F - Toalety typ  F'!$140:$140</definedName>
    <definedName name="_xlnm.Print_Titles" localSheetId="0">'Rekapitulácia stavby'!$92:$92</definedName>
    <definedName name="_xlnm.Print_Area" localSheetId="1">'F - Toalety typ  F'!$C$4:$J$76,'F - Toalety typ  F'!$C$82:$J$120,'F - Toalety typ  F'!$C$126:$K$389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 s="1"/>
  <c r="BI389" i="2"/>
  <c r="BH389" i="2"/>
  <c r="BG389" i="2"/>
  <c r="BE389" i="2"/>
  <c r="T389" i="2"/>
  <c r="T388" i="2" s="1"/>
  <c r="R389" i="2"/>
  <c r="R388" i="2" s="1"/>
  <c r="P389" i="2"/>
  <c r="P388" i="2" s="1"/>
  <c r="BK389" i="2"/>
  <c r="BK388" i="2" s="1"/>
  <c r="J388" i="2" s="1"/>
  <c r="J119" i="2" s="1"/>
  <c r="J389" i="2"/>
  <c r="BF389" i="2" s="1"/>
  <c r="BI386" i="2"/>
  <c r="BH386" i="2"/>
  <c r="BG386" i="2"/>
  <c r="BE386" i="2"/>
  <c r="T386" i="2"/>
  <c r="R386" i="2"/>
  <c r="P386" i="2"/>
  <c r="BK386" i="2"/>
  <c r="J386" i="2"/>
  <c r="BF386" i="2"/>
  <c r="BI384" i="2"/>
  <c r="BH384" i="2"/>
  <c r="BG384" i="2"/>
  <c r="BE384" i="2"/>
  <c r="T384" i="2"/>
  <c r="T383" i="2" s="1"/>
  <c r="R384" i="2"/>
  <c r="R383" i="2" s="1"/>
  <c r="P384" i="2"/>
  <c r="P383" i="2" s="1"/>
  <c r="BK384" i="2"/>
  <c r="BK383" i="2" s="1"/>
  <c r="J383" i="2" s="1"/>
  <c r="J118" i="2" s="1"/>
  <c r="J384" i="2"/>
  <c r="BF384" i="2"/>
  <c r="BI381" i="2"/>
  <c r="BH381" i="2"/>
  <c r="BG381" i="2"/>
  <c r="BE381" i="2"/>
  <c r="T381" i="2"/>
  <c r="T380" i="2" s="1"/>
  <c r="T379" i="2" s="1"/>
  <c r="R381" i="2"/>
  <c r="R380" i="2" s="1"/>
  <c r="R379" i="2" s="1"/>
  <c r="P381" i="2"/>
  <c r="P380" i="2" s="1"/>
  <c r="P379" i="2" s="1"/>
  <c r="BK381" i="2"/>
  <c r="BK380" i="2" s="1"/>
  <c r="J381" i="2"/>
  <c r="BF381" i="2"/>
  <c r="BI378" i="2"/>
  <c r="BH378" i="2"/>
  <c r="BG378" i="2"/>
  <c r="BE378" i="2"/>
  <c r="T378" i="2"/>
  <c r="R378" i="2"/>
  <c r="P378" i="2"/>
  <c r="BK378" i="2"/>
  <c r="J378" i="2"/>
  <c r="BF378" i="2" s="1"/>
  <c r="BI376" i="2"/>
  <c r="BH376" i="2"/>
  <c r="BG376" i="2"/>
  <c r="BE376" i="2"/>
  <c r="T376" i="2"/>
  <c r="R376" i="2"/>
  <c r="R375" i="2" s="1"/>
  <c r="P376" i="2"/>
  <c r="BK376" i="2"/>
  <c r="BK375" i="2" s="1"/>
  <c r="J375" i="2" s="1"/>
  <c r="J115" i="2" s="1"/>
  <c r="J376" i="2"/>
  <c r="BF376" i="2"/>
  <c r="BI369" i="2"/>
  <c r="BH369" i="2"/>
  <c r="BG369" i="2"/>
  <c r="BE369" i="2"/>
  <c r="T369" i="2"/>
  <c r="R369" i="2"/>
  <c r="P369" i="2"/>
  <c r="BK369" i="2"/>
  <c r="J369" i="2"/>
  <c r="BF369" i="2" s="1"/>
  <c r="BI363" i="2"/>
  <c r="BH363" i="2"/>
  <c r="BG363" i="2"/>
  <c r="BE363" i="2"/>
  <c r="T363" i="2"/>
  <c r="R363" i="2"/>
  <c r="P363" i="2"/>
  <c r="BK363" i="2"/>
  <c r="J363" i="2"/>
  <c r="BF363" i="2" s="1"/>
  <c r="BI357" i="2"/>
  <c r="BH357" i="2"/>
  <c r="BG357" i="2"/>
  <c r="BE357" i="2"/>
  <c r="T357" i="2"/>
  <c r="R357" i="2"/>
  <c r="P357" i="2"/>
  <c r="BK357" i="2"/>
  <c r="J357" i="2"/>
  <c r="BF357" i="2" s="1"/>
  <c r="BI355" i="2"/>
  <c r="BH355" i="2"/>
  <c r="BG355" i="2"/>
  <c r="BE355" i="2"/>
  <c r="T355" i="2"/>
  <c r="R355" i="2"/>
  <c r="P355" i="2"/>
  <c r="BK355" i="2"/>
  <c r="J355" i="2"/>
  <c r="BF355" i="2" s="1"/>
  <c r="BI351" i="2"/>
  <c r="BH351" i="2"/>
  <c r="BG351" i="2"/>
  <c r="BE351" i="2"/>
  <c r="T351" i="2"/>
  <c r="R351" i="2"/>
  <c r="P351" i="2"/>
  <c r="BK351" i="2"/>
  <c r="J351" i="2"/>
  <c r="BF351" i="2" s="1"/>
  <c r="BI349" i="2"/>
  <c r="BH349" i="2"/>
  <c r="BG349" i="2"/>
  <c r="BE349" i="2"/>
  <c r="T349" i="2"/>
  <c r="T348" i="2" s="1"/>
  <c r="R349" i="2"/>
  <c r="P349" i="2"/>
  <c r="BK349" i="2"/>
  <c r="J349" i="2"/>
  <c r="BF349" i="2" s="1"/>
  <c r="BI347" i="2"/>
  <c r="BH347" i="2"/>
  <c r="BG347" i="2"/>
  <c r="BE347" i="2"/>
  <c r="T347" i="2"/>
  <c r="R347" i="2"/>
  <c r="P347" i="2"/>
  <c r="BK347" i="2"/>
  <c r="J347" i="2"/>
  <c r="BF347" i="2" s="1"/>
  <c r="BI345" i="2"/>
  <c r="BH345" i="2"/>
  <c r="BG345" i="2"/>
  <c r="BE345" i="2"/>
  <c r="T345" i="2"/>
  <c r="R345" i="2"/>
  <c r="P345" i="2"/>
  <c r="BK345" i="2"/>
  <c r="J345" i="2"/>
  <c r="BF345" i="2" s="1"/>
  <c r="BI339" i="2"/>
  <c r="BH339" i="2"/>
  <c r="BG339" i="2"/>
  <c r="BE339" i="2"/>
  <c r="T339" i="2"/>
  <c r="R339" i="2"/>
  <c r="P339" i="2"/>
  <c r="BK339" i="2"/>
  <c r="J339" i="2"/>
  <c r="BF339" i="2" s="1"/>
  <c r="BI337" i="2"/>
  <c r="BH337" i="2"/>
  <c r="BG337" i="2"/>
  <c r="BE337" i="2"/>
  <c r="T337" i="2"/>
  <c r="R337" i="2"/>
  <c r="P337" i="2"/>
  <c r="BK337" i="2"/>
  <c r="J337" i="2"/>
  <c r="BF337" i="2" s="1"/>
  <c r="BI329" i="2"/>
  <c r="BH329" i="2"/>
  <c r="BG329" i="2"/>
  <c r="BE329" i="2"/>
  <c r="T329" i="2"/>
  <c r="T328" i="2" s="1"/>
  <c r="R329" i="2"/>
  <c r="P329" i="2"/>
  <c r="BK329" i="2"/>
  <c r="BK328" i="2" s="1"/>
  <c r="J328" i="2" s="1"/>
  <c r="J112" i="2" s="1"/>
  <c r="J329" i="2"/>
  <c r="BF329" i="2"/>
  <c r="BI327" i="2"/>
  <c r="BH327" i="2"/>
  <c r="BG327" i="2"/>
  <c r="BE327" i="2"/>
  <c r="T327" i="2"/>
  <c r="R327" i="2"/>
  <c r="P327" i="2"/>
  <c r="BK327" i="2"/>
  <c r="J327" i="2"/>
  <c r="BF327" i="2" s="1"/>
  <c r="BI321" i="2"/>
  <c r="BH321" i="2"/>
  <c r="BG321" i="2"/>
  <c r="BE321" i="2"/>
  <c r="T321" i="2"/>
  <c r="R321" i="2"/>
  <c r="P321" i="2"/>
  <c r="BK321" i="2"/>
  <c r="J321" i="2"/>
  <c r="BF321" i="2"/>
  <c r="BI319" i="2"/>
  <c r="BH319" i="2"/>
  <c r="BG319" i="2"/>
  <c r="BE319" i="2"/>
  <c r="T319" i="2"/>
  <c r="R319" i="2"/>
  <c r="P319" i="2"/>
  <c r="BK319" i="2"/>
  <c r="J319" i="2"/>
  <c r="BF319" i="2" s="1"/>
  <c r="BI317" i="2"/>
  <c r="BH317" i="2"/>
  <c r="BG317" i="2"/>
  <c r="BE317" i="2"/>
  <c r="T317" i="2"/>
  <c r="R317" i="2"/>
  <c r="P317" i="2"/>
  <c r="BK317" i="2"/>
  <c r="J317" i="2"/>
  <c r="BF317" i="2" s="1"/>
  <c r="BI311" i="2"/>
  <c r="BH311" i="2"/>
  <c r="BG311" i="2"/>
  <c r="BE311" i="2"/>
  <c r="T311" i="2"/>
  <c r="R311" i="2"/>
  <c r="P311" i="2"/>
  <c r="BK311" i="2"/>
  <c r="J311" i="2"/>
  <c r="BF311" i="2" s="1"/>
  <c r="BI309" i="2"/>
  <c r="BH309" i="2"/>
  <c r="BG309" i="2"/>
  <c r="BE309" i="2"/>
  <c r="T309" i="2"/>
  <c r="R309" i="2"/>
  <c r="P309" i="2"/>
  <c r="BK309" i="2"/>
  <c r="J309" i="2"/>
  <c r="BF309" i="2" s="1"/>
  <c r="BI302" i="2"/>
  <c r="BH302" i="2"/>
  <c r="BG302" i="2"/>
  <c r="BE302" i="2"/>
  <c r="T302" i="2"/>
  <c r="R302" i="2"/>
  <c r="R301" i="2" s="1"/>
  <c r="P302" i="2"/>
  <c r="BK302" i="2"/>
  <c r="J302" i="2"/>
  <c r="BF302" i="2" s="1"/>
  <c r="BI300" i="2"/>
  <c r="BH300" i="2"/>
  <c r="BG300" i="2"/>
  <c r="BE300" i="2"/>
  <c r="T300" i="2"/>
  <c r="R300" i="2"/>
  <c r="P300" i="2"/>
  <c r="BK300" i="2"/>
  <c r="J300" i="2"/>
  <c r="BF300" i="2" s="1"/>
  <c r="BI298" i="2"/>
  <c r="BH298" i="2"/>
  <c r="BG298" i="2"/>
  <c r="BE298" i="2"/>
  <c r="T298" i="2"/>
  <c r="R298" i="2"/>
  <c r="P298" i="2"/>
  <c r="BK298" i="2"/>
  <c r="J298" i="2"/>
  <c r="BF298" i="2" s="1"/>
  <c r="BI296" i="2"/>
  <c r="BH296" i="2"/>
  <c r="BG296" i="2"/>
  <c r="BE296" i="2"/>
  <c r="T296" i="2"/>
  <c r="R296" i="2"/>
  <c r="P296" i="2"/>
  <c r="BK296" i="2"/>
  <c r="J296" i="2"/>
  <c r="BF296" i="2" s="1"/>
  <c r="BI294" i="2"/>
  <c r="BH294" i="2"/>
  <c r="BG294" i="2"/>
  <c r="BE294" i="2"/>
  <c r="T294" i="2"/>
  <c r="R294" i="2"/>
  <c r="P294" i="2"/>
  <c r="BK294" i="2"/>
  <c r="J294" i="2"/>
  <c r="BF294" i="2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1" i="2"/>
  <c r="BH281" i="2"/>
  <c r="BG281" i="2"/>
  <c r="BE281" i="2"/>
  <c r="T281" i="2"/>
  <c r="R281" i="2"/>
  <c r="R280" i="2" s="1"/>
  <c r="P281" i="2"/>
  <c r="BK281" i="2"/>
  <c r="J281" i="2"/>
  <c r="BF281" i="2" s="1"/>
  <c r="BI279" i="2"/>
  <c r="BH279" i="2"/>
  <c r="BG279" i="2"/>
  <c r="BE279" i="2"/>
  <c r="T279" i="2"/>
  <c r="R279" i="2"/>
  <c r="P279" i="2"/>
  <c r="BK279" i="2"/>
  <c r="J279" i="2"/>
  <c r="BF279" i="2" s="1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R268" i="2" s="1"/>
  <c r="P269" i="2"/>
  <c r="P268" i="2" s="1"/>
  <c r="BK269" i="2"/>
  <c r="BK268" i="2" s="1"/>
  <c r="J268" i="2" s="1"/>
  <c r="J106" i="2" s="1"/>
  <c r="J269" i="2"/>
  <c r="BF269" i="2"/>
  <c r="BI266" i="2"/>
  <c r="BH266" i="2"/>
  <c r="BG266" i="2"/>
  <c r="BE266" i="2"/>
  <c r="T266" i="2"/>
  <c r="T265" i="2" s="1"/>
  <c r="R266" i="2"/>
  <c r="R265" i="2" s="1"/>
  <c r="P266" i="2"/>
  <c r="P265" i="2" s="1"/>
  <c r="BK266" i="2"/>
  <c r="BK265" i="2" s="1"/>
  <c r="J266" i="2"/>
  <c r="BF266" i="2" s="1"/>
  <c r="BI263" i="2"/>
  <c r="BH263" i="2"/>
  <c r="BG263" i="2"/>
  <c r="BE263" i="2"/>
  <c r="T263" i="2"/>
  <c r="T262" i="2" s="1"/>
  <c r="R263" i="2"/>
  <c r="R262" i="2" s="1"/>
  <c r="P263" i="2"/>
  <c r="P262" i="2" s="1"/>
  <c r="BK263" i="2"/>
  <c r="BK262" i="2" s="1"/>
  <c r="J262" i="2"/>
  <c r="J103" i="2" s="1"/>
  <c r="J263" i="2"/>
  <c r="BF263" i="2"/>
  <c r="BI258" i="2"/>
  <c r="BH258" i="2"/>
  <c r="BG258" i="2"/>
  <c r="BE258" i="2"/>
  <c r="T258" i="2"/>
  <c r="R258" i="2"/>
  <c r="P258" i="2"/>
  <c r="BK258" i="2"/>
  <c r="J258" i="2"/>
  <c r="BF258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2" i="2"/>
  <c r="BH242" i="2"/>
  <c r="BG242" i="2"/>
  <c r="BE242" i="2"/>
  <c r="T242" i="2"/>
  <c r="R242" i="2"/>
  <c r="P242" i="2"/>
  <c r="BK242" i="2"/>
  <c r="J242" i="2"/>
  <c r="BF242" i="2" s="1"/>
  <c r="BI238" i="2"/>
  <c r="BH238" i="2"/>
  <c r="BG238" i="2"/>
  <c r="BE238" i="2"/>
  <c r="T238" i="2"/>
  <c r="R238" i="2"/>
  <c r="P238" i="2"/>
  <c r="BK238" i="2"/>
  <c r="J238" i="2"/>
  <c r="BF238" i="2" s="1"/>
  <c r="BI234" i="2"/>
  <c r="BH234" i="2"/>
  <c r="BG234" i="2"/>
  <c r="BE234" i="2"/>
  <c r="T234" i="2"/>
  <c r="R234" i="2"/>
  <c r="P234" i="2"/>
  <c r="BK234" i="2"/>
  <c r="J234" i="2"/>
  <c r="BF234" i="2" s="1"/>
  <c r="BI228" i="2"/>
  <c r="BH228" i="2"/>
  <c r="BG228" i="2"/>
  <c r="BE228" i="2"/>
  <c r="T228" i="2"/>
  <c r="R228" i="2"/>
  <c r="P228" i="2"/>
  <c r="BK228" i="2"/>
  <c r="J228" i="2"/>
  <c r="BF228" i="2" s="1"/>
  <c r="BI221" i="2"/>
  <c r="BH221" i="2"/>
  <c r="BG221" i="2"/>
  <c r="BE221" i="2"/>
  <c r="T221" i="2"/>
  <c r="R221" i="2"/>
  <c r="P221" i="2"/>
  <c r="BK221" i="2"/>
  <c r="J221" i="2"/>
  <c r="BF221" i="2" s="1"/>
  <c r="BI217" i="2"/>
  <c r="BH217" i="2"/>
  <c r="BG217" i="2"/>
  <c r="BE217" i="2"/>
  <c r="T217" i="2"/>
  <c r="R217" i="2"/>
  <c r="P217" i="2"/>
  <c r="BK217" i="2"/>
  <c r="J217" i="2"/>
  <c r="BF217" i="2" s="1"/>
  <c r="BI211" i="2"/>
  <c r="BH211" i="2"/>
  <c r="BG211" i="2"/>
  <c r="BE211" i="2"/>
  <c r="T211" i="2"/>
  <c r="R211" i="2"/>
  <c r="P211" i="2"/>
  <c r="BK211" i="2"/>
  <c r="J211" i="2"/>
  <c r="BF211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5" i="2"/>
  <c r="BH205" i="2"/>
  <c r="BG205" i="2"/>
  <c r="BE205" i="2"/>
  <c r="T205" i="2"/>
  <c r="R205" i="2"/>
  <c r="P205" i="2"/>
  <c r="BK205" i="2"/>
  <c r="J205" i="2"/>
  <c r="BF205" i="2" s="1"/>
  <c r="BI199" i="2"/>
  <c r="BH199" i="2"/>
  <c r="BG199" i="2"/>
  <c r="BE199" i="2"/>
  <c r="T199" i="2"/>
  <c r="R199" i="2"/>
  <c r="P199" i="2"/>
  <c r="BK199" i="2"/>
  <c r="J199" i="2"/>
  <c r="BF199" i="2" s="1"/>
  <c r="BI193" i="2"/>
  <c r="BH193" i="2"/>
  <c r="BG193" i="2"/>
  <c r="BE193" i="2"/>
  <c r="T193" i="2"/>
  <c r="R193" i="2"/>
  <c r="P193" i="2"/>
  <c r="BK193" i="2"/>
  <c r="J193" i="2"/>
  <c r="BF193" i="2" s="1"/>
  <c r="BI187" i="2"/>
  <c r="BH187" i="2"/>
  <c r="BG187" i="2"/>
  <c r="BE187" i="2"/>
  <c r="T187" i="2"/>
  <c r="R187" i="2"/>
  <c r="P187" i="2"/>
  <c r="BK187" i="2"/>
  <c r="J187" i="2"/>
  <c r="BF187" i="2" s="1"/>
  <c r="BI185" i="2"/>
  <c r="BH185" i="2"/>
  <c r="BG185" i="2"/>
  <c r="BE185" i="2"/>
  <c r="T185" i="2"/>
  <c r="R185" i="2"/>
  <c r="P185" i="2"/>
  <c r="BK185" i="2"/>
  <c r="J185" i="2"/>
  <c r="BF185" i="2" s="1"/>
  <c r="BI179" i="2"/>
  <c r="BH179" i="2"/>
  <c r="BG179" i="2"/>
  <c r="BE179" i="2"/>
  <c r="T179" i="2"/>
  <c r="R179" i="2"/>
  <c r="P179" i="2"/>
  <c r="BK179" i="2"/>
  <c r="J179" i="2"/>
  <c r="BF179" i="2" s="1"/>
  <c r="BI171" i="2"/>
  <c r="BH171" i="2"/>
  <c r="BG171" i="2"/>
  <c r="BE171" i="2"/>
  <c r="T171" i="2"/>
  <c r="R171" i="2"/>
  <c r="P171" i="2"/>
  <c r="BK171" i="2"/>
  <c r="J171" i="2"/>
  <c r="BF171" i="2" s="1"/>
  <c r="BI163" i="2"/>
  <c r="BH163" i="2"/>
  <c r="BG163" i="2"/>
  <c r="BE163" i="2"/>
  <c r="T163" i="2"/>
  <c r="R163" i="2"/>
  <c r="P163" i="2"/>
  <c r="BK163" i="2"/>
  <c r="J163" i="2"/>
  <c r="BF163" i="2" s="1"/>
  <c r="BI161" i="2"/>
  <c r="BH161" i="2"/>
  <c r="BG161" i="2"/>
  <c r="BE161" i="2"/>
  <c r="T161" i="2"/>
  <c r="R161" i="2"/>
  <c r="P161" i="2"/>
  <c r="BK161" i="2"/>
  <c r="J161" i="2"/>
  <c r="BF161" i="2" s="1"/>
  <c r="BI159" i="2"/>
  <c r="BH159" i="2"/>
  <c r="BG159" i="2"/>
  <c r="BE159" i="2"/>
  <c r="T159" i="2"/>
  <c r="R159" i="2"/>
  <c r="P159" i="2"/>
  <c r="BK159" i="2"/>
  <c r="J159" i="2"/>
  <c r="BF159" i="2" s="1"/>
  <c r="BI157" i="2"/>
  <c r="BH157" i="2"/>
  <c r="BG157" i="2"/>
  <c r="BE157" i="2"/>
  <c r="T157" i="2"/>
  <c r="R157" i="2"/>
  <c r="P157" i="2"/>
  <c r="BK157" i="2"/>
  <c r="J157" i="2"/>
  <c r="BF157" i="2" s="1"/>
  <c r="BI151" i="2"/>
  <c r="BH151" i="2"/>
  <c r="BG151" i="2"/>
  <c r="BE151" i="2"/>
  <c r="T151" i="2"/>
  <c r="R151" i="2"/>
  <c r="P151" i="2"/>
  <c r="BK151" i="2"/>
  <c r="J151" i="2"/>
  <c r="BF151" i="2" s="1"/>
  <c r="BI149" i="2"/>
  <c r="BH149" i="2"/>
  <c r="BG149" i="2"/>
  <c r="BE149" i="2"/>
  <c r="T149" i="2"/>
  <c r="R149" i="2"/>
  <c r="P149" i="2"/>
  <c r="BK149" i="2"/>
  <c r="J149" i="2"/>
  <c r="BF149" i="2" s="1"/>
  <c r="BI147" i="2"/>
  <c r="BH147" i="2"/>
  <c r="BG147" i="2"/>
  <c r="BE147" i="2"/>
  <c r="F35" i="2" s="1"/>
  <c r="AZ96" i="1" s="1"/>
  <c r="AZ95" i="1" s="1"/>
  <c r="T147" i="2"/>
  <c r="R147" i="2"/>
  <c r="P147" i="2"/>
  <c r="BK147" i="2"/>
  <c r="J147" i="2"/>
  <c r="BF147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F38" i="2" s="1"/>
  <c r="BC96" i="1" s="1"/>
  <c r="BC95" i="1" s="1"/>
  <c r="BG144" i="2"/>
  <c r="BE144" i="2"/>
  <c r="T144" i="2"/>
  <c r="R144" i="2"/>
  <c r="P144" i="2"/>
  <c r="BK144" i="2"/>
  <c r="BK143" i="2"/>
  <c r="J143" i="2" s="1"/>
  <c r="J100" i="2" s="1"/>
  <c r="J144" i="2"/>
  <c r="BF144" i="2" s="1"/>
  <c r="J138" i="2"/>
  <c r="J137" i="2"/>
  <c r="F137" i="2"/>
  <c r="F135" i="2"/>
  <c r="E133" i="2"/>
  <c r="J94" i="2"/>
  <c r="J93" i="2"/>
  <c r="F93" i="2"/>
  <c r="F91" i="2"/>
  <c r="E89" i="2"/>
  <c r="J20" i="2"/>
  <c r="E20" i="2"/>
  <c r="F94" i="2" s="1"/>
  <c r="F138" i="2"/>
  <c r="J19" i="2"/>
  <c r="J14" i="2"/>
  <c r="J135" i="2" s="1"/>
  <c r="E7" i="2"/>
  <c r="E129" i="2" s="1"/>
  <c r="AS95" i="1"/>
  <c r="AS94" i="1" s="1"/>
  <c r="L90" i="1"/>
  <c r="AM90" i="1"/>
  <c r="AM89" i="1"/>
  <c r="L89" i="1"/>
  <c r="AM87" i="1"/>
  <c r="L87" i="1"/>
  <c r="L85" i="1"/>
  <c r="J380" i="2" l="1"/>
  <c r="J117" i="2" s="1"/>
  <c r="BK379" i="2"/>
  <c r="J379" i="2" s="1"/>
  <c r="J116" i="2" s="1"/>
  <c r="BC94" i="1"/>
  <c r="AY94" i="1" s="1"/>
  <c r="AY95" i="1"/>
  <c r="AV95" i="1"/>
  <c r="AZ94" i="1"/>
  <c r="W29" i="1" s="1"/>
  <c r="F37" i="2"/>
  <c r="BB96" i="1" s="1"/>
  <c r="BB95" i="1" s="1"/>
  <c r="AX95" i="1" s="1"/>
  <c r="BK146" i="2"/>
  <c r="J146" i="2" s="1"/>
  <c r="J101" i="2" s="1"/>
  <c r="P207" i="2"/>
  <c r="T320" i="2"/>
  <c r="BK348" i="2"/>
  <c r="J348" i="2" s="1"/>
  <c r="J113" i="2" s="1"/>
  <c r="J91" i="2"/>
  <c r="J35" i="2"/>
  <c r="AV96" i="1" s="1"/>
  <c r="P146" i="2"/>
  <c r="R207" i="2"/>
  <c r="P356" i="2"/>
  <c r="R146" i="2"/>
  <c r="T207" i="2"/>
  <c r="BK280" i="2"/>
  <c r="J280" i="2" s="1"/>
  <c r="J108" i="2" s="1"/>
  <c r="T301" i="2"/>
  <c r="P328" i="2"/>
  <c r="R348" i="2"/>
  <c r="R143" i="2"/>
  <c r="F39" i="2"/>
  <c r="BD96" i="1" s="1"/>
  <c r="BD95" i="1" s="1"/>
  <c r="BD94" i="1" s="1"/>
  <c r="W33" i="1" s="1"/>
  <c r="T146" i="2"/>
  <c r="P280" i="2"/>
  <c r="R328" i="2"/>
  <c r="P143" i="2"/>
  <c r="BK293" i="2"/>
  <c r="J293" i="2" s="1"/>
  <c r="J109" i="2" s="1"/>
  <c r="P375" i="2"/>
  <c r="P293" i="2"/>
  <c r="T143" i="2"/>
  <c r="R293" i="2"/>
  <c r="T375" i="2"/>
  <c r="BK275" i="2"/>
  <c r="J275" i="2" s="1"/>
  <c r="J107" i="2" s="1"/>
  <c r="T293" i="2"/>
  <c r="BK320" i="2"/>
  <c r="J320" i="2" s="1"/>
  <c r="J111" i="2" s="1"/>
  <c r="BK356" i="2"/>
  <c r="J356" i="2" s="1"/>
  <c r="J114" i="2" s="1"/>
  <c r="P275" i="2"/>
  <c r="P320" i="2"/>
  <c r="BK207" i="2"/>
  <c r="J207" i="2" s="1"/>
  <c r="J102" i="2" s="1"/>
  <c r="R275" i="2"/>
  <c r="R264" i="2" s="1"/>
  <c r="BK301" i="2"/>
  <c r="J301" i="2" s="1"/>
  <c r="J110" i="2" s="1"/>
  <c r="R320" i="2"/>
  <c r="R356" i="2"/>
  <c r="T280" i="2"/>
  <c r="P348" i="2"/>
  <c r="J36" i="2"/>
  <c r="AW96" i="1" s="1"/>
  <c r="F36" i="2"/>
  <c r="BA96" i="1" s="1"/>
  <c r="BA95" i="1" s="1"/>
  <c r="E85" i="2"/>
  <c r="J265" i="2"/>
  <c r="J105" i="2" s="1"/>
  <c r="T268" i="2"/>
  <c r="T275" i="2"/>
  <c r="P301" i="2"/>
  <c r="T356" i="2"/>
  <c r="BB94" i="1" l="1"/>
  <c r="AV94" i="1"/>
  <c r="BK264" i="2"/>
  <c r="J264" i="2" s="1"/>
  <c r="J104" i="2" s="1"/>
  <c r="P264" i="2"/>
  <c r="BK142" i="2"/>
  <c r="R142" i="2"/>
  <c r="R141" i="2" s="1"/>
  <c r="AT96" i="1"/>
  <c r="W32" i="1"/>
  <c r="P142" i="2"/>
  <c r="T142" i="2"/>
  <c r="J142" i="2"/>
  <c r="J99" i="2" s="1"/>
  <c r="BK141" i="2"/>
  <c r="J141" i="2" s="1"/>
  <c r="T264" i="2"/>
  <c r="T141" i="2" s="1"/>
  <c r="AW95" i="1"/>
  <c r="AT95" i="1" s="1"/>
  <c r="BA94" i="1"/>
  <c r="W31" i="1"/>
  <c r="AX94" i="1"/>
  <c r="AK29" i="1"/>
  <c r="P141" i="2" l="1"/>
  <c r="AU96" i="1" s="1"/>
  <c r="AU95" i="1" s="1"/>
  <c r="AU94" i="1" s="1"/>
  <c r="J32" i="2"/>
  <c r="J98" i="2"/>
  <c r="W30" i="1"/>
  <c r="AW94" i="1"/>
  <c r="AK30" i="1" l="1"/>
  <c r="AT94" i="1"/>
  <c r="J41" i="2"/>
  <c r="AG96" i="1"/>
  <c r="AN96" i="1" l="1"/>
  <c r="AG95" i="1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<sst xmlns="http://schemas.openxmlformats.org/spreadsheetml/2006/main" count="2931" uniqueCount="587">
  <si>
    <t>Export Komplet</t>
  </si>
  <si>
    <t/>
  </si>
  <si>
    <t>2.0</t>
  </si>
  <si>
    <t>False</t>
  </si>
  <si>
    <t>{5a2c636b-2d0b-4c2b-abbe-3f650d2fb1fd}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</si>
  <si>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</si>
  <si>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</si>
  <si>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</si>
  <si>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</si>
  <si>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</si>
  <si>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</si>
  <si>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</si>
  <si>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</si>
  <si>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hygienických zriadení - EUvBA</t>
  </si>
  <si>
    <t>JKSO:</t>
  </si>
  <si>
    <t>KS:</t>
  </si>
  <si>
    <t>Miesto:</t>
  </si>
  <si>
    <t>Dolnozemská cesta 1, 852 35 Bratislava</t>
  </si>
  <si>
    <t>Dátum:</t>
  </si>
  <si>
    <t>14. 2. 2019</t>
  </si>
  <si>
    <t>Objednávateľ:</t>
  </si>
  <si>
    <t>IČO:</t>
  </si>
  <si>
    <t>Ekonomická univerzita v Bratislave</t>
  </si>
  <si>
    <t>IČ DPH:</t>
  </si>
  <si>
    <t>Zhotoviteľ:</t>
  </si>
  <si>
    <t>Vyplň údaj</t>
  </si>
  <si>
    <t>Projektant:</t>
  </si>
  <si>
    <t>Ing.arch. Rastislav Mikluš</t>
  </si>
  <si>
    <t>True</t>
  </si>
  <si>
    <t>0,01</t>
  </si>
  <si>
    <t>Spracovateľ:</t>
  </si>
  <si>
    <t>Žákovičová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</si>
  <si>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</si>
  <si>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</si>
  <si>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</si>
  <si>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</si>
  <si>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</si>
  <si>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</si>
  <si>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</si>
  <si>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</si>
  <si>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</si>
  <si>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</si>
  <si>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</si>
  <si>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</si>
  <si>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</si>
  <si>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</si>
  <si>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</si>
  <si>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</si>
  <si>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</si>
  <si>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</si>
  <si>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</si>
  <si>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</si>
  <si>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</si>
  <si>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</si>
  <si>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</si>
  <si>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</si>
  <si>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</si>
  <si>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</si>
  <si>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</si>
  <si>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</si>
  <si>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</si>
  <si>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</si>
  <si>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</si>
  <si>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</si>
  <si>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</si>
  <si>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</si>
  <si>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</si>
  <si>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</si>
  <si>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</si>
  <si>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</si>
  <si>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</si>
  <si>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</si>
  <si>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</si>
  <si>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</si>
  <si>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</si>
  <si>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</si>
  <si>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</si>
  <si>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Toalety</t>
  </si>
  <si>
    <t>STA</t>
  </si>
  <si>
    <t>1</t>
  </si>
  <si>
    <t>{bafd2086-cdbe-4b7d-9e44-72897d86d743}</t>
  </si>
  <si>
    <t>/</t>
  </si>
  <si>
    <t>F</t>
  </si>
  <si>
    <t>Toalety typ  F</t>
  </si>
  <si>
    <t>Časť</t>
  </si>
  <si>
    <t>2</t>
  </si>
  <si>
    <t>{814d48c3-f113-4b45-9ec1-7aca3ab2bd47}</t>
  </si>
  <si>
    <t>KRYCÍ LIST ROZPOČTU</t>
  </si>
  <si>
    <t>Objekt:</t>
  </si>
  <si>
    <t>Toalety - Stavebné úpravy hygienických zriadení - EUvBA</t>
  </si>
  <si>
    <t>Časť:</t>
  </si>
  <si>
    <t>F - Toalety typ  F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</si>
  <si>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</si>
  <si>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</si>
  <si>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</si>
  <si>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</si>
  <si>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</si>
  <si>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</si>
  <si>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</si>
  <si>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</si>
  <si>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</si>
  <si>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</si>
  <si>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</si>
  <si>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Zdravotech. vnútorná kanalizácia</t>
  </si>
  <si>
    <t xml:space="preserve">    725 - Zdravotechnika - vybavenie toalety</t>
  </si>
  <si>
    <t xml:space="preserve">    735 - Ústredné kúrenie, vykurov. telesá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</si>
  <si>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</si>
  <si>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</si>
  <si>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</si>
  <si>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</si>
  <si>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</si>
  <si>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</si>
  <si>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</si>
  <si>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 xml:space="preserve">    787 - Dokončovacie práce - zasklievanie</t>
  </si>
  <si>
    <t>M - Práce a dodávky M</t>
  </si>
  <si>
    <t xml:space="preserve">    21-M - Elektromontáže</t>
  </si>
  <si>
    <t>OST - Ostatné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</si>
  <si>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</si>
  <si>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</si>
  <si>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</si>
  <si>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</si>
  <si>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</si>
  <si>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</si>
  <si>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</si>
  <si>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</si>
  <si>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</si>
  <si>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</si>
  <si>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</si>
  <si>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</si>
  <si>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</si>
  <si>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</si>
  <si>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</si>
  <si>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</si>
  <si>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</si>
  <si>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</si>
  <si>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</si>
  <si>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340235212</t>
  </si>
  <si>
    <t>Zamurovanie otvoru s plochou do 0, 0225 m2 tehlami pálenými v stenách hr. nad 100 mm</t>
  </si>
  <si>
    <t>ks</t>
  </si>
  <si>
    <t>4</t>
  </si>
  <si>
    <t>-1950008966</t>
  </si>
  <si>
    <t>340236212</t>
  </si>
  <si>
    <t>Zamurovanie otvoru s plochou do 0, 09 m2 tehlami pálenými v stenách hr. nad 100 mm</t>
  </si>
  <si>
    <t>371880375</t>
  </si>
  <si>
    <t>6</t>
  </si>
  <si>
    <t>Úpravy povrchov, podlahy, osadenie</t>
  </si>
  <si>
    <t>611401111</t>
  </si>
  <si>
    <t>Omietka jednotlivých malých plôch na stropoch akoukoľvek maltou s plochou jednotlivo do 0, 09 m2</t>
  </si>
  <si>
    <t>1889597213</t>
  </si>
  <si>
    <t>VV</t>
  </si>
  <si>
    <t>"vysprávky stávajúcich stropov"               10</t>
  </si>
  <si>
    <t>611401211</t>
  </si>
  <si>
    <t>Omietka jednotlivých malých plôch na stropoch s plochou jednotlivo nad 0, 09 do 0,25 m2</t>
  </si>
  <si>
    <t>-943911570</t>
  </si>
  <si>
    <t>"vysprávky stávajúcich stropov"               3</t>
  </si>
  <si>
    <t>5</t>
  </si>
  <si>
    <t>611460120</t>
  </si>
  <si>
    <t>Príprava vnútorného podkladu stropov penetráciou základnou</t>
  </si>
  <si>
    <t>m2</t>
  </si>
  <si>
    <t>1733390380</t>
  </si>
  <si>
    <t>"mč.1.01"            6,03</t>
  </si>
  <si>
    <t>"mč.1.02"            5,86</t>
  </si>
  <si>
    <t>"mč.1.03"            5,86</t>
  </si>
  <si>
    <t>"mč.1.04"           6,03</t>
  </si>
  <si>
    <t>Súčet</t>
  </si>
  <si>
    <t>612401191</t>
  </si>
  <si>
    <t>Omietka jednotlivých malých plôch vnútorných stien akoukoľvek maltou do 0, 09 m2</t>
  </si>
  <si>
    <t>-2082106347</t>
  </si>
  <si>
    <t>"vysprávky stávajúcich stien"              15</t>
  </si>
  <si>
    <t>7</t>
  </si>
  <si>
    <t>612401291</t>
  </si>
  <si>
    <t>Omietka jednotlivých malých plôch vnútorných stien akoukoľvek maltou nad 0, 09 do 0,25 m2</t>
  </si>
  <si>
    <t>1409680995</t>
  </si>
  <si>
    <t>"vysprávky stávajúcich stien"              4</t>
  </si>
  <si>
    <t>8</t>
  </si>
  <si>
    <t>612401391</t>
  </si>
  <si>
    <t>Omietka jednotlivých malých plôch vnútorných stien akoukoľvek maltou nad 0, 25 do 1 m2</t>
  </si>
  <si>
    <t>-1403775322</t>
  </si>
  <si>
    <t>"vysprávky stávajúcich stien"               1</t>
  </si>
  <si>
    <t>9</t>
  </si>
  <si>
    <t>612460120</t>
  </si>
  <si>
    <t>Príprava vnútorného podkladu stien penetráciou základnou</t>
  </si>
  <si>
    <t>-703713810</t>
  </si>
  <si>
    <t>"mč.1.01"            (1,60+3,90)*2*2,93</t>
  </si>
  <si>
    <t>"mč.1.02"            (1,70+3,50)*2*2,93</t>
  </si>
  <si>
    <t>"mč.1.03"            (1,70+3,50)*2*2,93</t>
  </si>
  <si>
    <t>"mč.1.04"            (1,60+3,90)*2*2,93</t>
  </si>
  <si>
    <t>"ostenie"           0,20*(1,20*2+0,70*4)</t>
  </si>
  <si>
    <t>"otvory"              -(0,80*6*1,97+1,20*0,70*2)</t>
  </si>
  <si>
    <t>Súčet  pod obklad a nad obkladom</t>
  </si>
  <si>
    <t>10</t>
  </si>
  <si>
    <t>612465113</t>
  </si>
  <si>
    <t>Príprava podkladu,pod obklad vnút.stien,miešanie a nanášanie ručne hr.2 mm</t>
  </si>
  <si>
    <t>-1854586587</t>
  </si>
  <si>
    <t>"mč.1.01"            (1,60+3,90)*2*2,10</t>
  </si>
  <si>
    <t>"mč.1.02"            (1,70+3,50)*2*2,10</t>
  </si>
  <si>
    <t>"mč.1.03"            (1,70+3,50)*2*2,10</t>
  </si>
  <si>
    <t>"mč.1.04"            (1,60+3,90)*2*2,10</t>
  </si>
  <si>
    <t xml:space="preserve">Súčet </t>
  </si>
  <si>
    <t>11</t>
  </si>
  <si>
    <t>612481119</t>
  </si>
  <si>
    <t>Potiahnutie vnútorných stien, sklotextílnou mriežkou vr. stav.lepidla</t>
  </si>
  <si>
    <t>1812304888</t>
  </si>
  <si>
    <t>"mč.1.01"            (1,60+3,90)*2*0,83+6,03</t>
  </si>
  <si>
    <t>"mč.1.02"            (1,70+3,50)*2*0,83+5,86</t>
  </si>
  <si>
    <t>"mč.1.03"            (1,70+3,50)*2*0,83+5,86</t>
  </si>
  <si>
    <t>"mč.1.04"            (1,60+3,90)*2*0,83+6,03</t>
  </si>
  <si>
    <t>Súčet  pre maľby nad obkladom</t>
  </si>
  <si>
    <t>12</t>
  </si>
  <si>
    <t>M</t>
  </si>
  <si>
    <t>6932001000</t>
  </si>
  <si>
    <t>Mriežka sklotextilná</t>
  </si>
  <si>
    <t>-1284870906</t>
  </si>
  <si>
    <t>59,304*1,15 'Přepočítané koeficientom množstva</t>
  </si>
  <si>
    <t>13</t>
  </si>
  <si>
    <t>631312611</t>
  </si>
  <si>
    <t>Mazanina z betónu prostého (m3) tr. C 16/20 hr.nad 50 do 80 mm</t>
  </si>
  <si>
    <t>m3</t>
  </si>
  <si>
    <t>CS CENEKON 2018 02</t>
  </si>
  <si>
    <t>-312745200</t>
  </si>
  <si>
    <t>"mč.1.01"                6,03*0,08</t>
  </si>
  <si>
    <t>"mč.1.02"                5,86*0,08</t>
  </si>
  <si>
    <t>"mč.1.03"                5,95*0,08</t>
  </si>
  <si>
    <t>"mč.1.04"                6,03*0,08</t>
  </si>
  <si>
    <t>14</t>
  </si>
  <si>
    <t>631319161</t>
  </si>
  <si>
    <t>Príplatok za prehlad. betónovej mazaniny min. tr.C 8/10 oceľ. hlad. hr. 50-80 mm (40kg/m3)</t>
  </si>
  <si>
    <t>-674291450</t>
  </si>
  <si>
    <t>15</t>
  </si>
  <si>
    <t>632001031</t>
  </si>
  <si>
    <t>Položenie dilatačného profilu v potere tvaru L</t>
  </si>
  <si>
    <t>m</t>
  </si>
  <si>
    <t>672478936</t>
  </si>
  <si>
    <t>"mč.1.01"            (1,60+3,90)*2</t>
  </si>
  <si>
    <t>"mč.1.02"            (1,70+3,50)*2</t>
  </si>
  <si>
    <t>"mč.1.03"            (1,70+3,50)*2</t>
  </si>
  <si>
    <t>"mč.1.04"            (1,60+3,90)*2</t>
  </si>
  <si>
    <t>16</t>
  </si>
  <si>
    <t>553640000100</t>
  </si>
  <si>
    <t>Profil dilatačný L-Silber, 60x60x3 mm dĺ. 2000 mm na vytvorenie pracovnej škáry v potere alebo na oddelenie rozdielnych výšok poteru, BAUMIT</t>
  </si>
  <si>
    <t>1655554704</t>
  </si>
  <si>
    <t>42,8*1,05 'Přepočítané koeficientom množstva</t>
  </si>
  <si>
    <t>Ostatné konštrukcie a práce-búranie</t>
  </si>
  <si>
    <t>17</t>
  </si>
  <si>
    <t>941955001</t>
  </si>
  <si>
    <t>Lešenie ľahké pracovné pomocné, s výškou lešeňovej podlahy do 1,20 m</t>
  </si>
  <si>
    <t>-1930139134</t>
  </si>
  <si>
    <t>18</t>
  </si>
  <si>
    <t>952901110</t>
  </si>
  <si>
    <t>Čistenie budov počas úprav</t>
  </si>
  <si>
    <t>-628159217</t>
  </si>
  <si>
    <t>"predpoklad 6x"              6*23,86</t>
  </si>
  <si>
    <t>19</t>
  </si>
  <si>
    <t>952901111</t>
  </si>
  <si>
    <t>Vyčistenie budov pri výške podlaží do 4m</t>
  </si>
  <si>
    <t>-87898632</t>
  </si>
  <si>
    <t>"mč.1.01"                6,03</t>
  </si>
  <si>
    <t>"mč.1.02"                5,86</t>
  </si>
  <si>
    <t>"mč.1.03"                5,95</t>
  </si>
  <si>
    <t>"mč.1.04"                6,03</t>
  </si>
  <si>
    <t>962031132</t>
  </si>
  <si>
    <t>Búranie priečok z tehál pálených, plných alebo dutých hr. do 150 mm,  -0,19600t</t>
  </si>
  <si>
    <t>-878158971</t>
  </si>
  <si>
    <t>"úprava D01 - priečky hr.100mm"          (1,40*2+1,70*2)*2,10</t>
  </si>
  <si>
    <t xml:space="preserve">                                                                             -(4*0,60+0,80)*1,97</t>
  </si>
  <si>
    <t>21</t>
  </si>
  <si>
    <t>965043341</t>
  </si>
  <si>
    <t>Búranie podkladov pod dlažby, liatych dlažieb a mazanín,betón s poterom,teracom hr.do 100 mm, plochy nad 4 m2  -2,20000t</t>
  </si>
  <si>
    <t>757388871</t>
  </si>
  <si>
    <t>"úprava D08 -  mč.1.01"            6,03*0,10</t>
  </si>
  <si>
    <t>"úprava D08 -  mč.1.02"            5,86*0,10</t>
  </si>
  <si>
    <t>"úprava D08 -  mč.1.03"            5,95*0,10</t>
  </si>
  <si>
    <t>"úprava D08 -  mč.1.04"           6,03*0,10</t>
  </si>
  <si>
    <t>"pod buraným murivom"      (1,40*2+1,70*2)*0,10*0,09</t>
  </si>
  <si>
    <t>22</t>
  </si>
  <si>
    <t>965081812</t>
  </si>
  <si>
    <t>Búranie dlažieb, z kamen., cement., terazzových, čadičových alebo keram. dĺžky , hr.nad 10 mm,  -0,06500t</t>
  </si>
  <si>
    <t>-780993428</t>
  </si>
  <si>
    <t>"úprava D07 -  mč.1.01"            6,03</t>
  </si>
  <si>
    <t>"úprava D07 -  mč.1.02"            5,86</t>
  </si>
  <si>
    <t>"úprava D07 -  mč.1.03"            5,95</t>
  </si>
  <si>
    <t>"úprava D07 -  mč.1.04"           6,03</t>
  </si>
  <si>
    <t>23</t>
  </si>
  <si>
    <t>968061127</t>
  </si>
  <si>
    <t>Vyvesenie alebo zavesenie kov. dverného krídla do 2 m2</t>
  </si>
  <si>
    <t>-102557328</t>
  </si>
  <si>
    <t>"úprava D03 -  600/1970"          4</t>
  </si>
  <si>
    <t>"úprava D03 -  800/1970"          4</t>
  </si>
  <si>
    <t>24</t>
  </si>
  <si>
    <t>968072455</t>
  </si>
  <si>
    <t>Vybúranie kovových dverových zárubní plochy do 2 m2,  -0,07600t</t>
  </si>
  <si>
    <t>403238338</t>
  </si>
  <si>
    <t>"úprava D03 -  600/1970"          4*0,60*1,97</t>
  </si>
  <si>
    <t>"úprava D03 -  800/1970"          4*0,80*1,97</t>
  </si>
  <si>
    <t>25</t>
  </si>
  <si>
    <t>978059531</t>
  </si>
  <si>
    <t>Odsekanie a odobratie stien z obkladačiek vnútorných nad 2 m2,  -0,06800t</t>
  </si>
  <si>
    <t>317901833</t>
  </si>
  <si>
    <t>"úprava D06 -  mč.1.01"            (1,60+3,90)*2*2,10</t>
  </si>
  <si>
    <t>"úprava D06 -  mč.1.02"            (1,70+2,00+0,80*2+1,40*2)*2*2,10</t>
  </si>
  <si>
    <t>"úprava D06 -  mč.1.03"            (1,70+2,00+0,80*2+1,40*2)*2*2,10</t>
  </si>
  <si>
    <t>"úprava D06 -  mč.1.04"            (1,60+3,90)*2*2,10</t>
  </si>
  <si>
    <t>"ostenie"                                      0,20*(1,20*2+0,70*4)</t>
  </si>
  <si>
    <t>"otvory"                                         -((0,60*8+0,80*6)*1,97+1,20*0,70*2)</t>
  </si>
  <si>
    <t>26</t>
  </si>
  <si>
    <t>979011131</t>
  </si>
  <si>
    <t>Zvislá doprava sutiny po schodoch ručne do 3.5 m</t>
  </si>
  <si>
    <t>t</t>
  </si>
  <si>
    <t>1035873546</t>
  </si>
  <si>
    <t>27</t>
  </si>
  <si>
    <t>979011141</t>
  </si>
  <si>
    <t>Príplatok za každých ďalších 3.5 m</t>
  </si>
  <si>
    <t>1657850076</t>
  </si>
  <si>
    <t>28</t>
  </si>
  <si>
    <t>979081111</t>
  </si>
  <si>
    <t>Odvoz sutiny a vybúraných hmôt na skládku do 1 km</t>
  </si>
  <si>
    <t>-354063553</t>
  </si>
  <si>
    <t>29</t>
  </si>
  <si>
    <t>979081121</t>
  </si>
  <si>
    <t>Odvoz sutiny a vybúraných hmôt na skládku za každý ďalší 1 km</t>
  </si>
  <si>
    <t>726644806</t>
  </si>
  <si>
    <t>15,52*34 'Přepočítané koeficientom množstva</t>
  </si>
  <si>
    <t>30</t>
  </si>
  <si>
    <t>979082111</t>
  </si>
  <si>
    <t>Vnútrostavenisková doprava sutiny a vybúraných hmôt do 10 m</t>
  </si>
  <si>
    <t>1658560072</t>
  </si>
  <si>
    <t>31</t>
  </si>
  <si>
    <t>979082121</t>
  </si>
  <si>
    <t>Vnútrostavenisková doprava sutiny a vybúraných hmôt za každých ďalších 5 m</t>
  </si>
  <si>
    <t>-1491652396</t>
  </si>
  <si>
    <t>15,52*12 'Přepočítané koeficientom množstva</t>
  </si>
  <si>
    <t>32</t>
  </si>
  <si>
    <t>979089012</t>
  </si>
  <si>
    <t>Poplatok za skladovanie - betón, tehly, dlaždice (17 01 ), ostatné</t>
  </si>
  <si>
    <t>-819340210</t>
  </si>
  <si>
    <t>"staveništná suť"              13,841</t>
  </si>
  <si>
    <t>"odd 767"                          -0,149</t>
  </si>
  <si>
    <t>99</t>
  </si>
  <si>
    <t>Presun hmôt HSV</t>
  </si>
  <si>
    <t>33</t>
  </si>
  <si>
    <t>999281111</t>
  </si>
  <si>
    <t>Presun hmôt pre opravy a údržbu objektov vrátane vonkajších plášťov výšky do 25 m</t>
  </si>
  <si>
    <t>-1591475977</t>
  </si>
  <si>
    <t>PSV</t>
  </si>
  <si>
    <t>Práce a dodávky PSV</t>
  </si>
  <si>
    <t>721</t>
  </si>
  <si>
    <t>Zdravotech. vnútorná kanalizácia</t>
  </si>
  <si>
    <t>34</t>
  </si>
  <si>
    <t>72zt</t>
  </si>
  <si>
    <t>Zdravotechnika</t>
  </si>
  <si>
    <t>komplet</t>
  </si>
  <si>
    <t>-1467349058</t>
  </si>
  <si>
    <t>"samostatný projekt"                  1</t>
  </si>
  <si>
    <t>725</t>
  </si>
  <si>
    <t>Zdravotechnika - vybavenie toalety</t>
  </si>
  <si>
    <t>35</t>
  </si>
  <si>
    <t>725Ca</t>
  </si>
  <si>
    <t>Kompetné vybavenie zariadenie tolaliet - kefa</t>
  </si>
  <si>
    <t>-1921836901</t>
  </si>
  <si>
    <t>36</t>
  </si>
  <si>
    <t>725Cb</t>
  </si>
  <si>
    <t>Kompetné vybavenie zariadenie tolaliet - držiak na toaletný papier</t>
  </si>
  <si>
    <t>1058335267</t>
  </si>
  <si>
    <t>37</t>
  </si>
  <si>
    <t>725Cc</t>
  </si>
  <si>
    <t>Kompetné vybavenie zariadenie tolaliet - držiak na papier na utretie rúk</t>
  </si>
  <si>
    <t>242209656</t>
  </si>
  <si>
    <t>38</t>
  </si>
  <si>
    <t>725Cd</t>
  </si>
  <si>
    <t>Kompetné vybavenie zariadenie tolaliet - držiak na mydlo</t>
  </si>
  <si>
    <t>-679097999</t>
  </si>
  <si>
    <t>39</t>
  </si>
  <si>
    <t>725Ce</t>
  </si>
  <si>
    <t>Kompetné vybavenie zariadenie tolaliet - držiak na vrecúška PE</t>
  </si>
  <si>
    <t>-2081389929</t>
  </si>
  <si>
    <t>40</t>
  </si>
  <si>
    <t>725Cf</t>
  </si>
  <si>
    <t>Kompetné vybavenie zariadenie tolaliet - odpadkový kôš</t>
  </si>
  <si>
    <t>121889594</t>
  </si>
  <si>
    <t>735</t>
  </si>
  <si>
    <t>Ústredné kúrenie, vykurov. telesá</t>
  </si>
  <si>
    <t>41</t>
  </si>
  <si>
    <t>735151821.</t>
  </si>
  <si>
    <t>Demontáž radiátora panelového dvojradového stavebnej dľžky do 1500 mm,  pre  opätovné použitie</t>
  </si>
  <si>
    <t>-1910474881</t>
  </si>
  <si>
    <t>42</t>
  </si>
  <si>
    <t>735191905</t>
  </si>
  <si>
    <t>Ostatné opravy vykurovacích telies, odvzdušnenie telesa</t>
  </si>
  <si>
    <t>8009131</t>
  </si>
  <si>
    <t>43</t>
  </si>
  <si>
    <t>735192923</t>
  </si>
  <si>
    <t>Spätná montáž vykurovacieho telesa  panelového dvojradového do 1500 mm</t>
  </si>
  <si>
    <t>-1384720618</t>
  </si>
  <si>
    <t>44</t>
  </si>
  <si>
    <t>998735202</t>
  </si>
  <si>
    <t>Presun hmôt pre vykurovacie telesá v objektoch výšky nad 6 do 12 m</t>
  </si>
  <si>
    <t>%</t>
  </si>
  <si>
    <t>-1569190898</t>
  </si>
  <si>
    <t>766</t>
  </si>
  <si>
    <t>Konštrukcie stolárske</t>
  </si>
  <si>
    <t>45</t>
  </si>
  <si>
    <t>766662112</t>
  </si>
  <si>
    <t>Montáž dverového krídla otočného jednokrídlového poldrážkového, do existujúcej zárubne, vrátane kovania</t>
  </si>
  <si>
    <t>-869957112</t>
  </si>
  <si>
    <t>"201 - dvere 800/1970 Ľ+P"            1+1</t>
  </si>
  <si>
    <t>"203 - dvere 800/1970 Ľ+P"            1+1</t>
  </si>
  <si>
    <t>46</t>
  </si>
  <si>
    <t>549150000600</t>
  </si>
  <si>
    <t xml:space="preserve">Kovanie </t>
  </si>
  <si>
    <t>-9466756</t>
  </si>
  <si>
    <t>47</t>
  </si>
  <si>
    <t>611610000800</t>
  </si>
  <si>
    <t>Dvere vnútorné jednokrídlové, šírka 600-900 mm, , povrch CPL laminát M10, mechanicky odolné plné</t>
  </si>
  <si>
    <t>894077330</t>
  </si>
  <si>
    <t>48</t>
  </si>
  <si>
    <t>766702111</t>
  </si>
  <si>
    <t>Montáž zárubní obložkových pre dvere jednokrídlové</t>
  </si>
  <si>
    <t>948468320</t>
  </si>
  <si>
    <t>49</t>
  </si>
  <si>
    <t>611810000700</t>
  </si>
  <si>
    <t>Zárubňa vnútorná obložková , šírka 600-900 mm, výška1970 mm, DTD doska, povrch fólia, pre stenu hrúbky 60-170 mm, pre jednokrídlové dvere</t>
  </si>
  <si>
    <t>-1239066920</t>
  </si>
  <si>
    <t>50</t>
  </si>
  <si>
    <t>998766202</t>
  </si>
  <si>
    <t>Presun hmot pre konštrukcie stolárske v objektoch výšky nad 6 do 12 m</t>
  </si>
  <si>
    <t>-63287402</t>
  </si>
  <si>
    <t>767</t>
  </si>
  <si>
    <t>Konštrukcie doplnkové kovové</t>
  </si>
  <si>
    <t>51</t>
  </si>
  <si>
    <t>767133311</t>
  </si>
  <si>
    <t>Montáž a dodávka stien a priečok z -AL rámy vr. dverných otvorov</t>
  </si>
  <si>
    <t>1288580372</t>
  </si>
  <si>
    <t>"pč.401"                2*(1,70+1,50)*2,00</t>
  </si>
  <si>
    <t>52</t>
  </si>
  <si>
    <t>767995101</t>
  </si>
  <si>
    <t>Montáž ostatných atypických kovových stavebných doplnkových konštrukcií do 5 kg</t>
  </si>
  <si>
    <t>kg</t>
  </si>
  <si>
    <t>208511301</t>
  </si>
  <si>
    <t>"pomocné"               5,00</t>
  </si>
  <si>
    <t>53</t>
  </si>
  <si>
    <t>55399000</t>
  </si>
  <si>
    <t>Materiály ostatné  atyp. kovové konštrukcie</t>
  </si>
  <si>
    <t>-654324700</t>
  </si>
  <si>
    <t>5*1,08 'Přepočítané koeficientom množstva</t>
  </si>
  <si>
    <t>54</t>
  </si>
  <si>
    <t>998767202</t>
  </si>
  <si>
    <t>Presun hmôt pre kovové stavebné doplnkové konštrukcie v objektoch výšky nad 6 do 12 m</t>
  </si>
  <si>
    <t>-1356449756</t>
  </si>
  <si>
    <t>771</t>
  </si>
  <si>
    <t>Podlahy z dlaždíc</t>
  </si>
  <si>
    <t>55</t>
  </si>
  <si>
    <t>771415004</t>
  </si>
  <si>
    <t>Montáž soklíkov do tmelu veľ. 300 x 80 mm</t>
  </si>
  <si>
    <t>356641930</t>
  </si>
  <si>
    <t>"otvory"              -0,80*6</t>
  </si>
  <si>
    <t>56</t>
  </si>
  <si>
    <t>597640005300</t>
  </si>
  <si>
    <t xml:space="preserve">Sokel keramický  298x80x8 mm, </t>
  </si>
  <si>
    <t>2065782334</t>
  </si>
  <si>
    <t>38*3,4 'Přepočítané koeficientom množstva</t>
  </si>
  <si>
    <t>57</t>
  </si>
  <si>
    <t>771576101</t>
  </si>
  <si>
    <t>Montáž podláh z dlaždíc keram. ukl. do tmelu flexibil.bez povrchovej úpravy alebo glaz. hlad. gres</t>
  </si>
  <si>
    <t>1706581788</t>
  </si>
  <si>
    <t>58</t>
  </si>
  <si>
    <t>59764981601</t>
  </si>
  <si>
    <t>Dlaždice keramické - gress</t>
  </si>
  <si>
    <t>1633123792</t>
  </si>
  <si>
    <t>23,87*1,02 'Přepočítané koeficientom množstva</t>
  </si>
  <si>
    <t>59</t>
  </si>
  <si>
    <t>998771202</t>
  </si>
  <si>
    <t>Presun hmôt pre podlahy z dlaždíc v objektoch výšky nad 6 do 12 m</t>
  </si>
  <si>
    <t>-205000277</t>
  </si>
  <si>
    <t>776</t>
  </si>
  <si>
    <t>Podlahy povlakové</t>
  </si>
  <si>
    <t>60</t>
  </si>
  <si>
    <t>776691001</t>
  </si>
  <si>
    <t>Vyrovnanie podkladovej vrstvy samonivelizačnou stierkou hrúbky 3 mm, s min. pevnosťou 15 MPa</t>
  </si>
  <si>
    <t>751275732</t>
  </si>
  <si>
    <t>61</t>
  </si>
  <si>
    <t>998776202</t>
  </si>
  <si>
    <t>Presun hmôt pre podlahy povlakové v objektoch výšky nad 6 do 12 m</t>
  </si>
  <si>
    <t>148564701</t>
  </si>
  <si>
    <t>781</t>
  </si>
  <si>
    <t>Dokončovacie práce a obklady</t>
  </si>
  <si>
    <t>62</t>
  </si>
  <si>
    <t>781415015</t>
  </si>
  <si>
    <t xml:space="preserve">Montáž obkladov vnútor. stien kladených do tmelu pravouhlých </t>
  </si>
  <si>
    <t>-1388526145</t>
  </si>
  <si>
    <t>63</t>
  </si>
  <si>
    <t>5978166000</t>
  </si>
  <si>
    <t xml:space="preserve">Obkladačky pórovinové jednofarebné hladké  A </t>
  </si>
  <si>
    <t>373783237</t>
  </si>
  <si>
    <t>79,784*1,02 'Přepočítané koeficientom množstva</t>
  </si>
  <si>
    <t>64</t>
  </si>
  <si>
    <t>781491111</t>
  </si>
  <si>
    <t>Montáž plastových profilov pre obklad do tmelu - roh steny</t>
  </si>
  <si>
    <t>-908023497</t>
  </si>
  <si>
    <t>"mč.1.01"               10*2,10</t>
  </si>
  <si>
    <t>"mč.1.02"                8*2,10</t>
  </si>
  <si>
    <t>"mč.1.03"                8*2,10</t>
  </si>
  <si>
    <t>"mč.1.04"                12*2,10</t>
  </si>
  <si>
    <t>65</t>
  </si>
  <si>
    <t>2834801300</t>
  </si>
  <si>
    <t>Profil pre obklady</t>
  </si>
  <si>
    <t>340044447</t>
  </si>
  <si>
    <t>79,8*1,01 'Přepočítané koeficientom množstva</t>
  </si>
  <si>
    <t>66</t>
  </si>
  <si>
    <t>998781202</t>
  </si>
  <si>
    <t>Presun hmôt pre obklady keramické v objektoch výšky nad 6 do 12 m</t>
  </si>
  <si>
    <t>-1459109464</t>
  </si>
  <si>
    <t>783</t>
  </si>
  <si>
    <t>Dokončovacie práce - nátery</t>
  </si>
  <si>
    <t>67</t>
  </si>
  <si>
    <t>783201811</t>
  </si>
  <si>
    <t>Odstránenie starých náterov z kovových stavebných doplnkových konštrukcií oškrabaním</t>
  </si>
  <si>
    <t>1767651108</t>
  </si>
  <si>
    <t>"radiator 600/1000"           2*0,60*1,00*4</t>
  </si>
  <si>
    <t>68</t>
  </si>
  <si>
    <t>783224900</t>
  </si>
  <si>
    <t>Oprava náterov kov.stav.doplnk.konštr. syntetické na vzduchu schnúce jednonásobné s 1x emailovaním - 70μm</t>
  </si>
  <si>
    <t>1672763662</t>
  </si>
  <si>
    <t>" potrubie"                           9,80*0,85</t>
  </si>
  <si>
    <t>69</t>
  </si>
  <si>
    <t>783401811</t>
  </si>
  <si>
    <t>Odstránenie starých náterov z kovových potrubí a armatúr potrubie do DN 50 mm</t>
  </si>
  <si>
    <t>-1339387852</t>
  </si>
  <si>
    <t>784</t>
  </si>
  <si>
    <t>Dokončovacie práce - maľby</t>
  </si>
  <si>
    <t>70</t>
  </si>
  <si>
    <t>784401801</t>
  </si>
  <si>
    <t>Odstránenie malieb obrúsením a oprášením, výšky do 3,80 m</t>
  </si>
  <si>
    <t>CS CENEKON 2019 01</t>
  </si>
  <si>
    <t>-1108952777</t>
  </si>
  <si>
    <t>71</t>
  </si>
  <si>
    <t>784452471</t>
  </si>
  <si>
    <t>1106867593</t>
  </si>
  <si>
    <t>Súčet stien a stropov</t>
  </si>
  <si>
    <t>72</t>
  </si>
  <si>
    <t>784483910</t>
  </si>
  <si>
    <t>Maliarské stierky  stien  výšky do 3,80 m</t>
  </si>
  <si>
    <t>1982142888</t>
  </si>
  <si>
    <t>"mč.1.01"            (1,60+3,90)*2*0,83</t>
  </si>
  <si>
    <t>"mč.1.02"            (1,70+3,50)*2*0,83</t>
  </si>
  <si>
    <t>"mč.1.03"            (1,70+3,50)*2*0,83</t>
  </si>
  <si>
    <t>"mč.1.04"            (1,60+3,90)*2*0,83</t>
  </si>
  <si>
    <t>787</t>
  </si>
  <si>
    <t>Dokončovacie práce - zasklievanie</t>
  </si>
  <si>
    <t>73</t>
  </si>
  <si>
    <t>787840</t>
  </si>
  <si>
    <t>Interierové zrkadlo</t>
  </si>
  <si>
    <t>-542066860</t>
  </si>
  <si>
    <t>"zrkadlo"         4*0,50*0,80</t>
  </si>
  <si>
    <t>74</t>
  </si>
  <si>
    <t>998787203</t>
  </si>
  <si>
    <t>Presun hmôt pre zasklievanie v objektoch výšky nad 12 do 24 mm</t>
  </si>
  <si>
    <t>-1821980122</t>
  </si>
  <si>
    <t>Práce a dodávky M</t>
  </si>
  <si>
    <t>21-M</t>
  </si>
  <si>
    <t>Elektromontáže</t>
  </si>
  <si>
    <t>75</t>
  </si>
  <si>
    <t>2e</t>
  </si>
  <si>
    <t>Elektroinštalácie</t>
  </si>
  <si>
    <t>1045068721</t>
  </si>
  <si>
    <t>OST</t>
  </si>
  <si>
    <t>Ostatné</t>
  </si>
  <si>
    <t>76</t>
  </si>
  <si>
    <t>HZS000111</t>
  </si>
  <si>
    <t>Stavebno montážne práce menej náročne (Tr 1) v rozsahu viac ako 8 hodín</t>
  </si>
  <si>
    <t>hod</t>
  </si>
  <si>
    <t>512</t>
  </si>
  <si>
    <t>549731182</t>
  </si>
  <si>
    <t>"nepredvídané práce"                    15,00</t>
  </si>
  <si>
    <t>77</t>
  </si>
  <si>
    <t>HZS000313</t>
  </si>
  <si>
    <t>Stavebno montážne práce náročné - odborné (Tr 3) v rozsahu menej ako 4 hodiny</t>
  </si>
  <si>
    <t>-590785030</t>
  </si>
  <si>
    <t>"práce pri osadení radiatorov"               3,50</t>
  </si>
  <si>
    <t>VRN</t>
  </si>
  <si>
    <t>Vedľajšie rozpočtové náklady</t>
  </si>
  <si>
    <t>78</t>
  </si>
  <si>
    <t>001500002</t>
  </si>
  <si>
    <t>Ostatné náklady stavby - rezervy</t>
  </si>
  <si>
    <t>€</t>
  </si>
  <si>
    <t>1024</t>
  </si>
  <si>
    <t>-695608368</t>
  </si>
  <si>
    <t>Maľby z maliarskych zmesí tekutých dvoj- a viacfarebné s bielym stropom dvojnás. do 3, 80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</si>
</sst>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vertical="center"/>
      <protection locked="0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167" fontId="23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167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167" fontId="35" fillId="3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49" fontId="21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center" vertical="center" wrapText="1"/>
      <protection locked="0"/>
    </xf>
    <xf numFmtId="167" fontId="21" fillId="6" borderId="22" xfId="0" applyNumberFormat="1" applyFont="1" applyFill="1" applyBorder="1" applyAlignment="1" applyProtection="1">
      <alignment vertical="center"/>
      <protection locked="0"/>
    </xf>
    <xf numFmtId="0" fontId="9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vertical="center"/>
    </xf>
    <xf numFmtId="167" fontId="9" fillId="6" borderId="0" xfId="0" applyNumberFormat="1" applyFont="1" applyFill="1" applyAlignment="1">
      <alignment vertical="center"/>
    </xf>
    <xf numFmtId="0" fontId="9" fillId="6" borderId="0" xfId="0" applyFont="1" applyFill="1" applyAlignment="1" applyProtection="1">
      <alignment vertical="center"/>
      <protection locked="0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vertical="center"/>
    </xf>
    <xf numFmtId="167" fontId="10" fillId="6" borderId="0" xfId="0" applyNumberFormat="1" applyFont="1" applyFill="1" applyAlignment="1">
      <alignment vertical="center"/>
    </xf>
    <xf numFmtId="0" fontId="10" fillId="6" borderId="0" xfId="0" applyFont="1" applyFill="1" applyAlignment="1" applyProtection="1">
      <alignment vertical="center"/>
      <protection locked="0"/>
    </xf>
    <xf numFmtId="49" fontId="35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5" fillId="6" borderId="22" xfId="0" applyFont="1" applyFill="1" applyBorder="1" applyAlignment="1" applyProtection="1">
      <alignment horizontal="left" vertical="center" wrapText="1"/>
      <protection locked="0"/>
    </xf>
    <xf numFmtId="0" fontId="35" fillId="6" borderId="22" xfId="0" applyFont="1" applyFill="1" applyBorder="1" applyAlignment="1" applyProtection="1">
      <alignment horizontal="center" vertical="center" wrapText="1"/>
      <protection locked="0"/>
    </xf>
    <xf numFmtId="167" fontId="35" fillId="6" borderId="22" xfId="0" applyNumberFormat="1" applyFont="1" applyFill="1" applyBorder="1" applyAlignment="1" applyProtection="1">
      <alignment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0" fontId="34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/>
    </xf>
    <xf numFmtId="0" fontId="8" fillId="6" borderId="0" xfId="0" applyFont="1" applyFill="1"/>
    <xf numFmtId="0" fontId="8" fillId="6" borderId="0" xfId="0" applyFont="1" applyFill="1" applyProtection="1">
      <protection locked="0"/>
    </xf>
    <xf numFmtId="167" fontId="7" fillId="6" borderId="0" xfId="0" applyNumberFormat="1" applyFont="1" applyFill="1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E14" sqref="E14:AJ14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33" width="2.6640625" customWidth="1"/>
    <col min="34" max="34" width="3.33203125" customWidth="1"/>
    <col min="35" max="35" width="31.6640625" customWidth="1"/>
    <col min="36" max="37" width="2.44140625" customWidth="1"/>
    <col min="38" max="38" width="8.33203125" customWidth="1"/>
    <col min="39" max="39" width="3.33203125" customWidth="1"/>
    <col min="40" max="40" width="13.33203125" customWidth="1"/>
    <col min="41" max="41" width="7.44140625" customWidth="1"/>
    <col min="42" max="42" width="4.109375" customWidth="1"/>
    <col min="43" max="43" width="15.6640625" hidden="1" customWidth="1"/>
    <col min="44" max="44" width="13.6640625" customWidth="1"/>
    <col min="45" max="47" width="25.777343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09375" hidden="1" customWidth="1"/>
    <col min="54" max="54" width="25" hidden="1" customWidth="1"/>
    <col min="55" max="55" width="21.6640625" hidden="1" customWidth="1"/>
    <col min="56" max="56" width="19.109375" hidden="1" customWidth="1"/>
    <col min="57" max="57" width="66.4414062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7" customHeight="1">
      <c r="AR2" s="235" t="s">
        <v>5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5" t="s">
        <v>6</v>
      </c>
      <c r="BT2" s="15" t="s">
        <v>7</v>
      </c>
    </row>
    <row r="3" spans="1:74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pans="1:74" ht="12" customHeight="1">
      <c r="B5" s="18"/>
      <c r="D5" s="22"/>
      <c r="K5" s="24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R5" s="18"/>
      <c r="BE5" s="253" t="s">
        <v>11</v>
      </c>
      <c r="BS5" s="15" t="s">
        <v>6</v>
      </c>
    </row>
    <row r="6" spans="1:74" ht="37" customHeight="1">
      <c r="B6" s="18"/>
      <c r="D6" s="24" t="s">
        <v>12</v>
      </c>
      <c r="K6" s="247" t="s">
        <v>13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R6" s="18"/>
      <c r="BE6" s="254"/>
      <c r="BS6" s="15" t="s">
        <v>6</v>
      </c>
    </row>
    <row r="7" spans="1:74" ht="12" customHeight="1">
      <c r="B7" s="18"/>
      <c r="D7" s="25" t="s">
        <v>14</v>
      </c>
      <c r="K7" s="23" t="s">
        <v>1</v>
      </c>
      <c r="AK7" s="25" t="s">
        <v>15</v>
      </c>
      <c r="AN7" s="23" t="s">
        <v>1</v>
      </c>
      <c r="AR7" s="18"/>
      <c r="BE7" s="254"/>
      <c r="BS7" s="15" t="s">
        <v>6</v>
      </c>
    </row>
    <row r="8" spans="1:74" ht="12" customHeight="1">
      <c r="B8" s="18"/>
      <c r="D8" s="25" t="s">
        <v>16</v>
      </c>
      <c r="K8" s="23" t="s">
        <v>17</v>
      </c>
      <c r="AK8" s="25" t="s">
        <v>18</v>
      </c>
      <c r="AN8" s="26" t="s">
        <v>19</v>
      </c>
      <c r="AR8" s="18"/>
      <c r="BE8" s="254"/>
      <c r="BS8" s="15" t="s">
        <v>6</v>
      </c>
    </row>
    <row r="9" spans="1:74" ht="14.5" customHeight="1">
      <c r="B9" s="18"/>
      <c r="AR9" s="18"/>
      <c r="BE9" s="254"/>
      <c r="BS9" s="15" t="s">
        <v>6</v>
      </c>
    </row>
    <row r="10" spans="1:74" ht="12" customHeight="1">
      <c r="B10" s="18"/>
      <c r="D10" s="25" t="s">
        <v>20</v>
      </c>
      <c r="AK10" s="25" t="s">
        <v>21</v>
      </c>
      <c r="AN10" s="23" t="s">
        <v>1</v>
      </c>
      <c r="AR10" s="18"/>
      <c r="BE10" s="254"/>
      <c r="BS10" s="15" t="s">
        <v>6</v>
      </c>
    </row>
    <row r="11" spans="1:74" ht="18.399999999999999" customHeight="1">
      <c r="B11" s="18"/>
      <c r="E11" s="23" t="s">
        <v>22</v>
      </c>
      <c r="AK11" s="25" t="s">
        <v>23</v>
      </c>
      <c r="AN11" s="23" t="s">
        <v>1</v>
      </c>
      <c r="AR11" s="18"/>
      <c r="BE11" s="254"/>
      <c r="BS11" s="15" t="s">
        <v>6</v>
      </c>
    </row>
    <row r="12" spans="1:74" ht="7" customHeight="1">
      <c r="B12" s="18"/>
      <c r="AR12" s="18"/>
      <c r="BE12" s="254"/>
      <c r="BS12" s="15" t="s">
        <v>6</v>
      </c>
    </row>
    <row r="13" spans="1:74" ht="12" customHeight="1">
      <c r="B13" s="18"/>
      <c r="D13" s="25" t="s">
        <v>24</v>
      </c>
      <c r="AK13" s="25" t="s">
        <v>21</v>
      </c>
      <c r="AN13" s="27" t="s">
        <v>25</v>
      </c>
      <c r="AR13" s="18"/>
      <c r="BE13" s="254"/>
      <c r="BS13" s="15" t="s">
        <v>6</v>
      </c>
    </row>
    <row r="14" spans="1:74" ht="12.5">
      <c r="B14" s="18"/>
      <c r="E14" s="248" t="s">
        <v>25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5" t="s">
        <v>23</v>
      </c>
      <c r="AN14" s="27" t="s">
        <v>25</v>
      </c>
      <c r="AR14" s="18"/>
      <c r="BE14" s="254"/>
      <c r="BS14" s="15" t="s">
        <v>6</v>
      </c>
    </row>
    <row r="15" spans="1:74" ht="7" customHeight="1">
      <c r="B15" s="18"/>
      <c r="AR15" s="18"/>
      <c r="BE15" s="254"/>
      <c r="BS15" s="15" t="s">
        <v>3</v>
      </c>
    </row>
    <row r="16" spans="1:74" ht="12" customHeight="1">
      <c r="B16" s="18"/>
      <c r="D16" s="25" t="s">
        <v>26</v>
      </c>
      <c r="AK16" s="25" t="s">
        <v>21</v>
      </c>
      <c r="AN16" s="23" t="s">
        <v>1</v>
      </c>
      <c r="AR16" s="18"/>
      <c r="BE16" s="254"/>
      <c r="BS16" s="15" t="s">
        <v>3</v>
      </c>
    </row>
    <row r="17" spans="2:71" ht="18.399999999999999" customHeight="1">
      <c r="B17" s="18"/>
      <c r="E17" s="23" t="s">
        <v>27</v>
      </c>
      <c r="AK17" s="25" t="s">
        <v>23</v>
      </c>
      <c r="AN17" s="23" t="s">
        <v>1</v>
      </c>
      <c r="AR17" s="18"/>
      <c r="BE17" s="254"/>
      <c r="BS17" s="15" t="s">
        <v>28</v>
      </c>
    </row>
    <row r="18" spans="2:71" ht="7" customHeight="1">
      <c r="B18" s="18"/>
      <c r="AR18" s="18"/>
      <c r="BE18" s="254"/>
      <c r="BS18" s="15" t="s">
        <v>29</v>
      </c>
    </row>
    <row r="19" spans="2:71" ht="12" customHeight="1">
      <c r="B19" s="18"/>
      <c r="D19" s="25" t="s">
        <v>30</v>
      </c>
      <c r="AK19" s="25" t="s">
        <v>21</v>
      </c>
      <c r="AN19" s="23" t="s">
        <v>1</v>
      </c>
      <c r="AR19" s="18"/>
      <c r="BE19" s="254"/>
      <c r="BS19" s="15" t="s">
        <v>29</v>
      </c>
    </row>
    <row r="20" spans="2:71" ht="18.399999999999999" customHeight="1">
      <c r="B20" s="18"/>
      <c r="E20" s="23" t="s">
        <v>31</v>
      </c>
      <c r="AK20" s="25" t="s">
        <v>23</v>
      </c>
      <c r="AN20" s="23" t="s">
        <v>1</v>
      </c>
      <c r="AR20" s="18"/>
      <c r="BE20" s="254"/>
      <c r="BS20" s="15" t="s">
        <v>28</v>
      </c>
    </row>
    <row r="21" spans="2:71" ht="7" customHeight="1">
      <c r="B21" s="18"/>
      <c r="AR21" s="18"/>
      <c r="BE21" s="254"/>
    </row>
    <row r="22" spans="2:71" ht="12" customHeight="1">
      <c r="B22" s="18"/>
      <c r="D22" s="25" t="s">
        <v>32</v>
      </c>
      <c r="AR22" s="18"/>
      <c r="BE22" s="254"/>
    </row>
    <row r="23" spans="2:71" ht="16.5" customHeight="1">
      <c r="B23" s="18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R23" s="18"/>
      <c r="BE23" s="254"/>
    </row>
    <row r="24" spans="2:71" ht="7" customHeight="1">
      <c r="B24" s="18"/>
      <c r="AR24" s="18"/>
      <c r="BE24" s="254"/>
    </row>
    <row r="25" spans="2:71" ht="7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54"/>
    </row>
    <row r="26" spans="2:71" s="1" customFormat="1" ht="25.9" customHeight="1">
      <c r="B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56">
        <f>ROUND(AG94,2)</f>
        <v>0</v>
      </c>
      <c r="AL26" s="257"/>
      <c r="AM26" s="257"/>
      <c r="AN26" s="257"/>
      <c r="AO26" s="257"/>
      <c r="AR26" s="30"/>
      <c r="BE26" s="254"/>
    </row>
    <row r="27" spans="2:71" s="1" customFormat="1" ht="7" customHeight="1">
      <c r="B27" s="30"/>
      <c r="AR27" s="30"/>
      <c r="BE27" s="254"/>
    </row>
    <row r="28" spans="2:71" s="1" customFormat="1" ht="12.5">
      <c r="B28" s="30"/>
      <c r="L28" s="251" t="s">
        <v>34</v>
      </c>
      <c r="M28" s="251"/>
      <c r="N28" s="251"/>
      <c r="O28" s="251"/>
      <c r="P28" s="251"/>
      <c r="W28" s="251" t="s">
        <v>35</v>
      </c>
      <c r="X28" s="251"/>
      <c r="Y28" s="251"/>
      <c r="Z28" s="251"/>
      <c r="AA28" s="251"/>
      <c r="AB28" s="251"/>
      <c r="AC28" s="251"/>
      <c r="AD28" s="251"/>
      <c r="AE28" s="251"/>
      <c r="AK28" s="251" t="s">
        <v>36</v>
      </c>
      <c r="AL28" s="251"/>
      <c r="AM28" s="251"/>
      <c r="AN28" s="251"/>
      <c r="AO28" s="251"/>
      <c r="AR28" s="30"/>
      <c r="BE28" s="254"/>
    </row>
    <row r="29" spans="2:71" s="2" customFormat="1" ht="14.5" customHeight="1">
      <c r="B29" s="34"/>
      <c r="D29" s="25" t="s">
        <v>37</v>
      </c>
      <c r="F29" s="25" t="s">
        <v>38</v>
      </c>
      <c r="L29" s="228">
        <v>0.2</v>
      </c>
      <c r="M29" s="229"/>
      <c r="N29" s="229"/>
      <c r="O29" s="229"/>
      <c r="P29" s="229"/>
      <c r="W29" s="252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K29" s="252">
        <f>ROUND(AV94, 2)</f>
        <v>0</v>
      </c>
      <c r="AL29" s="229"/>
      <c r="AM29" s="229"/>
      <c r="AN29" s="229"/>
      <c r="AO29" s="229"/>
      <c r="AR29" s="34"/>
      <c r="BE29" s="255"/>
    </row>
    <row r="30" spans="2:71" s="2" customFormat="1" ht="14.5" customHeight="1">
      <c r="B30" s="34"/>
      <c r="F30" s="25" t="s">
        <v>39</v>
      </c>
      <c r="L30" s="228">
        <v>0.2</v>
      </c>
      <c r="M30" s="229"/>
      <c r="N30" s="229"/>
      <c r="O30" s="229"/>
      <c r="P30" s="229"/>
      <c r="W30" s="252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K30" s="252">
        <f>ROUND(AW94, 2)</f>
        <v>0</v>
      </c>
      <c r="AL30" s="229"/>
      <c r="AM30" s="229"/>
      <c r="AN30" s="229"/>
      <c r="AO30" s="229"/>
      <c r="AR30" s="34"/>
      <c r="BE30" s="255"/>
    </row>
    <row r="31" spans="2:71" s="2" customFormat="1" ht="14.5" hidden="1" customHeight="1">
      <c r="B31" s="34"/>
      <c r="F31" s="25" t="s">
        <v>40</v>
      </c>
      <c r="L31" s="228">
        <v>0.2</v>
      </c>
      <c r="M31" s="229"/>
      <c r="N31" s="229"/>
      <c r="O31" s="229"/>
      <c r="P31" s="229"/>
      <c r="W31" s="252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52">
        <v>0</v>
      </c>
      <c r="AL31" s="229"/>
      <c r="AM31" s="229"/>
      <c r="AN31" s="229"/>
      <c r="AO31" s="229"/>
      <c r="AR31" s="34"/>
      <c r="BE31" s="255"/>
    </row>
    <row r="32" spans="2:71" s="2" customFormat="1" ht="14.5" hidden="1" customHeight="1">
      <c r="B32" s="34"/>
      <c r="F32" s="25" t="s">
        <v>41</v>
      </c>
      <c r="L32" s="228">
        <v>0.2</v>
      </c>
      <c r="M32" s="229"/>
      <c r="N32" s="229"/>
      <c r="O32" s="229"/>
      <c r="P32" s="229"/>
      <c r="W32" s="252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52">
        <v>0</v>
      </c>
      <c r="AL32" s="229"/>
      <c r="AM32" s="229"/>
      <c r="AN32" s="229"/>
      <c r="AO32" s="229"/>
      <c r="AR32" s="34"/>
      <c r="BE32" s="255"/>
    </row>
    <row r="33" spans="2:57" s="2" customFormat="1" ht="14.5" hidden="1" customHeight="1">
      <c r="B33" s="34"/>
      <c r="F33" s="25" t="s">
        <v>42</v>
      </c>
      <c r="L33" s="228">
        <v>0</v>
      </c>
      <c r="M33" s="229"/>
      <c r="N33" s="229"/>
      <c r="O33" s="229"/>
      <c r="P33" s="229"/>
      <c r="W33" s="252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K33" s="252">
        <v>0</v>
      </c>
      <c r="AL33" s="229"/>
      <c r="AM33" s="229"/>
      <c r="AN33" s="229"/>
      <c r="AO33" s="229"/>
      <c r="AR33" s="34"/>
      <c r="BE33" s="255"/>
    </row>
    <row r="34" spans="2:57" s="1" customFormat="1" ht="7" customHeight="1">
      <c r="B34" s="30"/>
      <c r="AR34" s="30"/>
      <c r="BE34" s="254"/>
    </row>
    <row r="35" spans="2:57" s="1" customFormat="1" ht="25.9" customHeight="1"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31" t="s">
        <v>45</v>
      </c>
      <c r="Y35" s="232"/>
      <c r="Z35" s="232"/>
      <c r="AA35" s="232"/>
      <c r="AB35" s="232"/>
      <c r="AC35" s="37"/>
      <c r="AD35" s="37"/>
      <c r="AE35" s="37"/>
      <c r="AF35" s="37"/>
      <c r="AG35" s="37"/>
      <c r="AH35" s="37"/>
      <c r="AI35" s="37"/>
      <c r="AJ35" s="37"/>
      <c r="AK35" s="233">
        <f>SUM(AK26:AK33)</f>
        <v>0</v>
      </c>
      <c r="AL35" s="232"/>
      <c r="AM35" s="232"/>
      <c r="AN35" s="232"/>
      <c r="AO35" s="234"/>
      <c r="AP35" s="35"/>
      <c r="AQ35" s="35"/>
      <c r="AR35" s="30"/>
    </row>
    <row r="36" spans="2:57" s="1" customFormat="1" ht="7" customHeight="1">
      <c r="B36" s="30"/>
      <c r="AR36" s="30"/>
    </row>
    <row r="37" spans="2:57" s="1" customFormat="1" ht="14.5" customHeight="1">
      <c r="B37" s="30"/>
      <c r="AR37" s="30"/>
    </row>
    <row r="38" spans="2:57" ht="14.5" customHeight="1">
      <c r="B38" s="18"/>
      <c r="AR38" s="18"/>
    </row>
    <row r="39" spans="2:57" ht="14.5" customHeight="1">
      <c r="B39" s="18"/>
      <c r="AR39" s="18"/>
    </row>
    <row r="40" spans="2:57" ht="14.5" customHeight="1">
      <c r="B40" s="18"/>
      <c r="AR40" s="18"/>
    </row>
    <row r="41" spans="2:57" ht="14.5" customHeight="1">
      <c r="B41" s="18"/>
      <c r="AR41" s="18"/>
    </row>
    <row r="42" spans="2:57" ht="14.5" customHeight="1">
      <c r="B42" s="18"/>
      <c r="AR42" s="18"/>
    </row>
    <row r="43" spans="2:57" ht="14.5" customHeight="1">
      <c r="B43" s="18"/>
      <c r="AR43" s="18"/>
    </row>
    <row r="44" spans="2:57" ht="14.5" customHeight="1">
      <c r="B44" s="18"/>
      <c r="AR44" s="18"/>
    </row>
    <row r="45" spans="2:57" ht="14.5" customHeight="1">
      <c r="B45" s="18"/>
      <c r="AR45" s="18"/>
    </row>
    <row r="46" spans="2:57" ht="14.5" customHeight="1">
      <c r="B46" s="18"/>
      <c r="AR46" s="18"/>
    </row>
    <row r="47" spans="2:57" ht="14.5" customHeight="1">
      <c r="B47" s="18"/>
      <c r="AR47" s="18"/>
    </row>
    <row r="48" spans="2:57" ht="14.5" customHeight="1">
      <c r="B48" s="18"/>
      <c r="AR48" s="18"/>
    </row>
    <row r="49" spans="2:44" s="1" customFormat="1" ht="14.5" customHeight="1">
      <c r="B49" s="30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30"/>
    </row>
    <row r="50" spans="2:44">
      <c r="B50" s="18"/>
      <c r="AR50" s="18"/>
    </row>
    <row r="51" spans="2:44">
      <c r="B51" s="18"/>
      <c r="AR51" s="18"/>
    </row>
    <row r="52" spans="2:44">
      <c r="B52" s="18"/>
      <c r="AR52" s="18"/>
    </row>
    <row r="53" spans="2:44">
      <c r="B53" s="18"/>
      <c r="AR53" s="18"/>
    </row>
    <row r="54" spans="2:44">
      <c r="B54" s="18"/>
      <c r="AR54" s="18"/>
    </row>
    <row r="55" spans="2:44">
      <c r="B55" s="18"/>
      <c r="AR55" s="18"/>
    </row>
    <row r="56" spans="2:44">
      <c r="B56" s="18"/>
      <c r="AR56" s="18"/>
    </row>
    <row r="57" spans="2:44">
      <c r="B57" s="18"/>
      <c r="AR57" s="18"/>
    </row>
    <row r="58" spans="2:44">
      <c r="B58" s="18"/>
      <c r="AR58" s="18"/>
    </row>
    <row r="59" spans="2:44">
      <c r="B59" s="18"/>
      <c r="AR59" s="18"/>
    </row>
    <row r="60" spans="2:44" s="1" customFormat="1" ht="12.5">
      <c r="B60" s="30"/>
      <c r="D60" s="41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48</v>
      </c>
      <c r="AI60" s="32"/>
      <c r="AJ60" s="32"/>
      <c r="AK60" s="32"/>
      <c r="AL60" s="32"/>
      <c r="AM60" s="41" t="s">
        <v>49</v>
      </c>
      <c r="AN60" s="32"/>
      <c r="AO60" s="32"/>
      <c r="AR60" s="30"/>
    </row>
    <row r="61" spans="2:44">
      <c r="B61" s="18"/>
      <c r="AR61" s="18"/>
    </row>
    <row r="62" spans="2:44">
      <c r="B62" s="18"/>
      <c r="AR62" s="18"/>
    </row>
    <row r="63" spans="2:44">
      <c r="B63" s="18"/>
      <c r="AR63" s="18"/>
    </row>
    <row r="64" spans="2:44" s="1" customFormat="1" ht="13">
      <c r="B64" s="30"/>
      <c r="D64" s="39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51</v>
      </c>
      <c r="AI64" s="40"/>
      <c r="AJ64" s="40"/>
      <c r="AK64" s="40"/>
      <c r="AL64" s="40"/>
      <c r="AM64" s="40"/>
      <c r="AN64" s="40"/>
      <c r="AO64" s="40"/>
      <c r="AR64" s="30"/>
    </row>
    <row r="65" spans="2:44">
      <c r="B65" s="18"/>
      <c r="AR65" s="18"/>
    </row>
    <row r="66" spans="2:44">
      <c r="B66" s="18"/>
      <c r="AR66" s="18"/>
    </row>
    <row r="67" spans="2:44">
      <c r="B67" s="18"/>
      <c r="AR67" s="18"/>
    </row>
    <row r="68" spans="2:44">
      <c r="B68" s="18"/>
      <c r="AR68" s="18"/>
    </row>
    <row r="69" spans="2:44">
      <c r="B69" s="18"/>
      <c r="AR69" s="18"/>
    </row>
    <row r="70" spans="2:44">
      <c r="B70" s="18"/>
      <c r="AR70" s="18"/>
    </row>
    <row r="71" spans="2:44">
      <c r="B71" s="18"/>
      <c r="AR71" s="18"/>
    </row>
    <row r="72" spans="2:44">
      <c r="B72" s="18"/>
      <c r="AR72" s="18"/>
    </row>
    <row r="73" spans="2:44">
      <c r="B73" s="18"/>
      <c r="AR73" s="18"/>
    </row>
    <row r="74" spans="2:44">
      <c r="B74" s="18"/>
      <c r="AR74" s="18"/>
    </row>
    <row r="75" spans="2:44" s="1" customFormat="1" ht="12.5">
      <c r="B75" s="30"/>
      <c r="D75" s="41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48</v>
      </c>
      <c r="AI75" s="32"/>
      <c r="AJ75" s="32"/>
      <c r="AK75" s="32"/>
      <c r="AL75" s="32"/>
      <c r="AM75" s="41" t="s">
        <v>49</v>
      </c>
      <c r="AN75" s="32"/>
      <c r="AO75" s="32"/>
      <c r="AR75" s="30"/>
    </row>
    <row r="76" spans="2:44" s="1" customFormat="1">
      <c r="B76" s="30"/>
      <c r="AR76" s="30"/>
    </row>
    <row r="77" spans="2:44" s="1" customFormat="1" ht="7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1:91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1:91" s="1" customFormat="1" ht="25" customHeight="1">
      <c r="B82" s="30"/>
      <c r="C82" s="19" t="s">
        <v>52</v>
      </c>
      <c r="AR82" s="30"/>
    </row>
    <row r="83" spans="1:91" s="1" customFormat="1" ht="7" customHeight="1">
      <c r="B83" s="30"/>
      <c r="AR83" s="30"/>
    </row>
    <row r="84" spans="1:91" s="3" customFormat="1" ht="12" customHeight="1">
      <c r="B84" s="46"/>
      <c r="C84" s="25"/>
      <c r="AR84" s="46"/>
    </row>
    <row r="85" spans="1:91" s="4" customFormat="1" ht="37" customHeight="1">
      <c r="B85" s="47"/>
      <c r="C85" s="48" t="s">
        <v>12</v>
      </c>
      <c r="L85" s="243" t="str">
        <f>K6</f>
        <v>Stavebné úpravy hygienických zriadení - EUvBA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47"/>
    </row>
    <row r="86" spans="1:91" s="1" customFormat="1" ht="7" customHeight="1">
      <c r="B86" s="30"/>
      <c r="AR86" s="30"/>
    </row>
    <row r="87" spans="1:91" s="1" customFormat="1" ht="12" customHeight="1">
      <c r="B87" s="30"/>
      <c r="C87" s="25" t="s">
        <v>16</v>
      </c>
      <c r="L87" s="49" t="str">
        <f>IF(K8="","",K8)</f>
        <v>Dolnozemská cesta 1, 852 35 Bratislava</v>
      </c>
      <c r="AI87" s="25" t="s">
        <v>18</v>
      </c>
      <c r="AM87" s="245" t="str">
        <f>IF(AN8= "","",AN8)</f>
        <v>14. 2. 2019</v>
      </c>
      <c r="AN87" s="245"/>
      <c r="AR87" s="30"/>
    </row>
    <row r="88" spans="1:91" s="1" customFormat="1" ht="7" customHeight="1">
      <c r="B88" s="30"/>
      <c r="AR88" s="30"/>
    </row>
    <row r="89" spans="1:91" s="1" customFormat="1" ht="15.25" customHeight="1">
      <c r="B89" s="30"/>
      <c r="C89" s="25" t="s">
        <v>20</v>
      </c>
      <c r="L89" s="3" t="str">
        <f>IF(E11= "","",E11)</f>
        <v>Ekonomická univerzita v Bratislave</v>
      </c>
      <c r="AI89" s="25" t="s">
        <v>26</v>
      </c>
      <c r="AM89" s="241" t="str">
        <f>IF(E17="","",E17)</f>
        <v>Ing.arch. Rastislav Mikluš</v>
      </c>
      <c r="AN89" s="242"/>
      <c r="AO89" s="242"/>
      <c r="AP89" s="242"/>
      <c r="AR89" s="30"/>
      <c r="AS89" s="237" t="s">
        <v>53</v>
      </c>
      <c r="AT89" s="238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5" customHeight="1">
      <c r="B90" s="30"/>
      <c r="C90" s="25" t="s">
        <v>24</v>
      </c>
      <c r="L90" s="3" t="str">
        <f>IF(E14= "Vyplň údaj","",E14)</f>
        <v/>
      </c>
      <c r="AI90" s="25" t="s">
        <v>30</v>
      </c>
      <c r="AM90" s="241" t="str">
        <f>IF(E20="","",E20)</f>
        <v>Žákovičová</v>
      </c>
      <c r="AN90" s="242"/>
      <c r="AO90" s="242"/>
      <c r="AP90" s="242"/>
      <c r="AR90" s="30"/>
      <c r="AS90" s="239"/>
      <c r="AT90" s="240"/>
      <c r="BD90" s="53"/>
    </row>
    <row r="91" spans="1:91" s="1" customFormat="1" ht="10.9" customHeight="1">
      <c r="B91" s="30"/>
      <c r="AR91" s="30"/>
      <c r="AS91" s="239"/>
      <c r="AT91" s="240"/>
      <c r="BD91" s="53"/>
    </row>
    <row r="92" spans="1:91" s="1" customFormat="1" ht="29.25" customHeight="1">
      <c r="B92" s="30"/>
      <c r="C92" s="230" t="s">
        <v>54</v>
      </c>
      <c r="D92" s="221"/>
      <c r="E92" s="221"/>
      <c r="F92" s="221"/>
      <c r="G92" s="221"/>
      <c r="H92" s="54"/>
      <c r="I92" s="222" t="s">
        <v>55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0" t="s">
        <v>56</v>
      </c>
      <c r="AH92" s="221"/>
      <c r="AI92" s="221"/>
      <c r="AJ92" s="221"/>
      <c r="AK92" s="221"/>
      <c r="AL92" s="221"/>
      <c r="AM92" s="221"/>
      <c r="AN92" s="222" t="s">
        <v>57</v>
      </c>
      <c r="AO92" s="221"/>
      <c r="AP92" s="223"/>
      <c r="AQ92" s="55" t="s">
        <v>58</v>
      </c>
      <c r="AR92" s="30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</row>
    <row r="93" spans="1:91" s="1" customFormat="1" ht="10.9" customHeight="1">
      <c r="B93" s="30"/>
      <c r="AR93" s="30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5" customHeight="1">
      <c r="B94" s="60"/>
      <c r="C94" s="61" t="s">
        <v>71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18">
        <f>ROUND(AG95,2)</f>
        <v>0</v>
      </c>
      <c r="AH94" s="218"/>
      <c r="AI94" s="218"/>
      <c r="AJ94" s="218"/>
      <c r="AK94" s="218"/>
      <c r="AL94" s="218"/>
      <c r="AM94" s="218"/>
      <c r="AN94" s="219">
        <f>SUM(AG94,AT94)</f>
        <v>0</v>
      </c>
      <c r="AO94" s="219"/>
      <c r="AP94" s="219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 t="shared" ref="AZ94:BD95" si="0">ROUND(AZ95,2)</f>
        <v>0</v>
      </c>
      <c r="BA94" s="66">
        <f t="shared" si="0"/>
        <v>0</v>
      </c>
      <c r="BB94" s="66">
        <f t="shared" si="0"/>
        <v>0</v>
      </c>
      <c r="BC94" s="66">
        <f t="shared" si="0"/>
        <v>0</v>
      </c>
      <c r="BD94" s="68">
        <f t="shared" si="0"/>
        <v>0</v>
      </c>
      <c r="BS94" s="69" t="s">
        <v>72</v>
      </c>
      <c r="BT94" s="69" t="s">
        <v>73</v>
      </c>
      <c r="BU94" s="70" t="s">
        <v>74</v>
      </c>
      <c r="BV94" s="69" t="s">
        <v>75</v>
      </c>
      <c r="BW94" s="69" t="s">
        <v>4</v>
      </c>
      <c r="BX94" s="69" t="s">
        <v>76</v>
      </c>
      <c r="CL94" s="69" t="s">
        <v>1</v>
      </c>
    </row>
    <row r="95" spans="1:91" s="6" customFormat="1" ht="27" customHeight="1">
      <c r="B95" s="71"/>
      <c r="C95" s="72"/>
      <c r="D95" s="227" t="s">
        <v>77</v>
      </c>
      <c r="E95" s="227"/>
      <c r="F95" s="227"/>
      <c r="G95" s="227"/>
      <c r="H95" s="227"/>
      <c r="I95" s="73"/>
      <c r="J95" s="227" t="s">
        <v>13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6">
        <f>ROUND(AG96,2)</f>
        <v>0</v>
      </c>
      <c r="AH95" s="225"/>
      <c r="AI95" s="225"/>
      <c r="AJ95" s="225"/>
      <c r="AK95" s="225"/>
      <c r="AL95" s="225"/>
      <c r="AM95" s="225"/>
      <c r="AN95" s="224">
        <f>SUM(AG95,AT95)</f>
        <v>0</v>
      </c>
      <c r="AO95" s="225"/>
      <c r="AP95" s="225"/>
      <c r="AQ95" s="74" t="s">
        <v>78</v>
      </c>
      <c r="AR95" s="71"/>
      <c r="AS95" s="75">
        <f>ROUND(AS96,2)</f>
        <v>0</v>
      </c>
      <c r="AT95" s="76">
        <f>ROUND(SUM(AV95:AW95),2)</f>
        <v>0</v>
      </c>
      <c r="AU95" s="77">
        <f>ROUND(AU96,5)</f>
        <v>0</v>
      </c>
      <c r="AV95" s="76">
        <f>ROUND(AZ95*L29,2)</f>
        <v>0</v>
      </c>
      <c r="AW95" s="76">
        <f>ROUND(BA95*L30,2)</f>
        <v>0</v>
      </c>
      <c r="AX95" s="76">
        <f>ROUND(BB95*L29,2)</f>
        <v>0</v>
      </c>
      <c r="AY95" s="76">
        <f>ROUND(BC95*L30,2)</f>
        <v>0</v>
      </c>
      <c r="AZ95" s="76">
        <f t="shared" si="0"/>
        <v>0</v>
      </c>
      <c r="BA95" s="76">
        <f t="shared" si="0"/>
        <v>0</v>
      </c>
      <c r="BB95" s="76">
        <f t="shared" si="0"/>
        <v>0</v>
      </c>
      <c r="BC95" s="76">
        <f t="shared" si="0"/>
        <v>0</v>
      </c>
      <c r="BD95" s="78">
        <f t="shared" si="0"/>
        <v>0</v>
      </c>
      <c r="BS95" s="79" t="s">
        <v>72</v>
      </c>
      <c r="BT95" s="79" t="s">
        <v>79</v>
      </c>
      <c r="BU95" s="79" t="s">
        <v>74</v>
      </c>
      <c r="BV95" s="79" t="s">
        <v>75</v>
      </c>
      <c r="BW95" s="79" t="s">
        <v>80</v>
      </c>
      <c r="BX95" s="79" t="s">
        <v>4</v>
      </c>
      <c r="CL95" s="79" t="s">
        <v>1</v>
      </c>
      <c r="CM95" s="79" t="s">
        <v>73</v>
      </c>
    </row>
    <row r="96" spans="1:91" s="3" customFormat="1" ht="16.5" customHeight="1">
      <c r="A96" s="80" t="s">
        <v>81</v>
      </c>
      <c r="B96" s="46"/>
      <c r="C96" s="9"/>
      <c r="D96" s="9"/>
      <c r="E96" s="217" t="s">
        <v>82</v>
      </c>
      <c r="F96" s="217"/>
      <c r="G96" s="217"/>
      <c r="H96" s="217"/>
      <c r="I96" s="217"/>
      <c r="J96" s="9"/>
      <c r="K96" s="217" t="s">
        <v>83</v>
      </c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5">
        <f>'F - Toalety typ  F'!J32</f>
        <v>0</v>
      </c>
      <c r="AH96" s="216"/>
      <c r="AI96" s="216"/>
      <c r="AJ96" s="216"/>
      <c r="AK96" s="216"/>
      <c r="AL96" s="216"/>
      <c r="AM96" s="216"/>
      <c r="AN96" s="215">
        <f>SUM(AG96,AT96)</f>
        <v>0</v>
      </c>
      <c r="AO96" s="216"/>
      <c r="AP96" s="216"/>
      <c r="AQ96" s="81" t="s">
        <v>84</v>
      </c>
      <c r="AR96" s="46"/>
      <c r="AS96" s="82">
        <v>0</v>
      </c>
      <c r="AT96" s="83">
        <f>ROUND(SUM(AV96:AW96),2)</f>
        <v>0</v>
      </c>
      <c r="AU96" s="84">
        <f>'F - Toalety typ  F'!P141</f>
        <v>0</v>
      </c>
      <c r="AV96" s="83">
        <f>'F - Toalety typ  F'!J35</f>
        <v>0</v>
      </c>
      <c r="AW96" s="83">
        <f>'F - Toalety typ  F'!J36</f>
        <v>0</v>
      </c>
      <c r="AX96" s="83">
        <f>'F - Toalety typ  F'!J37</f>
        <v>0</v>
      </c>
      <c r="AY96" s="83">
        <f>'F - Toalety typ  F'!J38</f>
        <v>0</v>
      </c>
      <c r="AZ96" s="83">
        <f>'F - Toalety typ  F'!F35</f>
        <v>0</v>
      </c>
      <c r="BA96" s="83">
        <f>'F - Toalety typ  F'!F36</f>
        <v>0</v>
      </c>
      <c r="BB96" s="83">
        <f>'F - Toalety typ  F'!F37</f>
        <v>0</v>
      </c>
      <c r="BC96" s="83">
        <f>'F - Toalety typ  F'!F38</f>
        <v>0</v>
      </c>
      <c r="BD96" s="85">
        <f>'F - Toalety typ  F'!F39</f>
        <v>0</v>
      </c>
      <c r="BT96" s="23" t="s">
        <v>85</v>
      </c>
      <c r="BV96" s="23" t="s">
        <v>75</v>
      </c>
      <c r="BW96" s="23" t="s">
        <v>86</v>
      </c>
      <c r="BX96" s="23" t="s">
        <v>80</v>
      </c>
      <c r="CL96" s="23" t="s">
        <v>1</v>
      </c>
    </row>
    <row r="97" spans="2:44" s="1" customFormat="1" ht="30" customHeight="1">
      <c r="B97" s="30"/>
      <c r="AR97" s="30"/>
    </row>
    <row r="98" spans="2:44" s="1" customFormat="1" ht="7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30"/>
    </row>
  </sheetData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G94:AM94"/>
    <mergeCell ref="AN94:AP94"/>
  </mergeCells>
  <hyperlinks>
    <hyperlink ref="A96" location="'F - Toalety typ  F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90"/>
  <sheetViews>
    <sheetView showGridLines="0" workbookViewId="0">
      <selection activeCell="E20" sqref="E20:H20"/>
    </sheetView>
  </sheetViews>
  <sheetFormatPr defaultRowHeight="10"/>
  <cols>
    <col min="1" max="1" width="8.33203125" customWidth="1"/>
    <col min="2" max="2" width="1.6640625" customWidth="1"/>
    <col min="3" max="3" width="4.109375" customWidth="1"/>
    <col min="4" max="4" width="4.33203125" customWidth="1"/>
    <col min="5" max="5" width="17.109375" customWidth="1"/>
    <col min="6" max="6" width="50.77734375" customWidth="1"/>
    <col min="7" max="7" width="7" customWidth="1"/>
    <col min="8" max="8" width="11.44140625" customWidth="1"/>
    <col min="9" max="9" width="20.109375" style="86" customWidth="1"/>
    <col min="10" max="10" width="20.109375" customWidth="1"/>
    <col min="11" max="11" width="20.109375" hidden="1" customWidth="1"/>
    <col min="12" max="12" width="9.33203125" customWidth="1"/>
    <col min="13" max="13" width="10.77734375" hidden="1" customWidth="1"/>
    <col min="14" max="14" width="9.33203125" hidden="1"/>
    <col min="15" max="20" width="14.10937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7" customHeight="1">
      <c r="L2" s="235" t="s">
        <v>5</v>
      </c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5" t="s">
        <v>86</v>
      </c>
    </row>
    <row r="3" spans="2:46" ht="7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73</v>
      </c>
    </row>
    <row r="4" spans="2:46" ht="25" customHeight="1">
      <c r="B4" s="18"/>
      <c r="D4" s="19" t="s">
        <v>87</v>
      </c>
      <c r="L4" s="18"/>
      <c r="M4" s="88" t="s">
        <v>9</v>
      </c>
      <c r="AT4" s="15" t="s">
        <v>3</v>
      </c>
    </row>
    <row r="5" spans="2:46" ht="7" customHeight="1">
      <c r="B5" s="18"/>
      <c r="L5" s="18"/>
    </row>
    <row r="6" spans="2:46" ht="12" customHeight="1">
      <c r="B6" s="18"/>
      <c r="D6" s="25" t="s">
        <v>12</v>
      </c>
      <c r="L6" s="18"/>
    </row>
    <row r="7" spans="2:46" ht="16.5" customHeight="1">
      <c r="B7" s="18"/>
      <c r="E7" s="259" t="str">
        <f>'Rekapitulácia stavby'!K6</f>
        <v>Stavebné úpravy hygienických zriadení - EUvBA</v>
      </c>
      <c r="F7" s="260"/>
      <c r="G7" s="260"/>
      <c r="H7" s="260"/>
      <c r="L7" s="18"/>
    </row>
    <row r="8" spans="2:46" ht="12" customHeight="1">
      <c r="B8" s="18"/>
      <c r="D8" s="25" t="s">
        <v>88</v>
      </c>
      <c r="L8" s="18"/>
    </row>
    <row r="9" spans="2:46" s="1" customFormat="1" ht="16.5" customHeight="1">
      <c r="B9" s="30"/>
      <c r="E9" s="259" t="s">
        <v>89</v>
      </c>
      <c r="F9" s="258"/>
      <c r="G9" s="258"/>
      <c r="H9" s="258"/>
      <c r="I9" s="89"/>
      <c r="L9" s="30"/>
    </row>
    <row r="10" spans="2:46" s="1" customFormat="1" ht="12" customHeight="1">
      <c r="B10" s="30"/>
      <c r="D10" s="25" t="s">
        <v>90</v>
      </c>
      <c r="I10" s="89"/>
      <c r="L10" s="30"/>
    </row>
    <row r="11" spans="2:46" s="1" customFormat="1" ht="37" customHeight="1">
      <c r="B11" s="30"/>
      <c r="E11" s="243" t="s">
        <v>91</v>
      </c>
      <c r="F11" s="258"/>
      <c r="G11" s="258"/>
      <c r="H11" s="258"/>
      <c r="I11" s="89"/>
      <c r="L11" s="30"/>
    </row>
    <row r="12" spans="2:46" s="1" customFormat="1">
      <c r="B12" s="30"/>
      <c r="I12" s="89"/>
      <c r="L12" s="30"/>
    </row>
    <row r="13" spans="2:46" s="1" customFormat="1" ht="12" customHeight="1">
      <c r="B13" s="30"/>
      <c r="D13" s="25" t="s">
        <v>14</v>
      </c>
      <c r="F13" s="23" t="s">
        <v>1</v>
      </c>
      <c r="I13" s="90" t="s">
        <v>15</v>
      </c>
      <c r="J13" s="23" t="s">
        <v>1</v>
      </c>
      <c r="L13" s="30"/>
    </row>
    <row r="14" spans="2:46" s="1" customFormat="1" ht="12" customHeight="1">
      <c r="B14" s="30"/>
      <c r="D14" s="25" t="s">
        <v>16</v>
      </c>
      <c r="F14" s="23" t="s">
        <v>17</v>
      </c>
      <c r="I14" s="90" t="s">
        <v>18</v>
      </c>
      <c r="J14" s="50" t="str">
        <f>'Rekapitulácia stavby'!AN8</f>
        <v>14. 2. 2019</v>
      </c>
      <c r="L14" s="30"/>
    </row>
    <row r="15" spans="2:46" s="1" customFormat="1" ht="10.9" customHeight="1">
      <c r="B15" s="30"/>
      <c r="I15" s="89"/>
      <c r="L15" s="30"/>
    </row>
    <row r="16" spans="2:46" s="1" customFormat="1" ht="12" customHeight="1">
      <c r="B16" s="30"/>
      <c r="D16" s="25" t="s">
        <v>20</v>
      </c>
      <c r="I16" s="90" t="s">
        <v>21</v>
      </c>
      <c r="J16" s="23" t="s">
        <v>1</v>
      </c>
      <c r="L16" s="30"/>
    </row>
    <row r="17" spans="2:12" s="1" customFormat="1" ht="18" customHeight="1">
      <c r="B17" s="30"/>
      <c r="E17" s="23" t="s">
        <v>22</v>
      </c>
      <c r="I17" s="90" t="s">
        <v>23</v>
      </c>
      <c r="J17" s="23" t="s">
        <v>1</v>
      </c>
      <c r="L17" s="30"/>
    </row>
    <row r="18" spans="2:12" s="1" customFormat="1" ht="7" customHeight="1">
      <c r="B18" s="30"/>
      <c r="I18" s="89"/>
      <c r="L18" s="30"/>
    </row>
    <row r="19" spans="2:12" s="1" customFormat="1" ht="12" customHeight="1">
      <c r="B19" s="30"/>
      <c r="D19" s="25" t="s">
        <v>24</v>
      </c>
      <c r="I19" s="90" t="s">
        <v>21</v>
      </c>
      <c r="J19" s="26" t="str">
        <f>'Rekapitulácia stavby'!AN13</f>
        <v>Vyplň údaj</v>
      </c>
      <c r="L19" s="30"/>
    </row>
    <row r="20" spans="2:12" s="1" customFormat="1" ht="18" customHeight="1">
      <c r="B20" s="30"/>
      <c r="E20" s="261" t="str">
        <f>'Rekapitulácia stavby'!E14</f>
        <v>Vyplň údaj</v>
      </c>
      <c r="F20" s="246"/>
      <c r="G20" s="246"/>
      <c r="H20" s="246"/>
      <c r="I20" s="90" t="s">
        <v>23</v>
      </c>
      <c r="J20" s="26" t="str">
        <f>'Rekapitulácia stavby'!AN14</f>
        <v>Vyplň údaj</v>
      </c>
      <c r="L20" s="30"/>
    </row>
    <row r="21" spans="2:12" s="1" customFormat="1" ht="7" customHeight="1">
      <c r="B21" s="30"/>
      <c r="I21" s="89"/>
      <c r="L21" s="30"/>
    </row>
    <row r="22" spans="2:12" s="1" customFormat="1" ht="12" customHeight="1">
      <c r="B22" s="30"/>
      <c r="D22" s="25" t="s">
        <v>26</v>
      </c>
      <c r="I22" s="90" t="s">
        <v>21</v>
      </c>
      <c r="J22" s="23" t="s">
        <v>1</v>
      </c>
      <c r="L22" s="30"/>
    </row>
    <row r="23" spans="2:12" s="1" customFormat="1" ht="18" customHeight="1">
      <c r="B23" s="30"/>
      <c r="E23" s="23" t="s">
        <v>27</v>
      </c>
      <c r="I23" s="90" t="s">
        <v>23</v>
      </c>
      <c r="J23" s="23" t="s">
        <v>1</v>
      </c>
      <c r="L23" s="30"/>
    </row>
    <row r="24" spans="2:12" s="1" customFormat="1" ht="7" customHeight="1">
      <c r="B24" s="30"/>
      <c r="I24" s="89"/>
      <c r="L24" s="30"/>
    </row>
    <row r="25" spans="2:12" s="1" customFormat="1" ht="12" customHeight="1">
      <c r="B25" s="30"/>
      <c r="D25" s="25" t="s">
        <v>30</v>
      </c>
      <c r="I25" s="90" t="s">
        <v>21</v>
      </c>
      <c r="J25" s="23" t="s">
        <v>1</v>
      </c>
      <c r="L25" s="30"/>
    </row>
    <row r="26" spans="2:12" s="1" customFormat="1" ht="18" customHeight="1">
      <c r="B26" s="30"/>
      <c r="E26" s="23" t="s">
        <v>31</v>
      </c>
      <c r="I26" s="90" t="s">
        <v>23</v>
      </c>
      <c r="J26" s="23" t="s">
        <v>1</v>
      </c>
      <c r="L26" s="30"/>
    </row>
    <row r="27" spans="2:12" s="1" customFormat="1" ht="7" customHeight="1">
      <c r="B27" s="30"/>
      <c r="I27" s="89"/>
      <c r="L27" s="30"/>
    </row>
    <row r="28" spans="2:12" s="1" customFormat="1" ht="12" customHeight="1">
      <c r="B28" s="30"/>
      <c r="D28" s="25" t="s">
        <v>32</v>
      </c>
      <c r="I28" s="89"/>
      <c r="L28" s="30"/>
    </row>
    <row r="29" spans="2:12" s="7" customFormat="1" ht="16.5" customHeight="1">
      <c r="B29" s="91"/>
      <c r="E29" s="250" t="s">
        <v>1</v>
      </c>
      <c r="F29" s="250"/>
      <c r="G29" s="250"/>
      <c r="H29" s="250"/>
      <c r="I29" s="92"/>
      <c r="L29" s="91"/>
    </row>
    <row r="30" spans="2:12" s="1" customFormat="1" ht="7" customHeight="1">
      <c r="B30" s="30"/>
      <c r="I30" s="89"/>
      <c r="L30" s="30"/>
    </row>
    <row r="31" spans="2:12" s="1" customFormat="1" ht="7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25.4" customHeight="1">
      <c r="B32" s="30"/>
      <c r="D32" s="94" t="s">
        <v>33</v>
      </c>
      <c r="I32" s="89"/>
      <c r="J32" s="63">
        <f>ROUND(J141, 2)</f>
        <v>0</v>
      </c>
      <c r="L32" s="30"/>
    </row>
    <row r="33" spans="2:12" s="1" customFormat="1" ht="7" customHeight="1">
      <c r="B33" s="30"/>
      <c r="D33" s="51"/>
      <c r="E33" s="51"/>
      <c r="F33" s="51"/>
      <c r="G33" s="51"/>
      <c r="H33" s="51"/>
      <c r="I33" s="93"/>
      <c r="J33" s="51"/>
      <c r="K33" s="51"/>
      <c r="L33" s="30"/>
    </row>
    <row r="34" spans="2:12" s="1" customFormat="1" ht="14.5" customHeight="1">
      <c r="B34" s="30"/>
      <c r="F34" s="33" t="s">
        <v>35</v>
      </c>
      <c r="I34" s="95" t="s">
        <v>34</v>
      </c>
      <c r="J34" s="33" t="s">
        <v>36</v>
      </c>
      <c r="L34" s="30"/>
    </row>
    <row r="35" spans="2:12" s="1" customFormat="1" ht="14.5" customHeight="1">
      <c r="B35" s="30"/>
      <c r="D35" s="96" t="s">
        <v>37</v>
      </c>
      <c r="E35" s="25" t="s">
        <v>38</v>
      </c>
      <c r="F35" s="97">
        <f>ROUND((SUM(BE141:BE389)),  2)</f>
        <v>0</v>
      </c>
      <c r="I35" s="98">
        <v>0.2</v>
      </c>
      <c r="J35" s="97">
        <f>ROUND(((SUM(BE141:BE389))*I35),  2)</f>
        <v>0</v>
      </c>
      <c r="L35" s="30"/>
    </row>
    <row r="36" spans="2:12" s="1" customFormat="1" ht="14.5" customHeight="1">
      <c r="B36" s="30"/>
      <c r="E36" s="25" t="s">
        <v>39</v>
      </c>
      <c r="F36" s="97">
        <f>ROUND((SUM(BF141:BF389)),  2)</f>
        <v>0</v>
      </c>
      <c r="I36" s="98">
        <v>0.2</v>
      </c>
      <c r="J36" s="97">
        <f>ROUND(((SUM(BF141:BF389))*I36),  2)</f>
        <v>0</v>
      </c>
      <c r="L36" s="30"/>
    </row>
    <row r="37" spans="2:12" s="1" customFormat="1" ht="14.5" hidden="1" customHeight="1">
      <c r="B37" s="30"/>
      <c r="E37" s="25" t="s">
        <v>40</v>
      </c>
      <c r="F37" s="97">
        <f>ROUND((SUM(BG141:BG389)),  2)</f>
        <v>0</v>
      </c>
      <c r="I37" s="98">
        <v>0.2</v>
      </c>
      <c r="J37" s="97">
        <f>0</f>
        <v>0</v>
      </c>
      <c r="L37" s="30"/>
    </row>
    <row r="38" spans="2:12" s="1" customFormat="1" ht="14.5" hidden="1" customHeight="1">
      <c r="B38" s="30"/>
      <c r="E38" s="25" t="s">
        <v>41</v>
      </c>
      <c r="F38" s="97">
        <f>ROUND((SUM(BH141:BH389)),  2)</f>
        <v>0</v>
      </c>
      <c r="I38" s="98">
        <v>0.2</v>
      </c>
      <c r="J38" s="97">
        <f>0</f>
        <v>0</v>
      </c>
      <c r="L38" s="30"/>
    </row>
    <row r="39" spans="2:12" s="1" customFormat="1" ht="14.5" hidden="1" customHeight="1">
      <c r="B39" s="30"/>
      <c r="E39" s="25" t="s">
        <v>42</v>
      </c>
      <c r="F39" s="97">
        <f>ROUND((SUM(BI141:BI389)),  2)</f>
        <v>0</v>
      </c>
      <c r="I39" s="98">
        <v>0</v>
      </c>
      <c r="J39" s="97">
        <f>0</f>
        <v>0</v>
      </c>
      <c r="L39" s="30"/>
    </row>
    <row r="40" spans="2:12" s="1" customFormat="1" ht="7" customHeight="1">
      <c r="B40" s="30"/>
      <c r="I40" s="89"/>
      <c r="L40" s="30"/>
    </row>
    <row r="41" spans="2:12" s="1" customFormat="1" ht="25.4" customHeight="1">
      <c r="B41" s="30"/>
      <c r="C41" s="99"/>
      <c r="D41" s="100" t="s">
        <v>43</v>
      </c>
      <c r="E41" s="54"/>
      <c r="F41" s="54"/>
      <c r="G41" s="101" t="s">
        <v>44</v>
      </c>
      <c r="H41" s="102" t="s">
        <v>45</v>
      </c>
      <c r="I41" s="103"/>
      <c r="J41" s="104">
        <f>SUM(J32:J39)</f>
        <v>0</v>
      </c>
      <c r="K41" s="105"/>
      <c r="L41" s="30"/>
    </row>
    <row r="42" spans="2:12" s="1" customFormat="1" ht="14.5" customHeight="1">
      <c r="B42" s="30"/>
      <c r="I42" s="89"/>
      <c r="L42" s="30"/>
    </row>
    <row r="43" spans="2:12" ht="14.5" customHeight="1">
      <c r="B43" s="18"/>
      <c r="L43" s="18"/>
    </row>
    <row r="44" spans="2:12" ht="14.5" customHeight="1">
      <c r="B44" s="18"/>
      <c r="L44" s="18"/>
    </row>
    <row r="45" spans="2:12" ht="14.5" customHeight="1">
      <c r="B45" s="18"/>
      <c r="L45" s="18"/>
    </row>
    <row r="46" spans="2:12" ht="14.5" customHeight="1">
      <c r="B46" s="18"/>
      <c r="L46" s="18"/>
    </row>
    <row r="47" spans="2:12" ht="14.5" customHeight="1">
      <c r="B47" s="18"/>
      <c r="L47" s="18"/>
    </row>
    <row r="48" spans="2:12" ht="14.5" customHeight="1">
      <c r="B48" s="18"/>
      <c r="L48" s="18"/>
    </row>
    <row r="49" spans="2:12" ht="14.5" customHeight="1">
      <c r="B49" s="18"/>
      <c r="L49" s="18"/>
    </row>
    <row r="50" spans="2:12" s="1" customFormat="1" ht="14.5" customHeight="1">
      <c r="B50" s="30"/>
      <c r="D50" s="39" t="s">
        <v>46</v>
      </c>
      <c r="E50" s="40"/>
      <c r="F50" s="40"/>
      <c r="G50" s="39" t="s">
        <v>47</v>
      </c>
      <c r="H50" s="40"/>
      <c r="I50" s="106"/>
      <c r="J50" s="40"/>
      <c r="K50" s="40"/>
      <c r="L50" s="30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5">
      <c r="B61" s="30"/>
      <c r="D61" s="41" t="s">
        <v>48</v>
      </c>
      <c r="E61" s="32"/>
      <c r="F61" s="107" t="s">
        <v>49</v>
      </c>
      <c r="G61" s="41" t="s">
        <v>48</v>
      </c>
      <c r="H61" s="32"/>
      <c r="I61" s="108"/>
      <c r="J61" s="109" t="s">
        <v>49</v>
      </c>
      <c r="K61" s="32"/>
      <c r="L61" s="30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3">
      <c r="B65" s="30"/>
      <c r="D65" s="39" t="s">
        <v>50</v>
      </c>
      <c r="E65" s="40"/>
      <c r="F65" s="40"/>
      <c r="G65" s="39" t="s">
        <v>51</v>
      </c>
      <c r="H65" s="40"/>
      <c r="I65" s="106"/>
      <c r="J65" s="40"/>
      <c r="K65" s="40"/>
      <c r="L65" s="30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5">
      <c r="B76" s="30"/>
      <c r="D76" s="41" t="s">
        <v>48</v>
      </c>
      <c r="E76" s="32"/>
      <c r="F76" s="107" t="s">
        <v>49</v>
      </c>
      <c r="G76" s="41" t="s">
        <v>48</v>
      </c>
      <c r="H76" s="32"/>
      <c r="I76" s="108"/>
      <c r="J76" s="109" t="s">
        <v>49</v>
      </c>
      <c r="K76" s="32"/>
      <c r="L76" s="30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7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5" customHeight="1">
      <c r="B82" s="30"/>
      <c r="C82" s="19" t="s">
        <v>92</v>
      </c>
      <c r="I82" s="89"/>
      <c r="L82" s="30"/>
    </row>
    <row r="83" spans="2:12" s="1" customFormat="1" ht="7" customHeight="1">
      <c r="B83" s="30"/>
      <c r="I83" s="89"/>
      <c r="L83" s="30"/>
    </row>
    <row r="84" spans="2:12" s="1" customFormat="1" ht="12" customHeight="1">
      <c r="B84" s="30"/>
      <c r="C84" s="25" t="s">
        <v>12</v>
      </c>
      <c r="I84" s="89"/>
      <c r="L84" s="30"/>
    </row>
    <row r="85" spans="2:12" s="1" customFormat="1" ht="16.5" customHeight="1">
      <c r="B85" s="30"/>
      <c r="E85" s="259" t="str">
        <f>E7</f>
        <v>Stavebné úpravy hygienických zriadení - EUvBA</v>
      </c>
      <c r="F85" s="260"/>
      <c r="G85" s="260"/>
      <c r="H85" s="260"/>
      <c r="I85" s="89"/>
      <c r="L85" s="30"/>
    </row>
    <row r="86" spans="2:12" ht="12" customHeight="1">
      <c r="B86" s="18"/>
      <c r="C86" s="25" t="s">
        <v>88</v>
      </c>
      <c r="L86" s="18"/>
    </row>
    <row r="87" spans="2:12" s="1" customFormat="1" ht="16.5" customHeight="1">
      <c r="B87" s="30"/>
      <c r="E87" s="259" t="s">
        <v>89</v>
      </c>
      <c r="F87" s="258"/>
      <c r="G87" s="258"/>
      <c r="H87" s="258"/>
      <c r="I87" s="89"/>
      <c r="L87" s="30"/>
    </row>
    <row r="88" spans="2:12" s="1" customFormat="1" ht="12" customHeight="1">
      <c r="B88" s="30"/>
      <c r="C88" s="25" t="s">
        <v>90</v>
      </c>
      <c r="I88" s="89"/>
      <c r="L88" s="30"/>
    </row>
    <row r="89" spans="2:12" s="1" customFormat="1" ht="16.5" customHeight="1">
      <c r="B89" s="30"/>
      <c r="E89" s="243" t="str">
        <f>E11</f>
        <v>F - Toalety typ  F</v>
      </c>
      <c r="F89" s="258"/>
      <c r="G89" s="258"/>
      <c r="H89" s="258"/>
      <c r="I89" s="89"/>
      <c r="L89" s="30"/>
    </row>
    <row r="90" spans="2:12" s="1" customFormat="1" ht="7" customHeight="1">
      <c r="B90" s="30"/>
      <c r="I90" s="89"/>
      <c r="L90" s="30"/>
    </row>
    <row r="91" spans="2:12" s="1" customFormat="1" ht="12" customHeight="1">
      <c r="B91" s="30"/>
      <c r="C91" s="25" t="s">
        <v>16</v>
      </c>
      <c r="F91" s="23" t="str">
        <f>F14</f>
        <v>Dolnozemská cesta 1, 852 35 Bratislava</v>
      </c>
      <c r="I91" s="90" t="s">
        <v>18</v>
      </c>
      <c r="J91" s="50" t="str">
        <f>IF(J14="","",J14)</f>
        <v>14. 2. 2019</v>
      </c>
      <c r="L91" s="30"/>
    </row>
    <row r="92" spans="2:12" s="1" customFormat="1" ht="7" customHeight="1">
      <c r="B92" s="30"/>
      <c r="I92" s="89"/>
      <c r="L92" s="30"/>
    </row>
    <row r="93" spans="2:12" s="1" customFormat="1" ht="28" customHeight="1">
      <c r="B93" s="30"/>
      <c r="C93" s="25" t="s">
        <v>20</v>
      </c>
      <c r="F93" s="23" t="str">
        <f>E17</f>
        <v>Ekonomická univerzita v Bratislave</v>
      </c>
      <c r="I93" s="90" t="s">
        <v>26</v>
      </c>
      <c r="J93" s="28" t="str">
        <f>E23</f>
        <v>Ing.arch. Rastislav Mikluš</v>
      </c>
      <c r="L93" s="30"/>
    </row>
    <row r="94" spans="2:12" s="1" customFormat="1" ht="15.25" customHeight="1">
      <c r="B94" s="30"/>
      <c r="C94" s="25" t="s">
        <v>24</v>
      </c>
      <c r="F94" s="23" t="str">
        <f>IF(E20="","",E20)</f>
        <v>Vyplň údaj</v>
      </c>
      <c r="I94" s="90" t="s">
        <v>30</v>
      </c>
      <c r="J94" s="28" t="str">
        <f>E26</f>
        <v>Žákovičová</v>
      </c>
      <c r="L94" s="30"/>
    </row>
    <row r="95" spans="2:12" s="1" customFormat="1" ht="10.4" customHeight="1">
      <c r="B95" s="30"/>
      <c r="I95" s="89"/>
      <c r="L95" s="30"/>
    </row>
    <row r="96" spans="2:12" s="1" customFormat="1" ht="29.25" customHeight="1">
      <c r="B96" s="30"/>
      <c r="C96" s="112" t="s">
        <v>93</v>
      </c>
      <c r="D96" s="99"/>
      <c r="E96" s="99"/>
      <c r="F96" s="99"/>
      <c r="G96" s="99"/>
      <c r="H96" s="99"/>
      <c r="I96" s="113"/>
      <c r="J96" s="114" t="s">
        <v>94</v>
      </c>
      <c r="K96" s="99"/>
      <c r="L96" s="30"/>
    </row>
    <row r="97" spans="2:47" s="1" customFormat="1" ht="10.4" customHeight="1">
      <c r="B97" s="30"/>
      <c r="I97" s="89"/>
      <c r="L97" s="30"/>
    </row>
    <row r="98" spans="2:47" s="1" customFormat="1" ht="22.9" customHeight="1">
      <c r="B98" s="30"/>
      <c r="C98" s="115" t="s">
        <v>95</v>
      </c>
      <c r="I98" s="89"/>
      <c r="J98" s="63">
        <f>J141</f>
        <v>0</v>
      </c>
      <c r="L98" s="30"/>
      <c r="AU98" s="15" t="s">
        <v>96</v>
      </c>
    </row>
    <row r="99" spans="2:47" s="8" customFormat="1" ht="25" customHeight="1">
      <c r="B99" s="116"/>
      <c r="D99" s="117" t="s">
        <v>97</v>
      </c>
      <c r="E99" s="118"/>
      <c r="F99" s="118"/>
      <c r="G99" s="118"/>
      <c r="H99" s="118"/>
      <c r="I99" s="119"/>
      <c r="J99" s="120">
        <f>J142</f>
        <v>0</v>
      </c>
      <c r="L99" s="116"/>
    </row>
    <row r="100" spans="2:47" s="9" customFormat="1" ht="19.899999999999999" customHeight="1">
      <c r="B100" s="121"/>
      <c r="D100" s="122" t="s">
        <v>98</v>
      </c>
      <c r="E100" s="123"/>
      <c r="F100" s="123"/>
      <c r="G100" s="123"/>
      <c r="H100" s="123"/>
      <c r="I100" s="124"/>
      <c r="J100" s="125">
        <f>J143</f>
        <v>0</v>
      </c>
      <c r="L100" s="121"/>
    </row>
    <row r="101" spans="2:47" s="9" customFormat="1" ht="19.899999999999999" customHeight="1">
      <c r="B101" s="121"/>
      <c r="D101" s="122" t="s">
        <v>99</v>
      </c>
      <c r="E101" s="123"/>
      <c r="F101" s="123"/>
      <c r="G101" s="123"/>
      <c r="H101" s="123"/>
      <c r="I101" s="124"/>
      <c r="J101" s="125">
        <f>J146</f>
        <v>0</v>
      </c>
      <c r="L101" s="121"/>
    </row>
    <row r="102" spans="2:47" s="9" customFormat="1" ht="19.899999999999999" customHeight="1">
      <c r="B102" s="121"/>
      <c r="D102" s="122" t="s">
        <v>100</v>
      </c>
      <c r="E102" s="123"/>
      <c r="F102" s="123"/>
      <c r="G102" s="123"/>
      <c r="H102" s="123"/>
      <c r="I102" s="124"/>
      <c r="J102" s="125">
        <f>J207</f>
        <v>0</v>
      </c>
      <c r="L102" s="121"/>
    </row>
    <row r="103" spans="2:47" s="9" customFormat="1" ht="19.899999999999999" customHeight="1">
      <c r="B103" s="121"/>
      <c r="D103" s="122" t="s">
        <v>101</v>
      </c>
      <c r="E103" s="123"/>
      <c r="F103" s="123"/>
      <c r="G103" s="123"/>
      <c r="H103" s="123"/>
      <c r="I103" s="124"/>
      <c r="J103" s="125">
        <f>J262</f>
        <v>0</v>
      </c>
      <c r="L103" s="121"/>
    </row>
    <row r="104" spans="2:47" s="8" customFormat="1" ht="25" customHeight="1">
      <c r="B104" s="116"/>
      <c r="D104" s="117" t="s">
        <v>102</v>
      </c>
      <c r="E104" s="118"/>
      <c r="F104" s="118"/>
      <c r="G104" s="118"/>
      <c r="H104" s="118"/>
      <c r="I104" s="119"/>
      <c r="J104" s="120">
        <f>J264</f>
        <v>0</v>
      </c>
      <c r="L104" s="116"/>
    </row>
    <row r="105" spans="2:47" s="9" customFormat="1" ht="19.899999999999999" customHeight="1">
      <c r="B105" s="121"/>
      <c r="D105" s="122" t="s">
        <v>103</v>
      </c>
      <c r="E105" s="123"/>
      <c r="F105" s="123"/>
      <c r="G105" s="123"/>
      <c r="H105" s="123"/>
      <c r="I105" s="124"/>
      <c r="J105" s="125">
        <f>J265</f>
        <v>0</v>
      </c>
      <c r="L105" s="121"/>
    </row>
    <row r="106" spans="2:47" s="9" customFormat="1" ht="19.899999999999999" customHeight="1">
      <c r="B106" s="121"/>
      <c r="D106" s="122" t="s">
        <v>104</v>
      </c>
      <c r="E106" s="123"/>
      <c r="F106" s="123"/>
      <c r="G106" s="123"/>
      <c r="H106" s="123"/>
      <c r="I106" s="124"/>
      <c r="J106" s="125">
        <f>J268</f>
        <v>0</v>
      </c>
      <c r="L106" s="121"/>
    </row>
    <row r="107" spans="2:47" s="9" customFormat="1" ht="19.899999999999999" customHeight="1">
      <c r="B107" s="121"/>
      <c r="D107" s="122" t="s">
        <v>105</v>
      </c>
      <c r="E107" s="123"/>
      <c r="F107" s="123"/>
      <c r="G107" s="123"/>
      <c r="H107" s="123"/>
      <c r="I107" s="124"/>
      <c r="J107" s="125">
        <f>J275</f>
        <v>0</v>
      </c>
      <c r="L107" s="121"/>
    </row>
    <row r="108" spans="2:47" s="9" customFormat="1" ht="19.899999999999999" customHeight="1">
      <c r="B108" s="121"/>
      <c r="D108" s="122" t="s">
        <v>106</v>
      </c>
      <c r="E108" s="123"/>
      <c r="F108" s="123"/>
      <c r="G108" s="123"/>
      <c r="H108" s="123"/>
      <c r="I108" s="124"/>
      <c r="J108" s="125">
        <f>J280</f>
        <v>0</v>
      </c>
      <c r="L108" s="121"/>
    </row>
    <row r="109" spans="2:47" s="9" customFormat="1" ht="19.899999999999999" customHeight="1">
      <c r="B109" s="121"/>
      <c r="D109" s="122" t="s">
        <v>107</v>
      </c>
      <c r="E109" s="123"/>
      <c r="F109" s="123"/>
      <c r="G109" s="123"/>
      <c r="H109" s="123"/>
      <c r="I109" s="124"/>
      <c r="J109" s="125">
        <f>J293</f>
        <v>0</v>
      </c>
      <c r="L109" s="121"/>
    </row>
    <row r="110" spans="2:47" s="9" customFormat="1" ht="19.899999999999999" customHeight="1">
      <c r="B110" s="121"/>
      <c r="D110" s="122" t="s">
        <v>108</v>
      </c>
      <c r="E110" s="123"/>
      <c r="F110" s="123"/>
      <c r="G110" s="123"/>
      <c r="H110" s="123"/>
      <c r="I110" s="124"/>
      <c r="J110" s="125">
        <f>J301</f>
        <v>0</v>
      </c>
      <c r="L110" s="121"/>
    </row>
    <row r="111" spans="2:47" s="9" customFormat="1" ht="19.899999999999999" customHeight="1">
      <c r="B111" s="121"/>
      <c r="D111" s="122" t="s">
        <v>109</v>
      </c>
      <c r="E111" s="123"/>
      <c r="F111" s="123"/>
      <c r="G111" s="123"/>
      <c r="H111" s="123"/>
      <c r="I111" s="124"/>
      <c r="J111" s="125">
        <f>J320</f>
        <v>0</v>
      </c>
      <c r="L111" s="121"/>
    </row>
    <row r="112" spans="2:47" s="9" customFormat="1" ht="19.899999999999999" customHeight="1">
      <c r="B112" s="121"/>
      <c r="D112" s="122" t="s">
        <v>110</v>
      </c>
      <c r="E112" s="123"/>
      <c r="F112" s="123"/>
      <c r="G112" s="123"/>
      <c r="H112" s="123"/>
      <c r="I112" s="124"/>
      <c r="J112" s="125">
        <f>J328</f>
        <v>0</v>
      </c>
      <c r="L112" s="121"/>
    </row>
    <row r="113" spans="2:12" s="9" customFormat="1" ht="19.899999999999999" customHeight="1">
      <c r="B113" s="121"/>
      <c r="D113" s="122" t="s">
        <v>111</v>
      </c>
      <c r="E113" s="123"/>
      <c r="F113" s="123"/>
      <c r="G113" s="123"/>
      <c r="H113" s="123"/>
      <c r="I113" s="124"/>
      <c r="J113" s="125">
        <f>J348</f>
        <v>0</v>
      </c>
      <c r="L113" s="121"/>
    </row>
    <row r="114" spans="2:12" s="9" customFormat="1" ht="19.899999999999999" customHeight="1">
      <c r="B114" s="121"/>
      <c r="D114" s="122" t="s">
        <v>112</v>
      </c>
      <c r="E114" s="123"/>
      <c r="F114" s="123"/>
      <c r="G114" s="123"/>
      <c r="H114" s="123"/>
      <c r="I114" s="124"/>
      <c r="J114" s="125">
        <f>J356</f>
        <v>0</v>
      </c>
      <c r="L114" s="121"/>
    </row>
    <row r="115" spans="2:12" s="9" customFormat="1" ht="19.899999999999999" customHeight="1">
      <c r="B115" s="121"/>
      <c r="D115" s="122" t="s">
        <v>113</v>
      </c>
      <c r="E115" s="123"/>
      <c r="F115" s="123"/>
      <c r="G115" s="123"/>
      <c r="H115" s="123"/>
      <c r="I115" s="124"/>
      <c r="J115" s="125">
        <f>J375</f>
        <v>0</v>
      </c>
      <c r="L115" s="121"/>
    </row>
    <row r="116" spans="2:12" s="8" customFormat="1" ht="25" customHeight="1">
      <c r="B116" s="116"/>
      <c r="D116" s="117" t="s">
        <v>114</v>
      </c>
      <c r="E116" s="118"/>
      <c r="F116" s="118"/>
      <c r="G116" s="118"/>
      <c r="H116" s="118"/>
      <c r="I116" s="119"/>
      <c r="J116" s="120">
        <f>J379</f>
        <v>0</v>
      </c>
      <c r="L116" s="116"/>
    </row>
    <row r="117" spans="2:12" s="9" customFormat="1" ht="19.899999999999999" customHeight="1">
      <c r="B117" s="121"/>
      <c r="D117" s="122" t="s">
        <v>115</v>
      </c>
      <c r="E117" s="123"/>
      <c r="F117" s="123"/>
      <c r="G117" s="123"/>
      <c r="H117" s="123"/>
      <c r="I117" s="124"/>
      <c r="J117" s="125">
        <f>J380</f>
        <v>0</v>
      </c>
      <c r="L117" s="121"/>
    </row>
    <row r="118" spans="2:12" s="8" customFormat="1" ht="25" customHeight="1">
      <c r="B118" s="116"/>
      <c r="D118" s="117" t="s">
        <v>116</v>
      </c>
      <c r="E118" s="118"/>
      <c r="F118" s="118"/>
      <c r="G118" s="118"/>
      <c r="H118" s="118"/>
      <c r="I118" s="119"/>
      <c r="J118" s="120">
        <f>J383</f>
        <v>0</v>
      </c>
      <c r="L118" s="116"/>
    </row>
    <row r="119" spans="2:12" s="8" customFormat="1" ht="25" customHeight="1">
      <c r="B119" s="116"/>
      <c r="D119" s="117" t="s">
        <v>117</v>
      </c>
      <c r="E119" s="118"/>
      <c r="F119" s="118"/>
      <c r="G119" s="118"/>
      <c r="H119" s="118"/>
      <c r="I119" s="119"/>
      <c r="J119" s="120">
        <f>J388</f>
        <v>0</v>
      </c>
      <c r="L119" s="116"/>
    </row>
    <row r="120" spans="2:12" s="1" customFormat="1" ht="21.75" customHeight="1">
      <c r="B120" s="30"/>
      <c r="I120" s="89"/>
      <c r="L120" s="30"/>
    </row>
    <row r="121" spans="2:12" s="1" customFormat="1" ht="7" customHeight="1">
      <c r="B121" s="42"/>
      <c r="C121" s="43"/>
      <c r="D121" s="43"/>
      <c r="E121" s="43"/>
      <c r="F121" s="43"/>
      <c r="G121" s="43"/>
      <c r="H121" s="43"/>
      <c r="I121" s="110"/>
      <c r="J121" s="43"/>
      <c r="K121" s="43"/>
      <c r="L121" s="30"/>
    </row>
    <row r="125" spans="2:12" s="1" customFormat="1" ht="7" customHeight="1">
      <c r="B125" s="44"/>
      <c r="C125" s="45"/>
      <c r="D125" s="45"/>
      <c r="E125" s="45"/>
      <c r="F125" s="45"/>
      <c r="G125" s="45"/>
      <c r="H125" s="45"/>
      <c r="I125" s="111"/>
      <c r="J125" s="45"/>
      <c r="K125" s="45"/>
      <c r="L125" s="30"/>
    </row>
    <row r="126" spans="2:12" s="1" customFormat="1" ht="25" customHeight="1">
      <c r="B126" s="30"/>
      <c r="C126" s="19" t="s">
        <v>118</v>
      </c>
      <c r="I126" s="89"/>
      <c r="L126" s="30"/>
    </row>
    <row r="127" spans="2:12" s="1" customFormat="1" ht="7" customHeight="1">
      <c r="B127" s="30"/>
      <c r="I127" s="89"/>
      <c r="L127" s="30"/>
    </row>
    <row r="128" spans="2:12" s="1" customFormat="1" ht="12" customHeight="1">
      <c r="B128" s="30"/>
      <c r="C128" s="25" t="s">
        <v>12</v>
      </c>
      <c r="I128" s="89"/>
      <c r="L128" s="30"/>
    </row>
    <row r="129" spans="2:65" s="1" customFormat="1" ht="16.5" customHeight="1">
      <c r="B129" s="30"/>
      <c r="E129" s="259" t="str">
        <f>E7</f>
        <v>Stavebné úpravy hygienických zriadení - EUvBA</v>
      </c>
      <c r="F129" s="260"/>
      <c r="G129" s="260"/>
      <c r="H129" s="260"/>
      <c r="I129" s="89"/>
      <c r="L129" s="30"/>
    </row>
    <row r="130" spans="2:65" ht="12" customHeight="1">
      <c r="B130" s="18"/>
      <c r="C130" s="25" t="s">
        <v>88</v>
      </c>
      <c r="L130" s="18"/>
    </row>
    <row r="131" spans="2:65" s="1" customFormat="1" ht="16.5" customHeight="1">
      <c r="B131" s="30"/>
      <c r="E131" s="259" t="s">
        <v>89</v>
      </c>
      <c r="F131" s="258"/>
      <c r="G131" s="258"/>
      <c r="H131" s="258"/>
      <c r="I131" s="89"/>
      <c r="L131" s="30"/>
    </row>
    <row r="132" spans="2:65" s="1" customFormat="1" ht="12" customHeight="1">
      <c r="B132" s="30"/>
      <c r="C132" s="25" t="s">
        <v>90</v>
      </c>
      <c r="I132" s="89"/>
      <c r="L132" s="30"/>
    </row>
    <row r="133" spans="2:65" s="1" customFormat="1" ht="16.5" customHeight="1">
      <c r="B133" s="30"/>
      <c r="E133" s="243" t="str">
        <f>E11</f>
        <v>F - Toalety typ  F</v>
      </c>
      <c r="F133" s="258"/>
      <c r="G133" s="258"/>
      <c r="H133" s="258"/>
      <c r="I133" s="89"/>
      <c r="L133" s="30"/>
    </row>
    <row r="134" spans="2:65" s="1" customFormat="1" ht="7" customHeight="1">
      <c r="B134" s="30"/>
      <c r="I134" s="89"/>
      <c r="L134" s="30"/>
    </row>
    <row r="135" spans="2:65" s="1" customFormat="1" ht="12" customHeight="1">
      <c r="B135" s="30"/>
      <c r="C135" s="25" t="s">
        <v>16</v>
      </c>
      <c r="F135" s="23" t="str">
        <f>F14</f>
        <v>Dolnozemská cesta 1, 852 35 Bratislava</v>
      </c>
      <c r="I135" s="90" t="s">
        <v>18</v>
      </c>
      <c r="J135" s="50" t="str">
        <f>IF(J14="","",J14)</f>
        <v>14. 2. 2019</v>
      </c>
      <c r="L135" s="30"/>
    </row>
    <row r="136" spans="2:65" s="1" customFormat="1" ht="7" customHeight="1">
      <c r="B136" s="30"/>
      <c r="I136" s="89"/>
      <c r="L136" s="30"/>
    </row>
    <row r="137" spans="2:65" s="1" customFormat="1" ht="28" customHeight="1">
      <c r="B137" s="30"/>
      <c r="C137" s="25" t="s">
        <v>20</v>
      </c>
      <c r="F137" s="23" t="str">
        <f>E17</f>
        <v>Ekonomická univerzita v Bratislave</v>
      </c>
      <c r="I137" s="90" t="s">
        <v>26</v>
      </c>
      <c r="J137" s="28" t="str">
        <f>E23</f>
        <v>Ing.arch. Rastislav Mikluš</v>
      </c>
      <c r="L137" s="30"/>
    </row>
    <row r="138" spans="2:65" s="1" customFormat="1" ht="15.25" customHeight="1">
      <c r="B138" s="30"/>
      <c r="C138" s="25" t="s">
        <v>24</v>
      </c>
      <c r="F138" s="23" t="str">
        <f>IF(E20="","",E20)</f>
        <v>Vyplň údaj</v>
      </c>
      <c r="I138" s="90" t="s">
        <v>30</v>
      </c>
      <c r="J138" s="28" t="str">
        <f>E26</f>
        <v>Žákovičová</v>
      </c>
      <c r="L138" s="30"/>
    </row>
    <row r="139" spans="2:65" s="1" customFormat="1" ht="10.4" customHeight="1">
      <c r="B139" s="30"/>
      <c r="I139" s="89"/>
      <c r="L139" s="30"/>
    </row>
    <row r="140" spans="2:65" s="10" customFormat="1" ht="29.25" customHeight="1">
      <c r="B140" s="126"/>
      <c r="C140" s="127" t="s">
        <v>119</v>
      </c>
      <c r="D140" s="128" t="s">
        <v>58</v>
      </c>
      <c r="E140" s="128" t="s">
        <v>54</v>
      </c>
      <c r="F140" s="128" t="s">
        <v>55</v>
      </c>
      <c r="G140" s="128" t="s">
        <v>120</v>
      </c>
      <c r="H140" s="128" t="s">
        <v>121</v>
      </c>
      <c r="I140" s="129" t="s">
        <v>122</v>
      </c>
      <c r="J140" s="130" t="s">
        <v>94</v>
      </c>
      <c r="K140" s="131" t="s">
        <v>123</v>
      </c>
      <c r="L140" s="126"/>
      <c r="M140" s="56" t="s">
        <v>1</v>
      </c>
      <c r="N140" s="57" t="s">
        <v>37</v>
      </c>
      <c r="O140" s="57" t="s">
        <v>124</v>
      </c>
      <c r="P140" s="57" t="s">
        <v>125</v>
      </c>
      <c r="Q140" s="57" t="s">
        <v>126</v>
      </c>
      <c r="R140" s="57" t="s">
        <v>127</v>
      </c>
      <c r="S140" s="57" t="s">
        <v>128</v>
      </c>
      <c r="T140" s="58" t="s">
        <v>129</v>
      </c>
    </row>
    <row r="141" spans="2:65" s="1" customFormat="1" ht="22.9" customHeight="1">
      <c r="B141" s="30"/>
      <c r="C141" s="61" t="s">
        <v>95</v>
      </c>
      <c r="I141" s="89"/>
      <c r="J141" s="132">
        <f>BK141</f>
        <v>0</v>
      </c>
      <c r="L141" s="30"/>
      <c r="M141" s="59"/>
      <c r="N141" s="51"/>
      <c r="O141" s="51"/>
      <c r="P141" s="133">
        <f>P142+P264+P379+P383+P388</f>
        <v>0</v>
      </c>
      <c r="Q141" s="51"/>
      <c r="R141" s="133">
        <f>R142+R264+R379+R383+R388</f>
        <v>7.4986919100000016</v>
      </c>
      <c r="S141" s="51"/>
      <c r="T141" s="134">
        <f>T142+T264+T379+T383+T388</f>
        <v>15.519702000000002</v>
      </c>
      <c r="AT141" s="15" t="s">
        <v>72</v>
      </c>
      <c r="AU141" s="15" t="s">
        <v>96</v>
      </c>
      <c r="BK141" s="135">
        <f>BK142+BK264+BK379+BK383+BK388</f>
        <v>0</v>
      </c>
    </row>
    <row r="142" spans="2:65" s="11" customFormat="1" ht="25.9" customHeight="1">
      <c r="B142" s="136"/>
      <c r="D142" s="137" t="s">
        <v>72</v>
      </c>
      <c r="E142" s="138" t="s">
        <v>130</v>
      </c>
      <c r="F142" s="138" t="s">
        <v>131</v>
      </c>
      <c r="I142" s="139"/>
      <c r="J142" s="140">
        <f>BK142</f>
        <v>0</v>
      </c>
      <c r="L142" s="136"/>
      <c r="M142" s="141"/>
      <c r="P142" s="142">
        <f>P143+P146+P207+P262</f>
        <v>0</v>
      </c>
      <c r="R142" s="142">
        <f>R143+R146+R207+R262</f>
        <v>5.3866144100000009</v>
      </c>
      <c r="T142" s="143">
        <f>T143+T146+T207+T262</f>
        <v>15.519702000000002</v>
      </c>
      <c r="AR142" s="137" t="s">
        <v>79</v>
      </c>
      <c r="AT142" s="144" t="s">
        <v>72</v>
      </c>
      <c r="AU142" s="144" t="s">
        <v>73</v>
      </c>
      <c r="AY142" s="137" t="s">
        <v>132</v>
      </c>
      <c r="BK142" s="145">
        <f>BK143+BK146+BK207+BK262</f>
        <v>0</v>
      </c>
    </row>
    <row r="143" spans="2:65" s="11" customFormat="1" ht="22.9" customHeight="1">
      <c r="B143" s="136"/>
      <c r="D143" s="137" t="s">
        <v>72</v>
      </c>
      <c r="E143" s="146" t="s">
        <v>133</v>
      </c>
      <c r="F143" s="146" t="s">
        <v>134</v>
      </c>
      <c r="I143" s="139"/>
      <c r="J143" s="147">
        <f>BK143</f>
        <v>0</v>
      </c>
      <c r="L143" s="136"/>
      <c r="M143" s="141"/>
      <c r="P143" s="142">
        <f>SUM(P144:P145)</f>
        <v>0</v>
      </c>
      <c r="R143" s="142">
        <f>SUM(R144:R145)</f>
        <v>8.2439999999999999E-2</v>
      </c>
      <c r="T143" s="143">
        <f>SUM(T144:T145)</f>
        <v>0</v>
      </c>
      <c r="AR143" s="137" t="s">
        <v>79</v>
      </c>
      <c r="AT143" s="144" t="s">
        <v>72</v>
      </c>
      <c r="AU143" s="144" t="s">
        <v>79</v>
      </c>
      <c r="AY143" s="137" t="s">
        <v>132</v>
      </c>
      <c r="BK143" s="145">
        <f>SUM(BK144:BK145)</f>
        <v>0</v>
      </c>
    </row>
    <row r="144" spans="2:65" s="1" customFormat="1" ht="24" customHeight="1">
      <c r="B144" s="148"/>
      <c r="C144" s="149" t="s">
        <v>79</v>
      </c>
      <c r="D144" s="149" t="s">
        <v>135</v>
      </c>
      <c r="E144" s="150" t="s">
        <v>136</v>
      </c>
      <c r="F144" s="151" t="s">
        <v>137</v>
      </c>
      <c r="G144" s="152" t="s">
        <v>138</v>
      </c>
      <c r="H144" s="153">
        <v>5</v>
      </c>
      <c r="I144" s="154"/>
      <c r="J144" s="153">
        <f>ROUND(I144*H144,3)</f>
        <v>0</v>
      </c>
      <c r="K144" s="151" t="s">
        <v>1</v>
      </c>
      <c r="L144" s="30"/>
      <c r="M144" s="155" t="s">
        <v>1</v>
      </c>
      <c r="N144" s="156" t="s">
        <v>39</v>
      </c>
      <c r="P144" s="157">
        <f>O144*H144</f>
        <v>0</v>
      </c>
      <c r="Q144" s="157">
        <v>6.1599999999999997E-3</v>
      </c>
      <c r="R144" s="157">
        <f>Q144*H144</f>
        <v>3.0799999999999998E-2</v>
      </c>
      <c r="S144" s="157">
        <v>0</v>
      </c>
      <c r="T144" s="158">
        <f>S144*H144</f>
        <v>0</v>
      </c>
      <c r="AR144" s="159" t="s">
        <v>139</v>
      </c>
      <c r="AT144" s="159" t="s">
        <v>135</v>
      </c>
      <c r="AU144" s="159" t="s">
        <v>85</v>
      </c>
      <c r="AY144" s="15" t="s">
        <v>132</v>
      </c>
      <c r="BE144" s="160">
        <f>IF(N144="základná",J144,0)</f>
        <v>0</v>
      </c>
      <c r="BF144" s="160">
        <f>IF(N144="znížená",J144,0)</f>
        <v>0</v>
      </c>
      <c r="BG144" s="160">
        <f>IF(N144="zákl. prenesená",J144,0)</f>
        <v>0</v>
      </c>
      <c r="BH144" s="160">
        <f>IF(N144="zníž. prenesená",J144,0)</f>
        <v>0</v>
      </c>
      <c r="BI144" s="160">
        <f>IF(N144="nulová",J144,0)</f>
        <v>0</v>
      </c>
      <c r="BJ144" s="15" t="s">
        <v>85</v>
      </c>
      <c r="BK144" s="161">
        <f>ROUND(I144*H144,3)</f>
        <v>0</v>
      </c>
      <c r="BL144" s="15" t="s">
        <v>139</v>
      </c>
      <c r="BM144" s="159" t="s">
        <v>140</v>
      </c>
    </row>
    <row r="145" spans="2:65" s="1" customFormat="1" ht="24" customHeight="1">
      <c r="B145" s="148"/>
      <c r="C145" s="149" t="s">
        <v>85</v>
      </c>
      <c r="D145" s="149" t="s">
        <v>135</v>
      </c>
      <c r="E145" s="150" t="s">
        <v>141</v>
      </c>
      <c r="F145" s="151" t="s">
        <v>142</v>
      </c>
      <c r="G145" s="152" t="s">
        <v>138</v>
      </c>
      <c r="H145" s="153">
        <v>2</v>
      </c>
      <c r="I145" s="154"/>
      <c r="J145" s="153">
        <f>ROUND(I145*H145,3)</f>
        <v>0</v>
      </c>
      <c r="K145" s="151" t="s">
        <v>1</v>
      </c>
      <c r="L145" s="30"/>
      <c r="M145" s="155" t="s">
        <v>1</v>
      </c>
      <c r="N145" s="156" t="s">
        <v>39</v>
      </c>
      <c r="P145" s="157">
        <f>O145*H145</f>
        <v>0</v>
      </c>
      <c r="Q145" s="157">
        <v>2.5819999999999999E-2</v>
      </c>
      <c r="R145" s="157">
        <f>Q145*H145</f>
        <v>5.1639999999999998E-2</v>
      </c>
      <c r="S145" s="157">
        <v>0</v>
      </c>
      <c r="T145" s="158">
        <f>S145*H145</f>
        <v>0</v>
      </c>
      <c r="AR145" s="159" t="s">
        <v>139</v>
      </c>
      <c r="AT145" s="159" t="s">
        <v>135</v>
      </c>
      <c r="AU145" s="159" t="s">
        <v>85</v>
      </c>
      <c r="AY145" s="15" t="s">
        <v>132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5" t="s">
        <v>85</v>
      </c>
      <c r="BK145" s="161">
        <f>ROUND(I145*H145,3)</f>
        <v>0</v>
      </c>
      <c r="BL145" s="15" t="s">
        <v>139</v>
      </c>
      <c r="BM145" s="159" t="s">
        <v>143</v>
      </c>
    </row>
    <row r="146" spans="2:65" s="11" customFormat="1" ht="22.9" customHeight="1">
      <c r="B146" s="136"/>
      <c r="D146" s="137" t="s">
        <v>72</v>
      </c>
      <c r="E146" s="146" t="s">
        <v>144</v>
      </c>
      <c r="F146" s="146" t="s">
        <v>145</v>
      </c>
      <c r="I146" s="139"/>
      <c r="J146" s="147">
        <f>BK146</f>
        <v>0</v>
      </c>
      <c r="L146" s="136"/>
      <c r="M146" s="141"/>
      <c r="P146" s="142">
        <f>SUM(P147:P206)</f>
        <v>0</v>
      </c>
      <c r="R146" s="142">
        <f>SUM(R147:R206)</f>
        <v>5.2621737100000008</v>
      </c>
      <c r="T146" s="143">
        <f>SUM(T147:T206)</f>
        <v>0</v>
      </c>
      <c r="AR146" s="137" t="s">
        <v>79</v>
      </c>
      <c r="AT146" s="144" t="s">
        <v>72</v>
      </c>
      <c r="AU146" s="144" t="s">
        <v>79</v>
      </c>
      <c r="AY146" s="137" t="s">
        <v>132</v>
      </c>
      <c r="BK146" s="145">
        <f>SUM(BK147:BK206)</f>
        <v>0</v>
      </c>
    </row>
    <row r="147" spans="2:65" s="1" customFormat="1" ht="24" customHeight="1">
      <c r="B147" s="148"/>
      <c r="C147" s="149" t="s">
        <v>133</v>
      </c>
      <c r="D147" s="149" t="s">
        <v>135</v>
      </c>
      <c r="E147" s="150" t="s">
        <v>146</v>
      </c>
      <c r="F147" s="151" t="s">
        <v>147</v>
      </c>
      <c r="G147" s="152" t="s">
        <v>138</v>
      </c>
      <c r="H147" s="153">
        <v>10</v>
      </c>
      <c r="I147" s="154"/>
      <c r="J147" s="153">
        <f>ROUND(I147*H147,3)</f>
        <v>0</v>
      </c>
      <c r="K147" s="151" t="s">
        <v>1</v>
      </c>
      <c r="L147" s="30"/>
      <c r="M147" s="155" t="s">
        <v>1</v>
      </c>
      <c r="N147" s="156" t="s">
        <v>39</v>
      </c>
      <c r="P147" s="157">
        <f>O147*H147</f>
        <v>0</v>
      </c>
      <c r="Q147" s="157">
        <v>3.8E-3</v>
      </c>
      <c r="R147" s="157">
        <f>Q147*H147</f>
        <v>3.7999999999999999E-2</v>
      </c>
      <c r="S147" s="157">
        <v>0</v>
      </c>
      <c r="T147" s="158">
        <f>S147*H147</f>
        <v>0</v>
      </c>
      <c r="AR147" s="159" t="s">
        <v>139</v>
      </c>
      <c r="AT147" s="159" t="s">
        <v>135</v>
      </c>
      <c r="AU147" s="159" t="s">
        <v>85</v>
      </c>
      <c r="AY147" s="15" t="s">
        <v>132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5" t="s">
        <v>85</v>
      </c>
      <c r="BK147" s="161">
        <f>ROUND(I147*H147,3)</f>
        <v>0</v>
      </c>
      <c r="BL147" s="15" t="s">
        <v>139</v>
      </c>
      <c r="BM147" s="159" t="s">
        <v>148</v>
      </c>
    </row>
    <row r="148" spans="2:65" s="12" customFormat="1">
      <c r="B148" s="162"/>
      <c r="D148" s="163" t="s">
        <v>149</v>
      </c>
      <c r="E148" s="164" t="s">
        <v>1</v>
      </c>
      <c r="F148" s="165" t="s">
        <v>150</v>
      </c>
      <c r="H148" s="166">
        <v>10</v>
      </c>
      <c r="I148" s="167"/>
      <c r="L148" s="162"/>
      <c r="M148" s="168"/>
      <c r="T148" s="169"/>
      <c r="AT148" s="164" t="s">
        <v>149</v>
      </c>
      <c r="AU148" s="164" t="s">
        <v>85</v>
      </c>
      <c r="AV148" s="12" t="s">
        <v>85</v>
      </c>
      <c r="AW148" s="12" t="s">
        <v>28</v>
      </c>
      <c r="AX148" s="12" t="s">
        <v>79</v>
      </c>
      <c r="AY148" s="164" t="s">
        <v>132</v>
      </c>
    </row>
    <row r="149" spans="2:65" s="1" customFormat="1" ht="24" customHeight="1">
      <c r="B149" s="148"/>
      <c r="C149" s="149" t="s">
        <v>139</v>
      </c>
      <c r="D149" s="149" t="s">
        <v>135</v>
      </c>
      <c r="E149" s="150" t="s">
        <v>151</v>
      </c>
      <c r="F149" s="151" t="s">
        <v>152</v>
      </c>
      <c r="G149" s="152" t="s">
        <v>138</v>
      </c>
      <c r="H149" s="153">
        <v>3</v>
      </c>
      <c r="I149" s="154"/>
      <c r="J149" s="153">
        <f>ROUND(I149*H149,3)</f>
        <v>0</v>
      </c>
      <c r="K149" s="151" t="s">
        <v>1</v>
      </c>
      <c r="L149" s="30"/>
      <c r="M149" s="155" t="s">
        <v>1</v>
      </c>
      <c r="N149" s="156" t="s">
        <v>39</v>
      </c>
      <c r="P149" s="157">
        <f>O149*H149</f>
        <v>0</v>
      </c>
      <c r="Q149" s="157">
        <v>9.4800000000000006E-3</v>
      </c>
      <c r="R149" s="157">
        <f>Q149*H149</f>
        <v>2.844E-2</v>
      </c>
      <c r="S149" s="157">
        <v>0</v>
      </c>
      <c r="T149" s="158">
        <f>S149*H149</f>
        <v>0</v>
      </c>
      <c r="AR149" s="159" t="s">
        <v>139</v>
      </c>
      <c r="AT149" s="159" t="s">
        <v>135</v>
      </c>
      <c r="AU149" s="159" t="s">
        <v>85</v>
      </c>
      <c r="AY149" s="15" t="s">
        <v>132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5" t="s">
        <v>85</v>
      </c>
      <c r="BK149" s="161">
        <f>ROUND(I149*H149,3)</f>
        <v>0</v>
      </c>
      <c r="BL149" s="15" t="s">
        <v>139</v>
      </c>
      <c r="BM149" s="159" t="s">
        <v>153</v>
      </c>
    </row>
    <row r="150" spans="2:65" s="12" customFormat="1">
      <c r="B150" s="162"/>
      <c r="D150" s="163" t="s">
        <v>149</v>
      </c>
      <c r="E150" s="164" t="s">
        <v>1</v>
      </c>
      <c r="F150" s="165" t="s">
        <v>154</v>
      </c>
      <c r="H150" s="166">
        <v>3</v>
      </c>
      <c r="I150" s="167"/>
      <c r="L150" s="162"/>
      <c r="M150" s="168"/>
      <c r="T150" s="169"/>
      <c r="AT150" s="164" t="s">
        <v>149</v>
      </c>
      <c r="AU150" s="164" t="s">
        <v>85</v>
      </c>
      <c r="AV150" s="12" t="s">
        <v>85</v>
      </c>
      <c r="AW150" s="12" t="s">
        <v>28</v>
      </c>
      <c r="AX150" s="12" t="s">
        <v>79</v>
      </c>
      <c r="AY150" s="164" t="s">
        <v>132</v>
      </c>
    </row>
    <row r="151" spans="2:65" s="1" customFormat="1" ht="24" customHeight="1">
      <c r="B151" s="148"/>
      <c r="C151" s="149" t="s">
        <v>155</v>
      </c>
      <c r="D151" s="149" t="s">
        <v>135</v>
      </c>
      <c r="E151" s="191" t="s">
        <v>156</v>
      </c>
      <c r="F151" s="192" t="s">
        <v>157</v>
      </c>
      <c r="G151" s="193" t="s">
        <v>158</v>
      </c>
      <c r="H151" s="194">
        <v>23.78</v>
      </c>
      <c r="I151" s="194"/>
      <c r="J151" s="194">
        <f>ROUND(I151*H151,3)</f>
        <v>0</v>
      </c>
      <c r="K151" s="151" t="s">
        <v>1</v>
      </c>
      <c r="L151" s="30"/>
      <c r="M151" s="155" t="s">
        <v>1</v>
      </c>
      <c r="N151" s="156" t="s">
        <v>39</v>
      </c>
      <c r="P151" s="157">
        <f>O151*H151</f>
        <v>0</v>
      </c>
      <c r="Q151" s="157">
        <v>2.3000000000000001E-4</v>
      </c>
      <c r="R151" s="157">
        <f>Q151*H151</f>
        <v>5.4694000000000001E-3</v>
      </c>
      <c r="S151" s="157">
        <v>0</v>
      </c>
      <c r="T151" s="158">
        <f>S151*H151</f>
        <v>0</v>
      </c>
      <c r="AR151" s="159" t="s">
        <v>139</v>
      </c>
      <c r="AT151" s="159" t="s">
        <v>135</v>
      </c>
      <c r="AU151" s="159" t="s">
        <v>85</v>
      </c>
      <c r="AY151" s="15" t="s">
        <v>132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5" t="s">
        <v>85</v>
      </c>
      <c r="BK151" s="161">
        <f>ROUND(I151*H151,3)</f>
        <v>0</v>
      </c>
      <c r="BL151" s="15" t="s">
        <v>139</v>
      </c>
      <c r="BM151" s="159" t="s">
        <v>159</v>
      </c>
    </row>
    <row r="152" spans="2:65" s="12" customFormat="1">
      <c r="B152" s="162"/>
      <c r="D152" s="163" t="s">
        <v>149</v>
      </c>
      <c r="E152" s="195" t="s">
        <v>1</v>
      </c>
      <c r="F152" s="196" t="s">
        <v>160</v>
      </c>
      <c r="G152" s="197"/>
      <c r="H152" s="198">
        <v>6.03</v>
      </c>
      <c r="I152" s="199"/>
      <c r="J152" s="197"/>
      <c r="L152" s="162"/>
      <c r="M152" s="168"/>
      <c r="T152" s="169"/>
      <c r="AT152" s="164" t="s">
        <v>149</v>
      </c>
      <c r="AU152" s="164" t="s">
        <v>85</v>
      </c>
      <c r="AV152" s="12" t="s">
        <v>85</v>
      </c>
      <c r="AW152" s="12" t="s">
        <v>28</v>
      </c>
      <c r="AX152" s="12" t="s">
        <v>73</v>
      </c>
      <c r="AY152" s="164" t="s">
        <v>132</v>
      </c>
    </row>
    <row r="153" spans="2:65" s="12" customFormat="1">
      <c r="B153" s="162"/>
      <c r="D153" s="163" t="s">
        <v>149</v>
      </c>
      <c r="E153" s="195" t="s">
        <v>1</v>
      </c>
      <c r="F153" s="196" t="s">
        <v>161</v>
      </c>
      <c r="G153" s="197"/>
      <c r="H153" s="198">
        <v>5.86</v>
      </c>
      <c r="I153" s="199"/>
      <c r="J153" s="197"/>
      <c r="L153" s="162"/>
      <c r="M153" s="168"/>
      <c r="T153" s="169"/>
      <c r="AT153" s="164" t="s">
        <v>149</v>
      </c>
      <c r="AU153" s="164" t="s">
        <v>85</v>
      </c>
      <c r="AV153" s="12" t="s">
        <v>85</v>
      </c>
      <c r="AW153" s="12" t="s">
        <v>28</v>
      </c>
      <c r="AX153" s="12" t="s">
        <v>73</v>
      </c>
      <c r="AY153" s="164" t="s">
        <v>132</v>
      </c>
    </row>
    <row r="154" spans="2:65" s="12" customFormat="1">
      <c r="B154" s="162"/>
      <c r="D154" s="163" t="s">
        <v>149</v>
      </c>
      <c r="E154" s="195" t="s">
        <v>1</v>
      </c>
      <c r="F154" s="196" t="s">
        <v>162</v>
      </c>
      <c r="G154" s="197"/>
      <c r="H154" s="198">
        <v>5.86</v>
      </c>
      <c r="I154" s="199"/>
      <c r="J154" s="197"/>
      <c r="L154" s="162"/>
      <c r="M154" s="168"/>
      <c r="T154" s="169"/>
      <c r="AT154" s="164" t="s">
        <v>149</v>
      </c>
      <c r="AU154" s="164" t="s">
        <v>85</v>
      </c>
      <c r="AV154" s="12" t="s">
        <v>85</v>
      </c>
      <c r="AW154" s="12" t="s">
        <v>28</v>
      </c>
      <c r="AX154" s="12" t="s">
        <v>73</v>
      </c>
      <c r="AY154" s="164" t="s">
        <v>132</v>
      </c>
    </row>
    <row r="155" spans="2:65" s="12" customFormat="1">
      <c r="B155" s="162"/>
      <c r="D155" s="163" t="s">
        <v>149</v>
      </c>
      <c r="E155" s="195" t="s">
        <v>1</v>
      </c>
      <c r="F155" s="196" t="s">
        <v>163</v>
      </c>
      <c r="G155" s="197"/>
      <c r="H155" s="198">
        <v>6.03</v>
      </c>
      <c r="I155" s="199"/>
      <c r="J155" s="197"/>
      <c r="L155" s="162"/>
      <c r="M155" s="168"/>
      <c r="T155" s="169"/>
      <c r="AT155" s="164" t="s">
        <v>149</v>
      </c>
      <c r="AU155" s="164" t="s">
        <v>85</v>
      </c>
      <c r="AV155" s="12" t="s">
        <v>85</v>
      </c>
      <c r="AW155" s="12" t="s">
        <v>28</v>
      </c>
      <c r="AX155" s="12" t="s">
        <v>73</v>
      </c>
      <c r="AY155" s="164" t="s">
        <v>132</v>
      </c>
    </row>
    <row r="156" spans="2:65" s="13" customFormat="1">
      <c r="B156" s="170"/>
      <c r="D156" s="163" t="s">
        <v>149</v>
      </c>
      <c r="E156" s="200" t="s">
        <v>1</v>
      </c>
      <c r="F156" s="201" t="s">
        <v>164</v>
      </c>
      <c r="G156" s="202"/>
      <c r="H156" s="203">
        <v>23.78</v>
      </c>
      <c r="I156" s="204"/>
      <c r="J156" s="202"/>
      <c r="L156" s="170"/>
      <c r="M156" s="175"/>
      <c r="T156" s="176"/>
      <c r="AT156" s="171" t="s">
        <v>149</v>
      </c>
      <c r="AU156" s="171" t="s">
        <v>85</v>
      </c>
      <c r="AV156" s="13" t="s">
        <v>139</v>
      </c>
      <c r="AW156" s="13" t="s">
        <v>28</v>
      </c>
      <c r="AX156" s="13" t="s">
        <v>79</v>
      </c>
      <c r="AY156" s="171" t="s">
        <v>132</v>
      </c>
    </row>
    <row r="157" spans="2:65" s="1" customFormat="1" ht="24" customHeight="1">
      <c r="B157" s="148"/>
      <c r="C157" s="149" t="s">
        <v>144</v>
      </c>
      <c r="D157" s="149" t="s">
        <v>135</v>
      </c>
      <c r="E157" s="150" t="s">
        <v>165</v>
      </c>
      <c r="F157" s="151" t="s">
        <v>166</v>
      </c>
      <c r="G157" s="152" t="s">
        <v>138</v>
      </c>
      <c r="H157" s="153">
        <v>15</v>
      </c>
      <c r="I157" s="154"/>
      <c r="J157" s="153">
        <f>ROUND(I157*H157,3)</f>
        <v>0</v>
      </c>
      <c r="K157" s="151" t="s">
        <v>1</v>
      </c>
      <c r="L157" s="30"/>
      <c r="M157" s="155" t="s">
        <v>1</v>
      </c>
      <c r="N157" s="156" t="s">
        <v>39</v>
      </c>
      <c r="P157" s="157">
        <f>O157*H157</f>
        <v>0</v>
      </c>
      <c r="Q157" s="157">
        <v>3.0500000000000002E-3</v>
      </c>
      <c r="R157" s="157">
        <f>Q157*H157</f>
        <v>4.5750000000000006E-2</v>
      </c>
      <c r="S157" s="157">
        <v>0</v>
      </c>
      <c r="T157" s="158">
        <f>S157*H157</f>
        <v>0</v>
      </c>
      <c r="AR157" s="159" t="s">
        <v>139</v>
      </c>
      <c r="AT157" s="159" t="s">
        <v>135</v>
      </c>
      <c r="AU157" s="159" t="s">
        <v>85</v>
      </c>
      <c r="AY157" s="15" t="s">
        <v>132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5" t="s">
        <v>85</v>
      </c>
      <c r="BK157" s="161">
        <f>ROUND(I157*H157,3)</f>
        <v>0</v>
      </c>
      <c r="BL157" s="15" t="s">
        <v>139</v>
      </c>
      <c r="BM157" s="159" t="s">
        <v>167</v>
      </c>
    </row>
    <row r="158" spans="2:65" s="12" customFormat="1">
      <c r="B158" s="162"/>
      <c r="D158" s="163" t="s">
        <v>149</v>
      </c>
      <c r="E158" s="164" t="s">
        <v>1</v>
      </c>
      <c r="F158" s="165" t="s">
        <v>168</v>
      </c>
      <c r="H158" s="166">
        <v>15</v>
      </c>
      <c r="I158" s="167"/>
      <c r="L158" s="162"/>
      <c r="M158" s="168"/>
      <c r="T158" s="169"/>
      <c r="AT158" s="164" t="s">
        <v>149</v>
      </c>
      <c r="AU158" s="164" t="s">
        <v>85</v>
      </c>
      <c r="AV158" s="12" t="s">
        <v>85</v>
      </c>
      <c r="AW158" s="12" t="s">
        <v>28</v>
      </c>
      <c r="AX158" s="12" t="s">
        <v>79</v>
      </c>
      <c r="AY158" s="164" t="s">
        <v>132</v>
      </c>
    </row>
    <row r="159" spans="2:65" s="1" customFormat="1" ht="24" customHeight="1">
      <c r="B159" s="148"/>
      <c r="C159" s="149" t="s">
        <v>169</v>
      </c>
      <c r="D159" s="149" t="s">
        <v>135</v>
      </c>
      <c r="E159" s="150" t="s">
        <v>170</v>
      </c>
      <c r="F159" s="151" t="s">
        <v>171</v>
      </c>
      <c r="G159" s="152" t="s">
        <v>138</v>
      </c>
      <c r="H159" s="153">
        <v>4</v>
      </c>
      <c r="I159" s="154"/>
      <c r="J159" s="153">
        <f>ROUND(I159*H159,3)</f>
        <v>0</v>
      </c>
      <c r="K159" s="151" t="s">
        <v>1</v>
      </c>
      <c r="L159" s="30"/>
      <c r="M159" s="155" t="s">
        <v>1</v>
      </c>
      <c r="N159" s="156" t="s">
        <v>39</v>
      </c>
      <c r="P159" s="157">
        <f>O159*H159</f>
        <v>0</v>
      </c>
      <c r="Q159" s="157">
        <v>8.7399999999999995E-3</v>
      </c>
      <c r="R159" s="157">
        <f>Q159*H159</f>
        <v>3.4959999999999998E-2</v>
      </c>
      <c r="S159" s="157">
        <v>0</v>
      </c>
      <c r="T159" s="158">
        <f>S159*H159</f>
        <v>0</v>
      </c>
      <c r="AR159" s="159" t="s">
        <v>139</v>
      </c>
      <c r="AT159" s="159" t="s">
        <v>135</v>
      </c>
      <c r="AU159" s="159" t="s">
        <v>85</v>
      </c>
      <c r="AY159" s="15" t="s">
        <v>132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5" t="s">
        <v>85</v>
      </c>
      <c r="BK159" s="161">
        <f>ROUND(I159*H159,3)</f>
        <v>0</v>
      </c>
      <c r="BL159" s="15" t="s">
        <v>139</v>
      </c>
      <c r="BM159" s="159" t="s">
        <v>172</v>
      </c>
    </row>
    <row r="160" spans="2:65" s="12" customFormat="1">
      <c r="B160" s="162"/>
      <c r="D160" s="163" t="s">
        <v>149</v>
      </c>
      <c r="E160" s="164" t="s">
        <v>1</v>
      </c>
      <c r="F160" s="165" t="s">
        <v>173</v>
      </c>
      <c r="H160" s="166">
        <v>4</v>
      </c>
      <c r="I160" s="167"/>
      <c r="L160" s="162"/>
      <c r="M160" s="168"/>
      <c r="T160" s="169"/>
      <c r="AT160" s="164" t="s">
        <v>149</v>
      </c>
      <c r="AU160" s="164" t="s">
        <v>85</v>
      </c>
      <c r="AV160" s="12" t="s">
        <v>85</v>
      </c>
      <c r="AW160" s="12" t="s">
        <v>28</v>
      </c>
      <c r="AX160" s="12" t="s">
        <v>79</v>
      </c>
      <c r="AY160" s="164" t="s">
        <v>132</v>
      </c>
    </row>
    <row r="161" spans="2:65" s="1" customFormat="1" ht="24" customHeight="1">
      <c r="B161" s="148"/>
      <c r="C161" s="149" t="s">
        <v>174</v>
      </c>
      <c r="D161" s="149" t="s">
        <v>135</v>
      </c>
      <c r="E161" s="191" t="s">
        <v>175</v>
      </c>
      <c r="F161" s="192" t="s">
        <v>176</v>
      </c>
      <c r="G161" s="193" t="s">
        <v>138</v>
      </c>
      <c r="H161" s="194">
        <v>1</v>
      </c>
      <c r="I161" s="194"/>
      <c r="J161" s="194">
        <f>ROUND(I161*H161,3)</f>
        <v>0</v>
      </c>
      <c r="K161" s="151" t="s">
        <v>1</v>
      </c>
      <c r="L161" s="30"/>
      <c r="M161" s="155" t="s">
        <v>1</v>
      </c>
      <c r="N161" s="156" t="s">
        <v>39</v>
      </c>
      <c r="P161" s="157">
        <f>O161*H161</f>
        <v>0</v>
      </c>
      <c r="Q161" s="157">
        <v>3.0329999999999999E-2</v>
      </c>
      <c r="R161" s="157">
        <f>Q161*H161</f>
        <v>3.0329999999999999E-2</v>
      </c>
      <c r="S161" s="157">
        <v>0</v>
      </c>
      <c r="T161" s="158">
        <f>S161*H161</f>
        <v>0</v>
      </c>
      <c r="AR161" s="159" t="s">
        <v>139</v>
      </c>
      <c r="AT161" s="159" t="s">
        <v>135</v>
      </c>
      <c r="AU161" s="159" t="s">
        <v>85</v>
      </c>
      <c r="AY161" s="15" t="s">
        <v>132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5" t="s">
        <v>85</v>
      </c>
      <c r="BK161" s="161">
        <f>ROUND(I161*H161,3)</f>
        <v>0</v>
      </c>
      <c r="BL161" s="15" t="s">
        <v>139</v>
      </c>
      <c r="BM161" s="159" t="s">
        <v>177</v>
      </c>
    </row>
    <row r="162" spans="2:65" s="12" customFormat="1">
      <c r="B162" s="162"/>
      <c r="D162" s="163" t="s">
        <v>149</v>
      </c>
      <c r="E162" s="195" t="s">
        <v>1</v>
      </c>
      <c r="F162" s="196" t="s">
        <v>178</v>
      </c>
      <c r="G162" s="197"/>
      <c r="H162" s="198">
        <v>1</v>
      </c>
      <c r="I162" s="199"/>
      <c r="J162" s="197"/>
      <c r="L162" s="162"/>
      <c r="M162" s="168"/>
      <c r="T162" s="169"/>
      <c r="AT162" s="164" t="s">
        <v>149</v>
      </c>
      <c r="AU162" s="164" t="s">
        <v>85</v>
      </c>
      <c r="AV162" s="12" t="s">
        <v>85</v>
      </c>
      <c r="AW162" s="12" t="s">
        <v>28</v>
      </c>
      <c r="AX162" s="12" t="s">
        <v>79</v>
      </c>
      <c r="AY162" s="164" t="s">
        <v>132</v>
      </c>
    </row>
    <row r="163" spans="2:65" s="1" customFormat="1" ht="24" customHeight="1">
      <c r="B163" s="148"/>
      <c r="C163" s="149" t="s">
        <v>179</v>
      </c>
      <c r="D163" s="149" t="s">
        <v>135</v>
      </c>
      <c r="E163" s="191" t="s">
        <v>180</v>
      </c>
      <c r="F163" s="192" t="s">
        <v>181</v>
      </c>
      <c r="G163" s="193" t="s">
        <v>158</v>
      </c>
      <c r="H163" s="194">
        <v>115.30800000000001</v>
      </c>
      <c r="I163" s="194"/>
      <c r="J163" s="194">
        <f>ROUND(I163*H163,3)</f>
        <v>0</v>
      </c>
      <c r="K163" s="151" t="s">
        <v>1</v>
      </c>
      <c r="L163" s="30"/>
      <c r="M163" s="155" t="s">
        <v>1</v>
      </c>
      <c r="N163" s="156" t="s">
        <v>39</v>
      </c>
      <c r="P163" s="157">
        <f>O163*H163</f>
        <v>0</v>
      </c>
      <c r="Q163" s="157">
        <v>2.3000000000000001E-4</v>
      </c>
      <c r="R163" s="157">
        <f>Q163*H163</f>
        <v>2.6520840000000004E-2</v>
      </c>
      <c r="S163" s="157">
        <v>0</v>
      </c>
      <c r="T163" s="158">
        <f>S163*H163</f>
        <v>0</v>
      </c>
      <c r="AR163" s="159" t="s">
        <v>139</v>
      </c>
      <c r="AT163" s="159" t="s">
        <v>135</v>
      </c>
      <c r="AU163" s="159" t="s">
        <v>85</v>
      </c>
      <c r="AY163" s="15" t="s">
        <v>132</v>
      </c>
      <c r="BE163" s="160">
        <f>IF(N163="základná",J163,0)</f>
        <v>0</v>
      </c>
      <c r="BF163" s="160">
        <f>IF(N163="znížená",J163,0)</f>
        <v>0</v>
      </c>
      <c r="BG163" s="160">
        <f>IF(N163="zákl. prenesená",J163,0)</f>
        <v>0</v>
      </c>
      <c r="BH163" s="160">
        <f>IF(N163="zníž. prenesená",J163,0)</f>
        <v>0</v>
      </c>
      <c r="BI163" s="160">
        <f>IF(N163="nulová",J163,0)</f>
        <v>0</v>
      </c>
      <c r="BJ163" s="15" t="s">
        <v>85</v>
      </c>
      <c r="BK163" s="161">
        <f>ROUND(I163*H163,3)</f>
        <v>0</v>
      </c>
      <c r="BL163" s="15" t="s">
        <v>139</v>
      </c>
      <c r="BM163" s="159" t="s">
        <v>182</v>
      </c>
    </row>
    <row r="164" spans="2:65" s="12" customFormat="1">
      <c r="B164" s="162"/>
      <c r="D164" s="163" t="s">
        <v>149</v>
      </c>
      <c r="E164" s="195" t="s">
        <v>1</v>
      </c>
      <c r="F164" s="196" t="s">
        <v>183</v>
      </c>
      <c r="G164" s="197"/>
      <c r="H164" s="198">
        <v>32.229999999999997</v>
      </c>
      <c r="I164" s="199"/>
      <c r="J164" s="197"/>
      <c r="L164" s="162"/>
      <c r="M164" s="168"/>
      <c r="T164" s="169"/>
      <c r="AT164" s="164" t="s">
        <v>149</v>
      </c>
      <c r="AU164" s="164" t="s">
        <v>85</v>
      </c>
      <c r="AV164" s="12" t="s">
        <v>85</v>
      </c>
      <c r="AW164" s="12" t="s">
        <v>28</v>
      </c>
      <c r="AX164" s="12" t="s">
        <v>73</v>
      </c>
      <c r="AY164" s="164" t="s">
        <v>132</v>
      </c>
    </row>
    <row r="165" spans="2:65" s="12" customFormat="1">
      <c r="B165" s="162"/>
      <c r="D165" s="163" t="s">
        <v>149</v>
      </c>
      <c r="E165" s="195" t="s">
        <v>1</v>
      </c>
      <c r="F165" s="196" t="s">
        <v>184</v>
      </c>
      <c r="G165" s="197"/>
      <c r="H165" s="198">
        <v>30.472000000000001</v>
      </c>
      <c r="I165" s="199"/>
      <c r="J165" s="197"/>
      <c r="L165" s="162"/>
      <c r="M165" s="168"/>
      <c r="T165" s="169"/>
      <c r="AT165" s="164" t="s">
        <v>149</v>
      </c>
      <c r="AU165" s="164" t="s">
        <v>85</v>
      </c>
      <c r="AV165" s="12" t="s">
        <v>85</v>
      </c>
      <c r="AW165" s="12" t="s">
        <v>28</v>
      </c>
      <c r="AX165" s="12" t="s">
        <v>73</v>
      </c>
      <c r="AY165" s="164" t="s">
        <v>132</v>
      </c>
    </row>
    <row r="166" spans="2:65" s="12" customFormat="1">
      <c r="B166" s="162"/>
      <c r="D166" s="163" t="s">
        <v>149</v>
      </c>
      <c r="E166" s="195" t="s">
        <v>1</v>
      </c>
      <c r="F166" s="196" t="s">
        <v>185</v>
      </c>
      <c r="G166" s="197"/>
      <c r="H166" s="198">
        <v>30.472000000000001</v>
      </c>
      <c r="I166" s="199"/>
      <c r="J166" s="197"/>
      <c r="L166" s="162"/>
      <c r="M166" s="168"/>
      <c r="T166" s="169"/>
      <c r="AT166" s="164" t="s">
        <v>149</v>
      </c>
      <c r="AU166" s="164" t="s">
        <v>85</v>
      </c>
      <c r="AV166" s="12" t="s">
        <v>85</v>
      </c>
      <c r="AW166" s="12" t="s">
        <v>28</v>
      </c>
      <c r="AX166" s="12" t="s">
        <v>73</v>
      </c>
      <c r="AY166" s="164" t="s">
        <v>132</v>
      </c>
    </row>
    <row r="167" spans="2:65" s="12" customFormat="1">
      <c r="B167" s="162"/>
      <c r="D167" s="163" t="s">
        <v>149</v>
      </c>
      <c r="E167" s="195" t="s">
        <v>1</v>
      </c>
      <c r="F167" s="196" t="s">
        <v>186</v>
      </c>
      <c r="G167" s="197"/>
      <c r="H167" s="198">
        <v>32.229999999999997</v>
      </c>
      <c r="I167" s="199"/>
      <c r="J167" s="197"/>
      <c r="L167" s="162"/>
      <c r="M167" s="168"/>
      <c r="T167" s="169"/>
      <c r="AT167" s="164" t="s">
        <v>149</v>
      </c>
      <c r="AU167" s="164" t="s">
        <v>85</v>
      </c>
      <c r="AV167" s="12" t="s">
        <v>85</v>
      </c>
      <c r="AW167" s="12" t="s">
        <v>28</v>
      </c>
      <c r="AX167" s="12" t="s">
        <v>73</v>
      </c>
      <c r="AY167" s="164" t="s">
        <v>132</v>
      </c>
    </row>
    <row r="168" spans="2:65" s="12" customFormat="1">
      <c r="B168" s="162"/>
      <c r="D168" s="163" t="s">
        <v>149</v>
      </c>
      <c r="E168" s="195" t="s">
        <v>1</v>
      </c>
      <c r="F168" s="196" t="s">
        <v>187</v>
      </c>
      <c r="G168" s="197"/>
      <c r="H168" s="198">
        <v>1.04</v>
      </c>
      <c r="I168" s="199"/>
      <c r="J168" s="197"/>
      <c r="L168" s="162"/>
      <c r="M168" s="168"/>
      <c r="T168" s="169"/>
      <c r="AT168" s="164" t="s">
        <v>149</v>
      </c>
      <c r="AU168" s="164" t="s">
        <v>85</v>
      </c>
      <c r="AV168" s="12" t="s">
        <v>85</v>
      </c>
      <c r="AW168" s="12" t="s">
        <v>28</v>
      </c>
      <c r="AX168" s="12" t="s">
        <v>73</v>
      </c>
      <c r="AY168" s="164" t="s">
        <v>132</v>
      </c>
    </row>
    <row r="169" spans="2:65" s="12" customFormat="1">
      <c r="B169" s="162"/>
      <c r="D169" s="163" t="s">
        <v>149</v>
      </c>
      <c r="E169" s="195" t="s">
        <v>1</v>
      </c>
      <c r="F169" s="196" t="s">
        <v>188</v>
      </c>
      <c r="G169" s="197"/>
      <c r="H169" s="198">
        <v>-11.135999999999999</v>
      </c>
      <c r="I169" s="199"/>
      <c r="J169" s="197"/>
      <c r="L169" s="162"/>
      <c r="M169" s="168"/>
      <c r="T169" s="169"/>
      <c r="AT169" s="164" t="s">
        <v>149</v>
      </c>
      <c r="AU169" s="164" t="s">
        <v>85</v>
      </c>
      <c r="AV169" s="12" t="s">
        <v>85</v>
      </c>
      <c r="AW169" s="12" t="s">
        <v>28</v>
      </c>
      <c r="AX169" s="12" t="s">
        <v>73</v>
      </c>
      <c r="AY169" s="164" t="s">
        <v>132</v>
      </c>
    </row>
    <row r="170" spans="2:65" s="13" customFormat="1">
      <c r="B170" s="170"/>
      <c r="D170" s="163" t="s">
        <v>149</v>
      </c>
      <c r="E170" s="200" t="s">
        <v>1</v>
      </c>
      <c r="F170" s="201" t="s">
        <v>189</v>
      </c>
      <c r="G170" s="202"/>
      <c r="H170" s="203">
        <v>115.30800000000001</v>
      </c>
      <c r="I170" s="204"/>
      <c r="J170" s="202"/>
      <c r="L170" s="170"/>
      <c r="M170" s="175"/>
      <c r="T170" s="176"/>
      <c r="AT170" s="171" t="s">
        <v>149</v>
      </c>
      <c r="AU170" s="171" t="s">
        <v>85</v>
      </c>
      <c r="AV170" s="13" t="s">
        <v>139</v>
      </c>
      <c r="AW170" s="13" t="s">
        <v>28</v>
      </c>
      <c r="AX170" s="13" t="s">
        <v>79</v>
      </c>
      <c r="AY170" s="171" t="s">
        <v>132</v>
      </c>
    </row>
    <row r="171" spans="2:65" s="1" customFormat="1" ht="24" customHeight="1">
      <c r="B171" s="148"/>
      <c r="C171" s="149" t="s">
        <v>190</v>
      </c>
      <c r="D171" s="149" t="s">
        <v>135</v>
      </c>
      <c r="E171" s="191" t="s">
        <v>191</v>
      </c>
      <c r="F171" s="192" t="s">
        <v>192</v>
      </c>
      <c r="G171" s="193" t="s">
        <v>158</v>
      </c>
      <c r="H171" s="194">
        <v>79.784000000000006</v>
      </c>
      <c r="I171" s="194"/>
      <c r="J171" s="194">
        <f>ROUND(I171*H171,3)</f>
        <v>0</v>
      </c>
      <c r="K171" s="151" t="s">
        <v>1</v>
      </c>
      <c r="L171" s="30"/>
      <c r="M171" s="155" t="s">
        <v>1</v>
      </c>
      <c r="N171" s="156" t="s">
        <v>39</v>
      </c>
      <c r="P171" s="157">
        <f>O171*H171</f>
        <v>0</v>
      </c>
      <c r="Q171" s="157">
        <v>7.0000000000000001E-3</v>
      </c>
      <c r="R171" s="157">
        <f>Q171*H171</f>
        <v>0.5584880000000001</v>
      </c>
      <c r="S171" s="157">
        <v>0</v>
      </c>
      <c r="T171" s="158">
        <f>S171*H171</f>
        <v>0</v>
      </c>
      <c r="AR171" s="159" t="s">
        <v>139</v>
      </c>
      <c r="AT171" s="159" t="s">
        <v>135</v>
      </c>
      <c r="AU171" s="159" t="s">
        <v>85</v>
      </c>
      <c r="AY171" s="15" t="s">
        <v>132</v>
      </c>
      <c r="BE171" s="160">
        <f>IF(N171="základná",J171,0)</f>
        <v>0</v>
      </c>
      <c r="BF171" s="160">
        <f>IF(N171="znížená",J171,0)</f>
        <v>0</v>
      </c>
      <c r="BG171" s="160">
        <f>IF(N171="zákl. prenesená",J171,0)</f>
        <v>0</v>
      </c>
      <c r="BH171" s="160">
        <f>IF(N171="zníž. prenesená",J171,0)</f>
        <v>0</v>
      </c>
      <c r="BI171" s="160">
        <f>IF(N171="nulová",J171,0)</f>
        <v>0</v>
      </c>
      <c r="BJ171" s="15" t="s">
        <v>85</v>
      </c>
      <c r="BK171" s="161">
        <f>ROUND(I171*H171,3)</f>
        <v>0</v>
      </c>
      <c r="BL171" s="15" t="s">
        <v>139</v>
      </c>
      <c r="BM171" s="159" t="s">
        <v>193</v>
      </c>
    </row>
    <row r="172" spans="2:65" s="12" customFormat="1">
      <c r="B172" s="162"/>
      <c r="D172" s="163" t="s">
        <v>149</v>
      </c>
      <c r="E172" s="195" t="s">
        <v>1</v>
      </c>
      <c r="F172" s="196" t="s">
        <v>194</v>
      </c>
      <c r="G172" s="197"/>
      <c r="H172" s="198">
        <v>23.1</v>
      </c>
      <c r="I172" s="199"/>
      <c r="J172" s="197"/>
      <c r="L172" s="162"/>
      <c r="M172" s="168"/>
      <c r="T172" s="169"/>
      <c r="AT172" s="164" t="s">
        <v>149</v>
      </c>
      <c r="AU172" s="164" t="s">
        <v>85</v>
      </c>
      <c r="AV172" s="12" t="s">
        <v>85</v>
      </c>
      <c r="AW172" s="12" t="s">
        <v>28</v>
      </c>
      <c r="AX172" s="12" t="s">
        <v>73</v>
      </c>
      <c r="AY172" s="164" t="s">
        <v>132</v>
      </c>
    </row>
    <row r="173" spans="2:65" s="12" customFormat="1">
      <c r="B173" s="162"/>
      <c r="D173" s="163" t="s">
        <v>149</v>
      </c>
      <c r="E173" s="195" t="s">
        <v>1</v>
      </c>
      <c r="F173" s="196" t="s">
        <v>195</v>
      </c>
      <c r="G173" s="197"/>
      <c r="H173" s="198">
        <v>21.84</v>
      </c>
      <c r="I173" s="199"/>
      <c r="J173" s="197"/>
      <c r="L173" s="162"/>
      <c r="M173" s="168"/>
      <c r="T173" s="169"/>
      <c r="AT173" s="164" t="s">
        <v>149</v>
      </c>
      <c r="AU173" s="164" t="s">
        <v>85</v>
      </c>
      <c r="AV173" s="12" t="s">
        <v>85</v>
      </c>
      <c r="AW173" s="12" t="s">
        <v>28</v>
      </c>
      <c r="AX173" s="12" t="s">
        <v>73</v>
      </c>
      <c r="AY173" s="164" t="s">
        <v>132</v>
      </c>
    </row>
    <row r="174" spans="2:65" s="12" customFormat="1">
      <c r="B174" s="162"/>
      <c r="D174" s="163" t="s">
        <v>149</v>
      </c>
      <c r="E174" s="195" t="s">
        <v>1</v>
      </c>
      <c r="F174" s="196" t="s">
        <v>196</v>
      </c>
      <c r="G174" s="197"/>
      <c r="H174" s="198">
        <v>21.84</v>
      </c>
      <c r="I174" s="199"/>
      <c r="J174" s="197"/>
      <c r="L174" s="162"/>
      <c r="M174" s="168"/>
      <c r="T174" s="169"/>
      <c r="AT174" s="164" t="s">
        <v>149</v>
      </c>
      <c r="AU174" s="164" t="s">
        <v>85</v>
      </c>
      <c r="AV174" s="12" t="s">
        <v>85</v>
      </c>
      <c r="AW174" s="12" t="s">
        <v>28</v>
      </c>
      <c r="AX174" s="12" t="s">
        <v>73</v>
      </c>
      <c r="AY174" s="164" t="s">
        <v>132</v>
      </c>
    </row>
    <row r="175" spans="2:65" s="12" customFormat="1">
      <c r="B175" s="162"/>
      <c r="D175" s="163" t="s">
        <v>149</v>
      </c>
      <c r="E175" s="195" t="s">
        <v>1</v>
      </c>
      <c r="F175" s="196" t="s">
        <v>197</v>
      </c>
      <c r="G175" s="197"/>
      <c r="H175" s="198">
        <v>23.1</v>
      </c>
      <c r="I175" s="199"/>
      <c r="J175" s="197"/>
      <c r="L175" s="162"/>
      <c r="M175" s="168"/>
      <c r="T175" s="169"/>
      <c r="AT175" s="164" t="s">
        <v>149</v>
      </c>
      <c r="AU175" s="164" t="s">
        <v>85</v>
      </c>
      <c r="AV175" s="12" t="s">
        <v>85</v>
      </c>
      <c r="AW175" s="12" t="s">
        <v>28</v>
      </c>
      <c r="AX175" s="12" t="s">
        <v>73</v>
      </c>
      <c r="AY175" s="164" t="s">
        <v>132</v>
      </c>
    </row>
    <row r="176" spans="2:65" s="12" customFormat="1">
      <c r="B176" s="162"/>
      <c r="D176" s="163" t="s">
        <v>149</v>
      </c>
      <c r="E176" s="195" t="s">
        <v>1</v>
      </c>
      <c r="F176" s="196" t="s">
        <v>187</v>
      </c>
      <c r="G176" s="197"/>
      <c r="H176" s="198">
        <v>1.04</v>
      </c>
      <c r="I176" s="199"/>
      <c r="J176" s="197"/>
      <c r="L176" s="162"/>
      <c r="M176" s="168"/>
      <c r="T176" s="169"/>
      <c r="AT176" s="164" t="s">
        <v>149</v>
      </c>
      <c r="AU176" s="164" t="s">
        <v>85</v>
      </c>
      <c r="AV176" s="12" t="s">
        <v>85</v>
      </c>
      <c r="AW176" s="12" t="s">
        <v>28</v>
      </c>
      <c r="AX176" s="12" t="s">
        <v>73</v>
      </c>
      <c r="AY176" s="164" t="s">
        <v>132</v>
      </c>
    </row>
    <row r="177" spans="2:65" s="12" customFormat="1">
      <c r="B177" s="162"/>
      <c r="D177" s="163" t="s">
        <v>149</v>
      </c>
      <c r="E177" s="195" t="s">
        <v>1</v>
      </c>
      <c r="F177" s="196" t="s">
        <v>188</v>
      </c>
      <c r="G177" s="197"/>
      <c r="H177" s="198">
        <v>-11.135999999999999</v>
      </c>
      <c r="I177" s="199"/>
      <c r="J177" s="197"/>
      <c r="L177" s="162"/>
      <c r="M177" s="168"/>
      <c r="T177" s="169"/>
      <c r="AT177" s="164" t="s">
        <v>149</v>
      </c>
      <c r="AU177" s="164" t="s">
        <v>85</v>
      </c>
      <c r="AV177" s="12" t="s">
        <v>85</v>
      </c>
      <c r="AW177" s="12" t="s">
        <v>28</v>
      </c>
      <c r="AX177" s="12" t="s">
        <v>73</v>
      </c>
      <c r="AY177" s="164" t="s">
        <v>132</v>
      </c>
    </row>
    <row r="178" spans="2:65" s="13" customFormat="1">
      <c r="B178" s="170"/>
      <c r="D178" s="163" t="s">
        <v>149</v>
      </c>
      <c r="E178" s="200" t="s">
        <v>1</v>
      </c>
      <c r="F178" s="201" t="s">
        <v>198</v>
      </c>
      <c r="G178" s="202"/>
      <c r="H178" s="203">
        <v>79.784000000000006</v>
      </c>
      <c r="I178" s="204"/>
      <c r="J178" s="202"/>
      <c r="L178" s="170"/>
      <c r="M178" s="175"/>
      <c r="T178" s="176"/>
      <c r="AT178" s="171" t="s">
        <v>149</v>
      </c>
      <c r="AU178" s="171" t="s">
        <v>85</v>
      </c>
      <c r="AV178" s="13" t="s">
        <v>139</v>
      </c>
      <c r="AW178" s="13" t="s">
        <v>28</v>
      </c>
      <c r="AX178" s="13" t="s">
        <v>79</v>
      </c>
      <c r="AY178" s="171" t="s">
        <v>132</v>
      </c>
    </row>
    <row r="179" spans="2:65" s="1" customFormat="1" ht="24" customHeight="1">
      <c r="B179" s="148"/>
      <c r="C179" s="149" t="s">
        <v>199</v>
      </c>
      <c r="D179" s="149" t="s">
        <v>135</v>
      </c>
      <c r="E179" s="191" t="s">
        <v>200</v>
      </c>
      <c r="F179" s="192" t="s">
        <v>201</v>
      </c>
      <c r="G179" s="193" t="s">
        <v>158</v>
      </c>
      <c r="H179" s="194">
        <v>59.304000000000002</v>
      </c>
      <c r="I179" s="194"/>
      <c r="J179" s="194">
        <f>ROUND(I179*H179,3)</f>
        <v>0</v>
      </c>
      <c r="K179" s="151" t="s">
        <v>1</v>
      </c>
      <c r="L179" s="30"/>
      <c r="M179" s="155" t="s">
        <v>1</v>
      </c>
      <c r="N179" s="156" t="s">
        <v>39</v>
      </c>
      <c r="P179" s="157">
        <f>O179*H179</f>
        <v>0</v>
      </c>
      <c r="Q179" s="157">
        <v>1.9599999999999999E-3</v>
      </c>
      <c r="R179" s="157">
        <f>Q179*H179</f>
        <v>0.11623584000000001</v>
      </c>
      <c r="S179" s="157">
        <v>0</v>
      </c>
      <c r="T179" s="158">
        <f>S179*H179</f>
        <v>0</v>
      </c>
      <c r="AR179" s="159" t="s">
        <v>139</v>
      </c>
      <c r="AT179" s="159" t="s">
        <v>135</v>
      </c>
      <c r="AU179" s="159" t="s">
        <v>85</v>
      </c>
      <c r="AY179" s="15" t="s">
        <v>132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5" t="s">
        <v>85</v>
      </c>
      <c r="BK179" s="161">
        <f>ROUND(I179*H179,3)</f>
        <v>0</v>
      </c>
      <c r="BL179" s="15" t="s">
        <v>139</v>
      </c>
      <c r="BM179" s="159" t="s">
        <v>202</v>
      </c>
    </row>
    <row r="180" spans="2:65" s="12" customFormat="1">
      <c r="B180" s="162"/>
      <c r="D180" s="163" t="s">
        <v>149</v>
      </c>
      <c r="E180" s="195" t="s">
        <v>1</v>
      </c>
      <c r="F180" s="196" t="s">
        <v>203</v>
      </c>
      <c r="G180" s="197"/>
      <c r="H180" s="198">
        <v>15.16</v>
      </c>
      <c r="I180" s="199"/>
      <c r="J180" s="197"/>
      <c r="L180" s="162"/>
      <c r="M180" s="168"/>
      <c r="T180" s="169"/>
      <c r="AT180" s="164" t="s">
        <v>149</v>
      </c>
      <c r="AU180" s="164" t="s">
        <v>85</v>
      </c>
      <c r="AV180" s="12" t="s">
        <v>85</v>
      </c>
      <c r="AW180" s="12" t="s">
        <v>28</v>
      </c>
      <c r="AX180" s="12" t="s">
        <v>73</v>
      </c>
      <c r="AY180" s="164" t="s">
        <v>132</v>
      </c>
    </row>
    <row r="181" spans="2:65" s="12" customFormat="1">
      <c r="B181" s="162"/>
      <c r="D181" s="163" t="s">
        <v>149</v>
      </c>
      <c r="E181" s="195" t="s">
        <v>1</v>
      </c>
      <c r="F181" s="196" t="s">
        <v>204</v>
      </c>
      <c r="G181" s="197"/>
      <c r="H181" s="198">
        <v>14.492000000000001</v>
      </c>
      <c r="I181" s="199"/>
      <c r="J181" s="197"/>
      <c r="L181" s="162"/>
      <c r="M181" s="168"/>
      <c r="T181" s="169"/>
      <c r="AT181" s="164" t="s">
        <v>149</v>
      </c>
      <c r="AU181" s="164" t="s">
        <v>85</v>
      </c>
      <c r="AV181" s="12" t="s">
        <v>85</v>
      </c>
      <c r="AW181" s="12" t="s">
        <v>28</v>
      </c>
      <c r="AX181" s="12" t="s">
        <v>73</v>
      </c>
      <c r="AY181" s="164" t="s">
        <v>132</v>
      </c>
    </row>
    <row r="182" spans="2:65" s="12" customFormat="1">
      <c r="B182" s="162"/>
      <c r="D182" s="163" t="s">
        <v>149</v>
      </c>
      <c r="E182" s="195" t="s">
        <v>1</v>
      </c>
      <c r="F182" s="196" t="s">
        <v>205</v>
      </c>
      <c r="G182" s="197"/>
      <c r="H182" s="198">
        <v>14.492000000000001</v>
      </c>
      <c r="I182" s="199"/>
      <c r="J182" s="197"/>
      <c r="L182" s="162"/>
      <c r="M182" s="168"/>
      <c r="T182" s="169"/>
      <c r="AT182" s="164" t="s">
        <v>149</v>
      </c>
      <c r="AU182" s="164" t="s">
        <v>85</v>
      </c>
      <c r="AV182" s="12" t="s">
        <v>85</v>
      </c>
      <c r="AW182" s="12" t="s">
        <v>28</v>
      </c>
      <c r="AX182" s="12" t="s">
        <v>73</v>
      </c>
      <c r="AY182" s="164" t="s">
        <v>132</v>
      </c>
    </row>
    <row r="183" spans="2:65" s="12" customFormat="1">
      <c r="B183" s="162"/>
      <c r="D183" s="163" t="s">
        <v>149</v>
      </c>
      <c r="E183" s="195" t="s">
        <v>1</v>
      </c>
      <c r="F183" s="196" t="s">
        <v>206</v>
      </c>
      <c r="G183" s="197"/>
      <c r="H183" s="198">
        <v>15.16</v>
      </c>
      <c r="I183" s="199"/>
      <c r="J183" s="197"/>
      <c r="L183" s="162"/>
      <c r="M183" s="168"/>
      <c r="T183" s="169"/>
      <c r="AT183" s="164" t="s">
        <v>149</v>
      </c>
      <c r="AU183" s="164" t="s">
        <v>85</v>
      </c>
      <c r="AV183" s="12" t="s">
        <v>85</v>
      </c>
      <c r="AW183" s="12" t="s">
        <v>28</v>
      </c>
      <c r="AX183" s="12" t="s">
        <v>73</v>
      </c>
      <c r="AY183" s="164" t="s">
        <v>132</v>
      </c>
    </row>
    <row r="184" spans="2:65" s="13" customFormat="1">
      <c r="B184" s="170"/>
      <c r="D184" s="163" t="s">
        <v>149</v>
      </c>
      <c r="E184" s="200" t="s">
        <v>1</v>
      </c>
      <c r="F184" s="201" t="s">
        <v>207</v>
      </c>
      <c r="G184" s="202"/>
      <c r="H184" s="203">
        <v>59.304000000000002</v>
      </c>
      <c r="I184" s="204"/>
      <c r="J184" s="202"/>
      <c r="L184" s="170"/>
      <c r="M184" s="175"/>
      <c r="T184" s="176"/>
      <c r="AT184" s="171" t="s">
        <v>149</v>
      </c>
      <c r="AU184" s="171" t="s">
        <v>85</v>
      </c>
      <c r="AV184" s="13" t="s">
        <v>139</v>
      </c>
      <c r="AW184" s="13" t="s">
        <v>28</v>
      </c>
      <c r="AX184" s="13" t="s">
        <v>79</v>
      </c>
      <c r="AY184" s="171" t="s">
        <v>132</v>
      </c>
    </row>
    <row r="185" spans="2:65" s="1" customFormat="1" ht="16.5" customHeight="1">
      <c r="B185" s="148"/>
      <c r="C185" s="177" t="s">
        <v>208</v>
      </c>
      <c r="D185" s="177" t="s">
        <v>209</v>
      </c>
      <c r="E185" s="205" t="s">
        <v>210</v>
      </c>
      <c r="F185" s="206" t="s">
        <v>211</v>
      </c>
      <c r="G185" s="207" t="s">
        <v>158</v>
      </c>
      <c r="H185" s="208">
        <v>68.2</v>
      </c>
      <c r="I185" s="208"/>
      <c r="J185" s="208">
        <f>ROUND(I185*H185,3)</f>
        <v>0</v>
      </c>
      <c r="K185" s="179" t="s">
        <v>1</v>
      </c>
      <c r="L185" s="183"/>
      <c r="M185" s="184" t="s">
        <v>1</v>
      </c>
      <c r="N185" s="185" t="s">
        <v>39</v>
      </c>
      <c r="P185" s="157">
        <f>O185*H185</f>
        <v>0</v>
      </c>
      <c r="Q185" s="157">
        <v>1E-3</v>
      </c>
      <c r="R185" s="157">
        <f>Q185*H185</f>
        <v>6.8200000000000011E-2</v>
      </c>
      <c r="S185" s="157">
        <v>0</v>
      </c>
      <c r="T185" s="158">
        <f>S185*H185</f>
        <v>0</v>
      </c>
      <c r="AR185" s="159" t="s">
        <v>174</v>
      </c>
      <c r="AT185" s="159" t="s">
        <v>209</v>
      </c>
      <c r="AU185" s="159" t="s">
        <v>85</v>
      </c>
      <c r="AY185" s="15" t="s">
        <v>132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5" t="s">
        <v>85</v>
      </c>
      <c r="BK185" s="161">
        <f>ROUND(I185*H185,3)</f>
        <v>0</v>
      </c>
      <c r="BL185" s="15" t="s">
        <v>139</v>
      </c>
      <c r="BM185" s="159" t="s">
        <v>212</v>
      </c>
    </row>
    <row r="186" spans="2:65" s="12" customFormat="1">
      <c r="B186" s="162"/>
      <c r="D186" s="163" t="s">
        <v>149</v>
      </c>
      <c r="E186" s="197"/>
      <c r="F186" s="196" t="s">
        <v>213</v>
      </c>
      <c r="G186" s="197"/>
      <c r="H186" s="198">
        <v>68.2</v>
      </c>
      <c r="I186" s="199"/>
      <c r="J186" s="197"/>
      <c r="L186" s="162"/>
      <c r="M186" s="168"/>
      <c r="T186" s="169"/>
      <c r="AT186" s="164" t="s">
        <v>149</v>
      </c>
      <c r="AU186" s="164" t="s">
        <v>85</v>
      </c>
      <c r="AV186" s="12" t="s">
        <v>85</v>
      </c>
      <c r="AW186" s="12" t="s">
        <v>3</v>
      </c>
      <c r="AX186" s="12" t="s">
        <v>79</v>
      </c>
      <c r="AY186" s="164" t="s">
        <v>132</v>
      </c>
    </row>
    <row r="187" spans="2:65" s="1" customFormat="1" ht="24" customHeight="1">
      <c r="B187" s="148"/>
      <c r="C187" s="149" t="s">
        <v>214</v>
      </c>
      <c r="D187" s="149" t="s">
        <v>135</v>
      </c>
      <c r="E187" s="150" t="s">
        <v>215</v>
      </c>
      <c r="F187" s="151" t="s">
        <v>216</v>
      </c>
      <c r="G187" s="152" t="s">
        <v>217</v>
      </c>
      <c r="H187" s="153">
        <v>1.909</v>
      </c>
      <c r="I187" s="154"/>
      <c r="J187" s="153">
        <f>ROUND(I187*H187,3)</f>
        <v>0</v>
      </c>
      <c r="K187" s="151" t="s">
        <v>218</v>
      </c>
      <c r="L187" s="30"/>
      <c r="M187" s="155" t="s">
        <v>1</v>
      </c>
      <c r="N187" s="156" t="s">
        <v>39</v>
      </c>
      <c r="P187" s="157">
        <f>O187*H187</f>
        <v>0</v>
      </c>
      <c r="Q187" s="157">
        <v>2.19407</v>
      </c>
      <c r="R187" s="157">
        <f>Q187*H187</f>
        <v>4.1884796299999998</v>
      </c>
      <c r="S187" s="157">
        <v>0</v>
      </c>
      <c r="T187" s="158">
        <f>S187*H187</f>
        <v>0</v>
      </c>
      <c r="AR187" s="159" t="s">
        <v>139</v>
      </c>
      <c r="AT187" s="159" t="s">
        <v>135</v>
      </c>
      <c r="AU187" s="159" t="s">
        <v>85</v>
      </c>
      <c r="AY187" s="15" t="s">
        <v>132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5" t="s">
        <v>85</v>
      </c>
      <c r="BK187" s="161">
        <f>ROUND(I187*H187,3)</f>
        <v>0</v>
      </c>
      <c r="BL187" s="15" t="s">
        <v>139</v>
      </c>
      <c r="BM187" s="159" t="s">
        <v>219</v>
      </c>
    </row>
    <row r="188" spans="2:65" s="12" customFormat="1">
      <c r="B188" s="162"/>
      <c r="D188" s="163" t="s">
        <v>149</v>
      </c>
      <c r="E188" s="164" t="s">
        <v>1</v>
      </c>
      <c r="F188" s="165" t="s">
        <v>220</v>
      </c>
      <c r="H188" s="166">
        <v>0.48199999999999998</v>
      </c>
      <c r="I188" s="167"/>
      <c r="L188" s="162"/>
      <c r="M188" s="168"/>
      <c r="T188" s="169"/>
      <c r="AT188" s="164" t="s">
        <v>149</v>
      </c>
      <c r="AU188" s="164" t="s">
        <v>85</v>
      </c>
      <c r="AV188" s="12" t="s">
        <v>85</v>
      </c>
      <c r="AW188" s="12" t="s">
        <v>28</v>
      </c>
      <c r="AX188" s="12" t="s">
        <v>73</v>
      </c>
      <c r="AY188" s="164" t="s">
        <v>132</v>
      </c>
    </row>
    <row r="189" spans="2:65" s="12" customFormat="1">
      <c r="B189" s="162"/>
      <c r="D189" s="163" t="s">
        <v>149</v>
      </c>
      <c r="E189" s="164" t="s">
        <v>1</v>
      </c>
      <c r="F189" s="165" t="s">
        <v>221</v>
      </c>
      <c r="H189" s="166">
        <v>0.46899999999999997</v>
      </c>
      <c r="I189" s="167"/>
      <c r="L189" s="162"/>
      <c r="M189" s="168"/>
      <c r="T189" s="169"/>
      <c r="AT189" s="164" t="s">
        <v>149</v>
      </c>
      <c r="AU189" s="164" t="s">
        <v>85</v>
      </c>
      <c r="AV189" s="12" t="s">
        <v>85</v>
      </c>
      <c r="AW189" s="12" t="s">
        <v>28</v>
      </c>
      <c r="AX189" s="12" t="s">
        <v>73</v>
      </c>
      <c r="AY189" s="164" t="s">
        <v>132</v>
      </c>
    </row>
    <row r="190" spans="2:65" s="12" customFormat="1">
      <c r="B190" s="162"/>
      <c r="D190" s="163" t="s">
        <v>149</v>
      </c>
      <c r="E190" s="164" t="s">
        <v>1</v>
      </c>
      <c r="F190" s="165" t="s">
        <v>222</v>
      </c>
      <c r="H190" s="166">
        <v>0.47599999999999998</v>
      </c>
      <c r="I190" s="167"/>
      <c r="L190" s="162"/>
      <c r="M190" s="168"/>
      <c r="T190" s="169"/>
      <c r="AT190" s="164" t="s">
        <v>149</v>
      </c>
      <c r="AU190" s="164" t="s">
        <v>85</v>
      </c>
      <c r="AV190" s="12" t="s">
        <v>85</v>
      </c>
      <c r="AW190" s="12" t="s">
        <v>28</v>
      </c>
      <c r="AX190" s="12" t="s">
        <v>73</v>
      </c>
      <c r="AY190" s="164" t="s">
        <v>132</v>
      </c>
    </row>
    <row r="191" spans="2:65" s="12" customFormat="1">
      <c r="B191" s="162"/>
      <c r="D191" s="163" t="s">
        <v>149</v>
      </c>
      <c r="E191" s="164" t="s">
        <v>1</v>
      </c>
      <c r="F191" s="165" t="s">
        <v>223</v>
      </c>
      <c r="H191" s="166">
        <v>0.48199999999999998</v>
      </c>
      <c r="I191" s="167"/>
      <c r="L191" s="162"/>
      <c r="M191" s="168"/>
      <c r="T191" s="169"/>
      <c r="AT191" s="164" t="s">
        <v>149</v>
      </c>
      <c r="AU191" s="164" t="s">
        <v>85</v>
      </c>
      <c r="AV191" s="12" t="s">
        <v>85</v>
      </c>
      <c r="AW191" s="12" t="s">
        <v>28</v>
      </c>
      <c r="AX191" s="12" t="s">
        <v>73</v>
      </c>
      <c r="AY191" s="164" t="s">
        <v>132</v>
      </c>
    </row>
    <row r="192" spans="2:65" s="13" customFormat="1">
      <c r="B192" s="170"/>
      <c r="D192" s="163" t="s">
        <v>149</v>
      </c>
      <c r="E192" s="171" t="s">
        <v>1</v>
      </c>
      <c r="F192" s="172" t="s">
        <v>164</v>
      </c>
      <c r="H192" s="173">
        <v>1.909</v>
      </c>
      <c r="I192" s="174"/>
      <c r="L192" s="170"/>
      <c r="M192" s="175"/>
      <c r="T192" s="176"/>
      <c r="AT192" s="171" t="s">
        <v>149</v>
      </c>
      <c r="AU192" s="171" t="s">
        <v>85</v>
      </c>
      <c r="AV192" s="13" t="s">
        <v>139</v>
      </c>
      <c r="AW192" s="13" t="s">
        <v>28</v>
      </c>
      <c r="AX192" s="13" t="s">
        <v>79</v>
      </c>
      <c r="AY192" s="171" t="s">
        <v>132</v>
      </c>
    </row>
    <row r="193" spans="2:65" s="1" customFormat="1" ht="24" customHeight="1">
      <c r="B193" s="148"/>
      <c r="C193" s="149" t="s">
        <v>224</v>
      </c>
      <c r="D193" s="149" t="s">
        <v>135</v>
      </c>
      <c r="E193" s="150" t="s">
        <v>225</v>
      </c>
      <c r="F193" s="151" t="s">
        <v>226</v>
      </c>
      <c r="G193" s="152" t="s">
        <v>217</v>
      </c>
      <c r="H193" s="153">
        <v>1.909</v>
      </c>
      <c r="I193" s="154"/>
      <c r="J193" s="153">
        <f>ROUND(I193*H193,3)</f>
        <v>0</v>
      </c>
      <c r="K193" s="151" t="s">
        <v>218</v>
      </c>
      <c r="L193" s="30"/>
      <c r="M193" s="155" t="s">
        <v>1</v>
      </c>
      <c r="N193" s="156" t="s">
        <v>39</v>
      </c>
      <c r="P193" s="157">
        <f>O193*H193</f>
        <v>0</v>
      </c>
      <c r="Q193" s="157">
        <v>0.04</v>
      </c>
      <c r="R193" s="157">
        <f>Q193*H193</f>
        <v>7.6359999999999997E-2</v>
      </c>
      <c r="S193" s="157">
        <v>0</v>
      </c>
      <c r="T193" s="158">
        <f>S193*H193</f>
        <v>0</v>
      </c>
      <c r="AR193" s="159" t="s">
        <v>139</v>
      </c>
      <c r="AT193" s="159" t="s">
        <v>135</v>
      </c>
      <c r="AU193" s="159" t="s">
        <v>85</v>
      </c>
      <c r="AY193" s="15" t="s">
        <v>132</v>
      </c>
      <c r="BE193" s="160">
        <f>IF(N193="základná",J193,0)</f>
        <v>0</v>
      </c>
      <c r="BF193" s="160">
        <f>IF(N193="znížená",J193,0)</f>
        <v>0</v>
      </c>
      <c r="BG193" s="160">
        <f>IF(N193="zákl. prenesená",J193,0)</f>
        <v>0</v>
      </c>
      <c r="BH193" s="160">
        <f>IF(N193="zníž. prenesená",J193,0)</f>
        <v>0</v>
      </c>
      <c r="BI193" s="160">
        <f>IF(N193="nulová",J193,0)</f>
        <v>0</v>
      </c>
      <c r="BJ193" s="15" t="s">
        <v>85</v>
      </c>
      <c r="BK193" s="161">
        <f>ROUND(I193*H193,3)</f>
        <v>0</v>
      </c>
      <c r="BL193" s="15" t="s">
        <v>139</v>
      </c>
      <c r="BM193" s="159" t="s">
        <v>227</v>
      </c>
    </row>
    <row r="194" spans="2:65" s="12" customFormat="1">
      <c r="B194" s="162"/>
      <c r="D194" s="163" t="s">
        <v>149</v>
      </c>
      <c r="E194" s="164" t="s">
        <v>1</v>
      </c>
      <c r="F194" s="165" t="s">
        <v>220</v>
      </c>
      <c r="H194" s="166">
        <v>0.48199999999999998</v>
      </c>
      <c r="I194" s="167"/>
      <c r="L194" s="162"/>
      <c r="M194" s="168"/>
      <c r="T194" s="169"/>
      <c r="AT194" s="164" t="s">
        <v>149</v>
      </c>
      <c r="AU194" s="164" t="s">
        <v>85</v>
      </c>
      <c r="AV194" s="12" t="s">
        <v>85</v>
      </c>
      <c r="AW194" s="12" t="s">
        <v>28</v>
      </c>
      <c r="AX194" s="12" t="s">
        <v>73</v>
      </c>
      <c r="AY194" s="164" t="s">
        <v>132</v>
      </c>
    </row>
    <row r="195" spans="2:65" s="12" customFormat="1">
      <c r="B195" s="162"/>
      <c r="D195" s="163" t="s">
        <v>149</v>
      </c>
      <c r="E195" s="164" t="s">
        <v>1</v>
      </c>
      <c r="F195" s="165" t="s">
        <v>221</v>
      </c>
      <c r="H195" s="166">
        <v>0.46899999999999997</v>
      </c>
      <c r="I195" s="167"/>
      <c r="L195" s="162"/>
      <c r="M195" s="168"/>
      <c r="T195" s="169"/>
      <c r="AT195" s="164" t="s">
        <v>149</v>
      </c>
      <c r="AU195" s="164" t="s">
        <v>85</v>
      </c>
      <c r="AV195" s="12" t="s">
        <v>85</v>
      </c>
      <c r="AW195" s="12" t="s">
        <v>28</v>
      </c>
      <c r="AX195" s="12" t="s">
        <v>73</v>
      </c>
      <c r="AY195" s="164" t="s">
        <v>132</v>
      </c>
    </row>
    <row r="196" spans="2:65" s="12" customFormat="1">
      <c r="B196" s="162"/>
      <c r="D196" s="163" t="s">
        <v>149</v>
      </c>
      <c r="E196" s="164" t="s">
        <v>1</v>
      </c>
      <c r="F196" s="165" t="s">
        <v>222</v>
      </c>
      <c r="H196" s="166">
        <v>0.47599999999999998</v>
      </c>
      <c r="I196" s="167"/>
      <c r="L196" s="162"/>
      <c r="M196" s="168"/>
      <c r="T196" s="169"/>
      <c r="AT196" s="164" t="s">
        <v>149</v>
      </c>
      <c r="AU196" s="164" t="s">
        <v>85</v>
      </c>
      <c r="AV196" s="12" t="s">
        <v>85</v>
      </c>
      <c r="AW196" s="12" t="s">
        <v>28</v>
      </c>
      <c r="AX196" s="12" t="s">
        <v>73</v>
      </c>
      <c r="AY196" s="164" t="s">
        <v>132</v>
      </c>
    </row>
    <row r="197" spans="2:65" s="12" customFormat="1">
      <c r="B197" s="162"/>
      <c r="D197" s="163" t="s">
        <v>149</v>
      </c>
      <c r="E197" s="164" t="s">
        <v>1</v>
      </c>
      <c r="F197" s="165" t="s">
        <v>223</v>
      </c>
      <c r="H197" s="166">
        <v>0.48199999999999998</v>
      </c>
      <c r="I197" s="167"/>
      <c r="L197" s="162"/>
      <c r="M197" s="168"/>
      <c r="T197" s="169"/>
      <c r="AT197" s="164" t="s">
        <v>149</v>
      </c>
      <c r="AU197" s="164" t="s">
        <v>85</v>
      </c>
      <c r="AV197" s="12" t="s">
        <v>85</v>
      </c>
      <c r="AW197" s="12" t="s">
        <v>28</v>
      </c>
      <c r="AX197" s="12" t="s">
        <v>73</v>
      </c>
      <c r="AY197" s="164" t="s">
        <v>132</v>
      </c>
    </row>
    <row r="198" spans="2:65" s="13" customFormat="1">
      <c r="B198" s="170"/>
      <c r="D198" s="163" t="s">
        <v>149</v>
      </c>
      <c r="E198" s="171" t="s">
        <v>1</v>
      </c>
      <c r="F198" s="172" t="s">
        <v>164</v>
      </c>
      <c r="H198" s="173">
        <v>1.909</v>
      </c>
      <c r="I198" s="174"/>
      <c r="L198" s="170"/>
      <c r="M198" s="175"/>
      <c r="T198" s="176"/>
      <c r="AT198" s="171" t="s">
        <v>149</v>
      </c>
      <c r="AU198" s="171" t="s">
        <v>85</v>
      </c>
      <c r="AV198" s="13" t="s">
        <v>139</v>
      </c>
      <c r="AW198" s="13" t="s">
        <v>28</v>
      </c>
      <c r="AX198" s="13" t="s">
        <v>79</v>
      </c>
      <c r="AY198" s="171" t="s">
        <v>132</v>
      </c>
    </row>
    <row r="199" spans="2:65" s="1" customFormat="1" ht="16.5" customHeight="1">
      <c r="B199" s="148"/>
      <c r="C199" s="149" t="s">
        <v>228</v>
      </c>
      <c r="D199" s="149" t="s">
        <v>135</v>
      </c>
      <c r="E199" s="150" t="s">
        <v>229</v>
      </c>
      <c r="F199" s="151" t="s">
        <v>230</v>
      </c>
      <c r="G199" s="152" t="s">
        <v>231</v>
      </c>
      <c r="H199" s="153">
        <v>42.8</v>
      </c>
      <c r="I199" s="154"/>
      <c r="J199" s="153">
        <f>ROUND(I199*H199,3)</f>
        <v>0</v>
      </c>
      <c r="K199" s="151" t="s">
        <v>218</v>
      </c>
      <c r="L199" s="30"/>
      <c r="M199" s="155" t="s">
        <v>1</v>
      </c>
      <c r="N199" s="156" t="s">
        <v>39</v>
      </c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159" t="s">
        <v>139</v>
      </c>
      <c r="AT199" s="159" t="s">
        <v>135</v>
      </c>
      <c r="AU199" s="159" t="s">
        <v>85</v>
      </c>
      <c r="AY199" s="15" t="s">
        <v>132</v>
      </c>
      <c r="BE199" s="160">
        <f>IF(N199="základná",J199,0)</f>
        <v>0</v>
      </c>
      <c r="BF199" s="160">
        <f>IF(N199="znížená",J199,0)</f>
        <v>0</v>
      </c>
      <c r="BG199" s="160">
        <f>IF(N199="zákl. prenesená",J199,0)</f>
        <v>0</v>
      </c>
      <c r="BH199" s="160">
        <f>IF(N199="zníž. prenesená",J199,0)</f>
        <v>0</v>
      </c>
      <c r="BI199" s="160">
        <f>IF(N199="nulová",J199,0)</f>
        <v>0</v>
      </c>
      <c r="BJ199" s="15" t="s">
        <v>85</v>
      </c>
      <c r="BK199" s="161">
        <f>ROUND(I199*H199,3)</f>
        <v>0</v>
      </c>
      <c r="BL199" s="15" t="s">
        <v>139</v>
      </c>
      <c r="BM199" s="159" t="s">
        <v>232</v>
      </c>
    </row>
    <row r="200" spans="2:65" s="12" customFormat="1">
      <c r="B200" s="162"/>
      <c r="D200" s="163" t="s">
        <v>149</v>
      </c>
      <c r="E200" s="164" t="s">
        <v>1</v>
      </c>
      <c r="F200" s="165" t="s">
        <v>233</v>
      </c>
      <c r="H200" s="166">
        <v>11</v>
      </c>
      <c r="I200" s="167"/>
      <c r="L200" s="162"/>
      <c r="M200" s="168"/>
      <c r="T200" s="169"/>
      <c r="AT200" s="164" t="s">
        <v>149</v>
      </c>
      <c r="AU200" s="164" t="s">
        <v>85</v>
      </c>
      <c r="AV200" s="12" t="s">
        <v>85</v>
      </c>
      <c r="AW200" s="12" t="s">
        <v>28</v>
      </c>
      <c r="AX200" s="12" t="s">
        <v>73</v>
      </c>
      <c r="AY200" s="164" t="s">
        <v>132</v>
      </c>
    </row>
    <row r="201" spans="2:65" s="12" customFormat="1">
      <c r="B201" s="162"/>
      <c r="D201" s="163" t="s">
        <v>149</v>
      </c>
      <c r="E201" s="164" t="s">
        <v>1</v>
      </c>
      <c r="F201" s="165" t="s">
        <v>234</v>
      </c>
      <c r="H201" s="166">
        <v>10.4</v>
      </c>
      <c r="I201" s="167"/>
      <c r="L201" s="162"/>
      <c r="M201" s="168"/>
      <c r="T201" s="169"/>
      <c r="AT201" s="164" t="s">
        <v>149</v>
      </c>
      <c r="AU201" s="164" t="s">
        <v>85</v>
      </c>
      <c r="AV201" s="12" t="s">
        <v>85</v>
      </c>
      <c r="AW201" s="12" t="s">
        <v>28</v>
      </c>
      <c r="AX201" s="12" t="s">
        <v>73</v>
      </c>
      <c r="AY201" s="164" t="s">
        <v>132</v>
      </c>
    </row>
    <row r="202" spans="2:65" s="12" customFormat="1">
      <c r="B202" s="162"/>
      <c r="D202" s="163" t="s">
        <v>149</v>
      </c>
      <c r="E202" s="164" t="s">
        <v>1</v>
      </c>
      <c r="F202" s="165" t="s">
        <v>235</v>
      </c>
      <c r="H202" s="166">
        <v>10.4</v>
      </c>
      <c r="I202" s="167"/>
      <c r="L202" s="162"/>
      <c r="M202" s="168"/>
      <c r="T202" s="169"/>
      <c r="AT202" s="164" t="s">
        <v>149</v>
      </c>
      <c r="AU202" s="164" t="s">
        <v>85</v>
      </c>
      <c r="AV202" s="12" t="s">
        <v>85</v>
      </c>
      <c r="AW202" s="12" t="s">
        <v>28</v>
      </c>
      <c r="AX202" s="12" t="s">
        <v>73</v>
      </c>
      <c r="AY202" s="164" t="s">
        <v>132</v>
      </c>
    </row>
    <row r="203" spans="2:65" s="12" customFormat="1">
      <c r="B203" s="162"/>
      <c r="D203" s="163" t="s">
        <v>149</v>
      </c>
      <c r="E203" s="164" t="s">
        <v>1</v>
      </c>
      <c r="F203" s="165" t="s">
        <v>236</v>
      </c>
      <c r="H203" s="166">
        <v>11</v>
      </c>
      <c r="I203" s="167"/>
      <c r="L203" s="162"/>
      <c r="M203" s="168"/>
      <c r="T203" s="169"/>
      <c r="AT203" s="164" t="s">
        <v>149</v>
      </c>
      <c r="AU203" s="164" t="s">
        <v>85</v>
      </c>
      <c r="AV203" s="12" t="s">
        <v>85</v>
      </c>
      <c r="AW203" s="12" t="s">
        <v>28</v>
      </c>
      <c r="AX203" s="12" t="s">
        <v>73</v>
      </c>
      <c r="AY203" s="164" t="s">
        <v>132</v>
      </c>
    </row>
    <row r="204" spans="2:65" s="13" customFormat="1">
      <c r="B204" s="170"/>
      <c r="D204" s="163" t="s">
        <v>149</v>
      </c>
      <c r="E204" s="171" t="s">
        <v>1</v>
      </c>
      <c r="F204" s="172" t="s">
        <v>198</v>
      </c>
      <c r="H204" s="173">
        <v>42.8</v>
      </c>
      <c r="I204" s="174"/>
      <c r="L204" s="170"/>
      <c r="M204" s="175"/>
      <c r="T204" s="176"/>
      <c r="AT204" s="171" t="s">
        <v>149</v>
      </c>
      <c r="AU204" s="171" t="s">
        <v>85</v>
      </c>
      <c r="AV204" s="13" t="s">
        <v>139</v>
      </c>
      <c r="AW204" s="13" t="s">
        <v>28</v>
      </c>
      <c r="AX204" s="13" t="s">
        <v>79</v>
      </c>
      <c r="AY204" s="171" t="s">
        <v>132</v>
      </c>
    </row>
    <row r="205" spans="2:65" s="1" customFormat="1" ht="36" customHeight="1">
      <c r="B205" s="148"/>
      <c r="C205" s="177" t="s">
        <v>237</v>
      </c>
      <c r="D205" s="177" t="s">
        <v>209</v>
      </c>
      <c r="E205" s="178" t="s">
        <v>238</v>
      </c>
      <c r="F205" s="179" t="s">
        <v>239</v>
      </c>
      <c r="G205" s="180" t="s">
        <v>231</v>
      </c>
      <c r="H205" s="181">
        <v>44.94</v>
      </c>
      <c r="I205" s="182"/>
      <c r="J205" s="181">
        <f>ROUND(I205*H205,3)</f>
        <v>0</v>
      </c>
      <c r="K205" s="179" t="s">
        <v>218</v>
      </c>
      <c r="L205" s="183"/>
      <c r="M205" s="184" t="s">
        <v>1</v>
      </c>
      <c r="N205" s="185" t="s">
        <v>39</v>
      </c>
      <c r="P205" s="157">
        <f>O205*H205</f>
        <v>0</v>
      </c>
      <c r="Q205" s="157">
        <v>1E-3</v>
      </c>
      <c r="R205" s="157">
        <f>Q205*H205</f>
        <v>4.4940000000000001E-2</v>
      </c>
      <c r="S205" s="157">
        <v>0</v>
      </c>
      <c r="T205" s="158">
        <f>S205*H205</f>
        <v>0</v>
      </c>
      <c r="AR205" s="159" t="s">
        <v>174</v>
      </c>
      <c r="AT205" s="159" t="s">
        <v>209</v>
      </c>
      <c r="AU205" s="159" t="s">
        <v>85</v>
      </c>
      <c r="AY205" s="15" t="s">
        <v>132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5" t="s">
        <v>85</v>
      </c>
      <c r="BK205" s="161">
        <f>ROUND(I205*H205,3)</f>
        <v>0</v>
      </c>
      <c r="BL205" s="15" t="s">
        <v>139</v>
      </c>
      <c r="BM205" s="159" t="s">
        <v>240</v>
      </c>
    </row>
    <row r="206" spans="2:65" s="12" customFormat="1">
      <c r="B206" s="162"/>
      <c r="D206" s="163" t="s">
        <v>149</v>
      </c>
      <c r="F206" s="165" t="s">
        <v>241</v>
      </c>
      <c r="H206" s="166">
        <v>44.94</v>
      </c>
      <c r="I206" s="167"/>
      <c r="L206" s="162"/>
      <c r="M206" s="168"/>
      <c r="T206" s="169"/>
      <c r="AT206" s="164" t="s">
        <v>149</v>
      </c>
      <c r="AU206" s="164" t="s">
        <v>85</v>
      </c>
      <c r="AV206" s="12" t="s">
        <v>85</v>
      </c>
      <c r="AW206" s="12" t="s">
        <v>3</v>
      </c>
      <c r="AX206" s="12" t="s">
        <v>79</v>
      </c>
      <c r="AY206" s="164" t="s">
        <v>132</v>
      </c>
    </row>
    <row r="207" spans="2:65" s="11" customFormat="1" ht="22.9" customHeight="1">
      <c r="B207" s="136"/>
      <c r="D207" s="137" t="s">
        <v>72</v>
      </c>
      <c r="E207" s="146" t="s">
        <v>179</v>
      </c>
      <c r="F207" s="146" t="s">
        <v>242</v>
      </c>
      <c r="I207" s="139"/>
      <c r="J207" s="147">
        <f>BK207</f>
        <v>0</v>
      </c>
      <c r="L207" s="136"/>
      <c r="M207" s="141"/>
      <c r="P207" s="142">
        <f>SUM(P208:P261)</f>
        <v>0</v>
      </c>
      <c r="R207" s="142">
        <f>SUM(R208:R261)</f>
        <v>4.2000700000000002E-2</v>
      </c>
      <c r="T207" s="143">
        <f>SUM(T208:T261)</f>
        <v>15.519702000000002</v>
      </c>
      <c r="AR207" s="137" t="s">
        <v>79</v>
      </c>
      <c r="AT207" s="144" t="s">
        <v>72</v>
      </c>
      <c r="AU207" s="144" t="s">
        <v>79</v>
      </c>
      <c r="AY207" s="137" t="s">
        <v>132</v>
      </c>
      <c r="BK207" s="145">
        <f>SUM(BK208:BK261)</f>
        <v>0</v>
      </c>
    </row>
    <row r="208" spans="2:65" s="1" customFormat="1" ht="24" customHeight="1">
      <c r="B208" s="148"/>
      <c r="C208" s="149" t="s">
        <v>243</v>
      </c>
      <c r="D208" s="149" t="s">
        <v>135</v>
      </c>
      <c r="E208" s="150" t="s">
        <v>244</v>
      </c>
      <c r="F208" s="151" t="s">
        <v>245</v>
      </c>
      <c r="G208" s="152" t="s">
        <v>158</v>
      </c>
      <c r="H208" s="153">
        <v>24.8</v>
      </c>
      <c r="I208" s="154"/>
      <c r="J208" s="153">
        <f>ROUND(I208*H208,3)</f>
        <v>0</v>
      </c>
      <c r="K208" s="151" t="s">
        <v>1</v>
      </c>
      <c r="L208" s="30"/>
      <c r="M208" s="155" t="s">
        <v>1</v>
      </c>
      <c r="N208" s="156" t="s">
        <v>39</v>
      </c>
      <c r="P208" s="157">
        <f>O208*H208</f>
        <v>0</v>
      </c>
      <c r="Q208" s="157">
        <v>1.5299999999999999E-3</v>
      </c>
      <c r="R208" s="157">
        <f>Q208*H208</f>
        <v>3.7943999999999999E-2</v>
      </c>
      <c r="S208" s="157">
        <v>0</v>
      </c>
      <c r="T208" s="158">
        <f>S208*H208</f>
        <v>0</v>
      </c>
      <c r="AR208" s="159" t="s">
        <v>139</v>
      </c>
      <c r="AT208" s="159" t="s">
        <v>135</v>
      </c>
      <c r="AU208" s="159" t="s">
        <v>85</v>
      </c>
      <c r="AY208" s="15" t="s">
        <v>132</v>
      </c>
      <c r="BE208" s="160">
        <f>IF(N208="základná",J208,0)</f>
        <v>0</v>
      </c>
      <c r="BF208" s="160">
        <f>IF(N208="znížená",J208,0)</f>
        <v>0</v>
      </c>
      <c r="BG208" s="160">
        <f>IF(N208="zákl. prenesená",J208,0)</f>
        <v>0</v>
      </c>
      <c r="BH208" s="160">
        <f>IF(N208="zníž. prenesená",J208,0)</f>
        <v>0</v>
      </c>
      <c r="BI208" s="160">
        <f>IF(N208="nulová",J208,0)</f>
        <v>0</v>
      </c>
      <c r="BJ208" s="15" t="s">
        <v>85</v>
      </c>
      <c r="BK208" s="161">
        <f>ROUND(I208*H208,3)</f>
        <v>0</v>
      </c>
      <c r="BL208" s="15" t="s">
        <v>139</v>
      </c>
      <c r="BM208" s="159" t="s">
        <v>246</v>
      </c>
    </row>
    <row r="209" spans="2:65" s="1" customFormat="1" ht="16.5" customHeight="1">
      <c r="B209" s="148"/>
      <c r="C209" s="149" t="s">
        <v>247</v>
      </c>
      <c r="D209" s="149" t="s">
        <v>135</v>
      </c>
      <c r="E209" s="150" t="s">
        <v>248</v>
      </c>
      <c r="F209" s="151" t="s">
        <v>249</v>
      </c>
      <c r="G209" s="152" t="s">
        <v>158</v>
      </c>
      <c r="H209" s="153">
        <v>143.16</v>
      </c>
      <c r="I209" s="154"/>
      <c r="J209" s="153">
        <f>ROUND(I209*H209,3)</f>
        <v>0</v>
      </c>
      <c r="K209" s="151" t="s">
        <v>1</v>
      </c>
      <c r="L209" s="30"/>
      <c r="M209" s="155" t="s">
        <v>1</v>
      </c>
      <c r="N209" s="156" t="s">
        <v>39</v>
      </c>
      <c r="P209" s="157">
        <f>O209*H209</f>
        <v>0</v>
      </c>
      <c r="Q209" s="157">
        <v>2.0000000000000002E-5</v>
      </c>
      <c r="R209" s="157">
        <f>Q209*H209</f>
        <v>2.8632000000000002E-3</v>
      </c>
      <c r="S209" s="157">
        <v>0</v>
      </c>
      <c r="T209" s="158">
        <f>S209*H209</f>
        <v>0</v>
      </c>
      <c r="AR209" s="159" t="s">
        <v>139</v>
      </c>
      <c r="AT209" s="159" t="s">
        <v>135</v>
      </c>
      <c r="AU209" s="159" t="s">
        <v>85</v>
      </c>
      <c r="AY209" s="15" t="s">
        <v>132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5" t="s">
        <v>85</v>
      </c>
      <c r="BK209" s="161">
        <f>ROUND(I209*H209,3)</f>
        <v>0</v>
      </c>
      <c r="BL209" s="15" t="s">
        <v>139</v>
      </c>
      <c r="BM209" s="159" t="s">
        <v>250</v>
      </c>
    </row>
    <row r="210" spans="2:65" s="12" customFormat="1">
      <c r="B210" s="162"/>
      <c r="D210" s="163" t="s">
        <v>149</v>
      </c>
      <c r="E210" s="164" t="s">
        <v>1</v>
      </c>
      <c r="F210" s="165" t="s">
        <v>251</v>
      </c>
      <c r="H210" s="166">
        <v>143.16</v>
      </c>
      <c r="I210" s="167"/>
      <c r="L210" s="162"/>
      <c r="M210" s="168"/>
      <c r="T210" s="169"/>
      <c r="AT210" s="164" t="s">
        <v>149</v>
      </c>
      <c r="AU210" s="164" t="s">
        <v>85</v>
      </c>
      <c r="AV210" s="12" t="s">
        <v>85</v>
      </c>
      <c r="AW210" s="12" t="s">
        <v>28</v>
      </c>
      <c r="AX210" s="12" t="s">
        <v>79</v>
      </c>
      <c r="AY210" s="164" t="s">
        <v>132</v>
      </c>
    </row>
    <row r="211" spans="2:65" s="1" customFormat="1" ht="16.5" customHeight="1">
      <c r="B211" s="148"/>
      <c r="C211" s="149" t="s">
        <v>252</v>
      </c>
      <c r="D211" s="149" t="s">
        <v>135</v>
      </c>
      <c r="E211" s="150" t="s">
        <v>253</v>
      </c>
      <c r="F211" s="151" t="s">
        <v>254</v>
      </c>
      <c r="G211" s="152" t="s">
        <v>158</v>
      </c>
      <c r="H211" s="153">
        <v>23.87</v>
      </c>
      <c r="I211" s="154"/>
      <c r="J211" s="153">
        <f>ROUND(I211*H211,3)</f>
        <v>0</v>
      </c>
      <c r="K211" s="151" t="s">
        <v>1</v>
      </c>
      <c r="L211" s="30"/>
      <c r="M211" s="155" t="s">
        <v>1</v>
      </c>
      <c r="N211" s="156" t="s">
        <v>39</v>
      </c>
      <c r="P211" s="157">
        <f>O211*H211</f>
        <v>0</v>
      </c>
      <c r="Q211" s="157">
        <v>5.0000000000000002E-5</v>
      </c>
      <c r="R211" s="157">
        <f>Q211*H211</f>
        <v>1.1935000000000001E-3</v>
      </c>
      <c r="S211" s="157">
        <v>0</v>
      </c>
      <c r="T211" s="158">
        <f>S211*H211</f>
        <v>0</v>
      </c>
      <c r="AR211" s="159" t="s">
        <v>139</v>
      </c>
      <c r="AT211" s="159" t="s">
        <v>135</v>
      </c>
      <c r="AU211" s="159" t="s">
        <v>85</v>
      </c>
      <c r="AY211" s="15" t="s">
        <v>132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5" t="s">
        <v>85</v>
      </c>
      <c r="BK211" s="161">
        <f>ROUND(I211*H211,3)</f>
        <v>0</v>
      </c>
      <c r="BL211" s="15" t="s">
        <v>139</v>
      </c>
      <c r="BM211" s="159" t="s">
        <v>255</v>
      </c>
    </row>
    <row r="212" spans="2:65" s="12" customFormat="1">
      <c r="B212" s="162"/>
      <c r="D212" s="163" t="s">
        <v>149</v>
      </c>
      <c r="E212" s="164" t="s">
        <v>1</v>
      </c>
      <c r="F212" s="165" t="s">
        <v>256</v>
      </c>
      <c r="H212" s="166">
        <v>6.03</v>
      </c>
      <c r="I212" s="167"/>
      <c r="L212" s="162"/>
      <c r="M212" s="168"/>
      <c r="T212" s="169"/>
      <c r="AT212" s="164" t="s">
        <v>149</v>
      </c>
      <c r="AU212" s="164" t="s">
        <v>85</v>
      </c>
      <c r="AV212" s="12" t="s">
        <v>85</v>
      </c>
      <c r="AW212" s="12" t="s">
        <v>28</v>
      </c>
      <c r="AX212" s="12" t="s">
        <v>73</v>
      </c>
      <c r="AY212" s="164" t="s">
        <v>132</v>
      </c>
    </row>
    <row r="213" spans="2:65" s="12" customFormat="1">
      <c r="B213" s="162"/>
      <c r="D213" s="163" t="s">
        <v>149</v>
      </c>
      <c r="E213" s="164" t="s">
        <v>1</v>
      </c>
      <c r="F213" s="165" t="s">
        <v>257</v>
      </c>
      <c r="H213" s="166">
        <v>5.86</v>
      </c>
      <c r="I213" s="167"/>
      <c r="L213" s="162"/>
      <c r="M213" s="168"/>
      <c r="T213" s="169"/>
      <c r="AT213" s="164" t="s">
        <v>149</v>
      </c>
      <c r="AU213" s="164" t="s">
        <v>85</v>
      </c>
      <c r="AV213" s="12" t="s">
        <v>85</v>
      </c>
      <c r="AW213" s="12" t="s">
        <v>28</v>
      </c>
      <c r="AX213" s="12" t="s">
        <v>73</v>
      </c>
      <c r="AY213" s="164" t="s">
        <v>132</v>
      </c>
    </row>
    <row r="214" spans="2:65" s="12" customFormat="1">
      <c r="B214" s="162"/>
      <c r="D214" s="163" t="s">
        <v>149</v>
      </c>
      <c r="E214" s="164" t="s">
        <v>1</v>
      </c>
      <c r="F214" s="165" t="s">
        <v>258</v>
      </c>
      <c r="H214" s="166">
        <v>5.95</v>
      </c>
      <c r="I214" s="167"/>
      <c r="L214" s="162"/>
      <c r="M214" s="168"/>
      <c r="T214" s="169"/>
      <c r="AT214" s="164" t="s">
        <v>149</v>
      </c>
      <c r="AU214" s="164" t="s">
        <v>85</v>
      </c>
      <c r="AV214" s="12" t="s">
        <v>85</v>
      </c>
      <c r="AW214" s="12" t="s">
        <v>28</v>
      </c>
      <c r="AX214" s="12" t="s">
        <v>73</v>
      </c>
      <c r="AY214" s="164" t="s">
        <v>132</v>
      </c>
    </row>
    <row r="215" spans="2:65" s="12" customFormat="1">
      <c r="B215" s="162"/>
      <c r="D215" s="163" t="s">
        <v>149</v>
      </c>
      <c r="E215" s="164" t="s">
        <v>1</v>
      </c>
      <c r="F215" s="165" t="s">
        <v>259</v>
      </c>
      <c r="H215" s="166">
        <v>6.03</v>
      </c>
      <c r="I215" s="167"/>
      <c r="L215" s="162"/>
      <c r="M215" s="168"/>
      <c r="T215" s="169"/>
      <c r="AT215" s="164" t="s">
        <v>149</v>
      </c>
      <c r="AU215" s="164" t="s">
        <v>85</v>
      </c>
      <c r="AV215" s="12" t="s">
        <v>85</v>
      </c>
      <c r="AW215" s="12" t="s">
        <v>28</v>
      </c>
      <c r="AX215" s="12" t="s">
        <v>73</v>
      </c>
      <c r="AY215" s="164" t="s">
        <v>132</v>
      </c>
    </row>
    <row r="216" spans="2:65" s="13" customFormat="1">
      <c r="B216" s="170"/>
      <c r="D216" s="163" t="s">
        <v>149</v>
      </c>
      <c r="E216" s="171" t="s">
        <v>1</v>
      </c>
      <c r="F216" s="172" t="s">
        <v>164</v>
      </c>
      <c r="H216" s="173">
        <v>23.87</v>
      </c>
      <c r="I216" s="174"/>
      <c r="L216" s="170"/>
      <c r="M216" s="175"/>
      <c r="T216" s="176"/>
      <c r="AT216" s="171" t="s">
        <v>149</v>
      </c>
      <c r="AU216" s="171" t="s">
        <v>85</v>
      </c>
      <c r="AV216" s="13" t="s">
        <v>139</v>
      </c>
      <c r="AW216" s="13" t="s">
        <v>28</v>
      </c>
      <c r="AX216" s="13" t="s">
        <v>79</v>
      </c>
      <c r="AY216" s="171" t="s">
        <v>132</v>
      </c>
    </row>
    <row r="217" spans="2:65" s="1" customFormat="1" ht="24" customHeight="1">
      <c r="B217" s="148"/>
      <c r="C217" s="149" t="s">
        <v>7</v>
      </c>
      <c r="D217" s="149" t="s">
        <v>135</v>
      </c>
      <c r="E217" s="150" t="s">
        <v>260</v>
      </c>
      <c r="F217" s="151" t="s">
        <v>261</v>
      </c>
      <c r="G217" s="152" t="s">
        <v>158</v>
      </c>
      <c r="H217" s="153">
        <v>6.7160000000000002</v>
      </c>
      <c r="I217" s="154"/>
      <c r="J217" s="153">
        <f>ROUND(I217*H217,3)</f>
        <v>0</v>
      </c>
      <c r="K217" s="151" t="s">
        <v>1</v>
      </c>
      <c r="L217" s="30"/>
      <c r="M217" s="155" t="s">
        <v>1</v>
      </c>
      <c r="N217" s="156" t="s">
        <v>39</v>
      </c>
      <c r="P217" s="157">
        <f>O217*H217</f>
        <v>0</v>
      </c>
      <c r="Q217" s="157">
        <v>0</v>
      </c>
      <c r="R217" s="157">
        <f>Q217*H217</f>
        <v>0</v>
      </c>
      <c r="S217" s="157">
        <v>0.19600000000000001</v>
      </c>
      <c r="T217" s="158">
        <f>S217*H217</f>
        <v>1.3163360000000002</v>
      </c>
      <c r="AR217" s="159" t="s">
        <v>139</v>
      </c>
      <c r="AT217" s="159" t="s">
        <v>135</v>
      </c>
      <c r="AU217" s="159" t="s">
        <v>85</v>
      </c>
      <c r="AY217" s="15" t="s">
        <v>132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5" t="s">
        <v>85</v>
      </c>
      <c r="BK217" s="161">
        <f>ROUND(I217*H217,3)</f>
        <v>0</v>
      </c>
      <c r="BL217" s="15" t="s">
        <v>139</v>
      </c>
      <c r="BM217" s="159" t="s">
        <v>262</v>
      </c>
    </row>
    <row r="218" spans="2:65" s="12" customFormat="1">
      <c r="B218" s="162"/>
      <c r="D218" s="163" t="s">
        <v>149</v>
      </c>
      <c r="E218" s="164" t="s">
        <v>1</v>
      </c>
      <c r="F218" s="165" t="s">
        <v>263</v>
      </c>
      <c r="H218" s="166">
        <v>13.02</v>
      </c>
      <c r="I218" s="167"/>
      <c r="L218" s="162"/>
      <c r="M218" s="168"/>
      <c r="T218" s="169"/>
      <c r="AT218" s="164" t="s">
        <v>149</v>
      </c>
      <c r="AU218" s="164" t="s">
        <v>85</v>
      </c>
      <c r="AV218" s="12" t="s">
        <v>85</v>
      </c>
      <c r="AW218" s="12" t="s">
        <v>28</v>
      </c>
      <c r="AX218" s="12" t="s">
        <v>73</v>
      </c>
      <c r="AY218" s="164" t="s">
        <v>132</v>
      </c>
    </row>
    <row r="219" spans="2:65" s="12" customFormat="1" ht="20">
      <c r="B219" s="162"/>
      <c r="D219" s="163" t="s">
        <v>149</v>
      </c>
      <c r="E219" s="164" t="s">
        <v>1</v>
      </c>
      <c r="F219" s="165" t="s">
        <v>264</v>
      </c>
      <c r="H219" s="166">
        <v>-6.3040000000000003</v>
      </c>
      <c r="I219" s="167"/>
      <c r="L219" s="162"/>
      <c r="M219" s="168"/>
      <c r="T219" s="169"/>
      <c r="AT219" s="164" t="s">
        <v>149</v>
      </c>
      <c r="AU219" s="164" t="s">
        <v>85</v>
      </c>
      <c r="AV219" s="12" t="s">
        <v>85</v>
      </c>
      <c r="AW219" s="12" t="s">
        <v>28</v>
      </c>
      <c r="AX219" s="12" t="s">
        <v>73</v>
      </c>
      <c r="AY219" s="164" t="s">
        <v>132</v>
      </c>
    </row>
    <row r="220" spans="2:65" s="13" customFormat="1">
      <c r="B220" s="170"/>
      <c r="D220" s="163" t="s">
        <v>149</v>
      </c>
      <c r="E220" s="171" t="s">
        <v>1</v>
      </c>
      <c r="F220" s="172" t="s">
        <v>164</v>
      </c>
      <c r="H220" s="173">
        <v>6.7159999999999993</v>
      </c>
      <c r="I220" s="174"/>
      <c r="L220" s="170"/>
      <c r="M220" s="175"/>
      <c r="T220" s="176"/>
      <c r="AT220" s="171" t="s">
        <v>149</v>
      </c>
      <c r="AU220" s="171" t="s">
        <v>85</v>
      </c>
      <c r="AV220" s="13" t="s">
        <v>139</v>
      </c>
      <c r="AW220" s="13" t="s">
        <v>28</v>
      </c>
      <c r="AX220" s="13" t="s">
        <v>79</v>
      </c>
      <c r="AY220" s="171" t="s">
        <v>132</v>
      </c>
    </row>
    <row r="221" spans="2:65" s="1" customFormat="1" ht="36" customHeight="1">
      <c r="B221" s="148"/>
      <c r="C221" s="149" t="s">
        <v>265</v>
      </c>
      <c r="D221" s="149" t="s">
        <v>135</v>
      </c>
      <c r="E221" s="150" t="s">
        <v>266</v>
      </c>
      <c r="F221" s="151" t="s">
        <v>267</v>
      </c>
      <c r="G221" s="152" t="s">
        <v>217</v>
      </c>
      <c r="H221" s="153">
        <v>2.4430000000000001</v>
      </c>
      <c r="I221" s="154"/>
      <c r="J221" s="153">
        <f>ROUND(I221*H221,3)</f>
        <v>0</v>
      </c>
      <c r="K221" s="151" t="s">
        <v>1</v>
      </c>
      <c r="L221" s="30"/>
      <c r="M221" s="155" t="s">
        <v>1</v>
      </c>
      <c r="N221" s="156" t="s">
        <v>39</v>
      </c>
      <c r="P221" s="157">
        <f>O221*H221</f>
        <v>0</v>
      </c>
      <c r="Q221" s="157">
        <v>0</v>
      </c>
      <c r="R221" s="157">
        <f>Q221*H221</f>
        <v>0</v>
      </c>
      <c r="S221" s="157">
        <v>2.2000000000000002</v>
      </c>
      <c r="T221" s="158">
        <f>S221*H221</f>
        <v>5.3746000000000009</v>
      </c>
      <c r="AR221" s="159" t="s">
        <v>139</v>
      </c>
      <c r="AT221" s="159" t="s">
        <v>135</v>
      </c>
      <c r="AU221" s="159" t="s">
        <v>85</v>
      </c>
      <c r="AY221" s="15" t="s">
        <v>132</v>
      </c>
      <c r="BE221" s="160">
        <f>IF(N221="základná",J221,0)</f>
        <v>0</v>
      </c>
      <c r="BF221" s="160">
        <f>IF(N221="znížená",J221,0)</f>
        <v>0</v>
      </c>
      <c r="BG221" s="160">
        <f>IF(N221="zákl. prenesená",J221,0)</f>
        <v>0</v>
      </c>
      <c r="BH221" s="160">
        <f>IF(N221="zníž. prenesená",J221,0)</f>
        <v>0</v>
      </c>
      <c r="BI221" s="160">
        <f>IF(N221="nulová",J221,0)</f>
        <v>0</v>
      </c>
      <c r="BJ221" s="15" t="s">
        <v>85</v>
      </c>
      <c r="BK221" s="161">
        <f>ROUND(I221*H221,3)</f>
        <v>0</v>
      </c>
      <c r="BL221" s="15" t="s">
        <v>139</v>
      </c>
      <c r="BM221" s="159" t="s">
        <v>268</v>
      </c>
    </row>
    <row r="222" spans="2:65" s="12" customFormat="1">
      <c r="B222" s="162"/>
      <c r="D222" s="163" t="s">
        <v>149</v>
      </c>
      <c r="E222" s="164" t="s">
        <v>1</v>
      </c>
      <c r="F222" s="165" t="s">
        <v>269</v>
      </c>
      <c r="H222" s="166">
        <v>0.60299999999999998</v>
      </c>
      <c r="I222" s="167"/>
      <c r="L222" s="162"/>
      <c r="M222" s="168"/>
      <c r="T222" s="169"/>
      <c r="AT222" s="164" t="s">
        <v>149</v>
      </c>
      <c r="AU222" s="164" t="s">
        <v>85</v>
      </c>
      <c r="AV222" s="12" t="s">
        <v>85</v>
      </c>
      <c r="AW222" s="12" t="s">
        <v>28</v>
      </c>
      <c r="AX222" s="12" t="s">
        <v>73</v>
      </c>
      <c r="AY222" s="164" t="s">
        <v>132</v>
      </c>
    </row>
    <row r="223" spans="2:65" s="12" customFormat="1">
      <c r="B223" s="162"/>
      <c r="D223" s="163" t="s">
        <v>149</v>
      </c>
      <c r="E223" s="164" t="s">
        <v>1</v>
      </c>
      <c r="F223" s="165" t="s">
        <v>270</v>
      </c>
      <c r="H223" s="166">
        <v>0.58599999999999997</v>
      </c>
      <c r="I223" s="167"/>
      <c r="L223" s="162"/>
      <c r="M223" s="168"/>
      <c r="T223" s="169"/>
      <c r="AT223" s="164" t="s">
        <v>149</v>
      </c>
      <c r="AU223" s="164" t="s">
        <v>85</v>
      </c>
      <c r="AV223" s="12" t="s">
        <v>85</v>
      </c>
      <c r="AW223" s="12" t="s">
        <v>28</v>
      </c>
      <c r="AX223" s="12" t="s">
        <v>73</v>
      </c>
      <c r="AY223" s="164" t="s">
        <v>132</v>
      </c>
    </row>
    <row r="224" spans="2:65" s="12" customFormat="1">
      <c r="B224" s="162"/>
      <c r="D224" s="163" t="s">
        <v>149</v>
      </c>
      <c r="E224" s="164" t="s">
        <v>1</v>
      </c>
      <c r="F224" s="165" t="s">
        <v>271</v>
      </c>
      <c r="H224" s="166">
        <v>0.59499999999999997</v>
      </c>
      <c r="I224" s="167"/>
      <c r="L224" s="162"/>
      <c r="M224" s="168"/>
      <c r="T224" s="169"/>
      <c r="AT224" s="164" t="s">
        <v>149</v>
      </c>
      <c r="AU224" s="164" t="s">
        <v>85</v>
      </c>
      <c r="AV224" s="12" t="s">
        <v>85</v>
      </c>
      <c r="AW224" s="12" t="s">
        <v>28</v>
      </c>
      <c r="AX224" s="12" t="s">
        <v>73</v>
      </c>
      <c r="AY224" s="164" t="s">
        <v>132</v>
      </c>
    </row>
    <row r="225" spans="2:65" s="12" customFormat="1">
      <c r="B225" s="162"/>
      <c r="D225" s="163" t="s">
        <v>149</v>
      </c>
      <c r="E225" s="164" t="s">
        <v>1</v>
      </c>
      <c r="F225" s="165" t="s">
        <v>272</v>
      </c>
      <c r="H225" s="166">
        <v>0.60299999999999998</v>
      </c>
      <c r="I225" s="167"/>
      <c r="L225" s="162"/>
      <c r="M225" s="168"/>
      <c r="T225" s="169"/>
      <c r="AT225" s="164" t="s">
        <v>149</v>
      </c>
      <c r="AU225" s="164" t="s">
        <v>85</v>
      </c>
      <c r="AV225" s="12" t="s">
        <v>85</v>
      </c>
      <c r="AW225" s="12" t="s">
        <v>28</v>
      </c>
      <c r="AX225" s="12" t="s">
        <v>73</v>
      </c>
      <c r="AY225" s="164" t="s">
        <v>132</v>
      </c>
    </row>
    <row r="226" spans="2:65" s="12" customFormat="1">
      <c r="B226" s="162"/>
      <c r="D226" s="163" t="s">
        <v>149</v>
      </c>
      <c r="E226" s="164" t="s">
        <v>1</v>
      </c>
      <c r="F226" s="165" t="s">
        <v>273</v>
      </c>
      <c r="H226" s="166">
        <v>5.6000000000000001E-2</v>
      </c>
      <c r="I226" s="167"/>
      <c r="L226" s="162"/>
      <c r="M226" s="168"/>
      <c r="T226" s="169"/>
      <c r="AT226" s="164" t="s">
        <v>149</v>
      </c>
      <c r="AU226" s="164" t="s">
        <v>85</v>
      </c>
      <c r="AV226" s="12" t="s">
        <v>85</v>
      </c>
      <c r="AW226" s="12" t="s">
        <v>28</v>
      </c>
      <c r="AX226" s="12" t="s">
        <v>73</v>
      </c>
      <c r="AY226" s="164" t="s">
        <v>132</v>
      </c>
    </row>
    <row r="227" spans="2:65" s="13" customFormat="1">
      <c r="B227" s="170"/>
      <c r="D227" s="163" t="s">
        <v>149</v>
      </c>
      <c r="E227" s="171" t="s">
        <v>1</v>
      </c>
      <c r="F227" s="172" t="s">
        <v>164</v>
      </c>
      <c r="H227" s="173">
        <v>2.4430000000000001</v>
      </c>
      <c r="I227" s="174"/>
      <c r="L227" s="170"/>
      <c r="M227" s="175"/>
      <c r="T227" s="176"/>
      <c r="AT227" s="171" t="s">
        <v>149</v>
      </c>
      <c r="AU227" s="171" t="s">
        <v>85</v>
      </c>
      <c r="AV227" s="13" t="s">
        <v>139</v>
      </c>
      <c r="AW227" s="13" t="s">
        <v>28</v>
      </c>
      <c r="AX227" s="13" t="s">
        <v>79</v>
      </c>
      <c r="AY227" s="171" t="s">
        <v>132</v>
      </c>
    </row>
    <row r="228" spans="2:65" s="1" customFormat="1" ht="36" customHeight="1">
      <c r="B228" s="148"/>
      <c r="C228" s="149" t="s">
        <v>274</v>
      </c>
      <c r="D228" s="149" t="s">
        <v>135</v>
      </c>
      <c r="E228" s="150" t="s">
        <v>275</v>
      </c>
      <c r="F228" s="151" t="s">
        <v>276</v>
      </c>
      <c r="G228" s="152" t="s">
        <v>158</v>
      </c>
      <c r="H228" s="153">
        <v>23.87</v>
      </c>
      <c r="I228" s="154"/>
      <c r="J228" s="153">
        <f>ROUND(I228*H228,3)</f>
        <v>0</v>
      </c>
      <c r="K228" s="151" t="s">
        <v>1</v>
      </c>
      <c r="L228" s="30"/>
      <c r="M228" s="155" t="s">
        <v>1</v>
      </c>
      <c r="N228" s="156" t="s">
        <v>39</v>
      </c>
      <c r="P228" s="157">
        <f>O228*H228</f>
        <v>0</v>
      </c>
      <c r="Q228" s="157">
        <v>0</v>
      </c>
      <c r="R228" s="157">
        <f>Q228*H228</f>
        <v>0</v>
      </c>
      <c r="S228" s="157">
        <v>6.5000000000000002E-2</v>
      </c>
      <c r="T228" s="158">
        <f>S228*H228</f>
        <v>1.5515500000000002</v>
      </c>
      <c r="AR228" s="159" t="s">
        <v>139</v>
      </c>
      <c r="AT228" s="159" t="s">
        <v>135</v>
      </c>
      <c r="AU228" s="159" t="s">
        <v>85</v>
      </c>
      <c r="AY228" s="15" t="s">
        <v>132</v>
      </c>
      <c r="BE228" s="160">
        <f>IF(N228="základná",J228,0)</f>
        <v>0</v>
      </c>
      <c r="BF228" s="160">
        <f>IF(N228="znížená",J228,0)</f>
        <v>0</v>
      </c>
      <c r="BG228" s="160">
        <f>IF(N228="zákl. prenesená",J228,0)</f>
        <v>0</v>
      </c>
      <c r="BH228" s="160">
        <f>IF(N228="zníž. prenesená",J228,0)</f>
        <v>0</v>
      </c>
      <c r="BI228" s="160">
        <f>IF(N228="nulová",J228,0)</f>
        <v>0</v>
      </c>
      <c r="BJ228" s="15" t="s">
        <v>85</v>
      </c>
      <c r="BK228" s="161">
        <f>ROUND(I228*H228,3)</f>
        <v>0</v>
      </c>
      <c r="BL228" s="15" t="s">
        <v>139</v>
      </c>
      <c r="BM228" s="159" t="s">
        <v>277</v>
      </c>
    </row>
    <row r="229" spans="2:65" s="12" customFormat="1">
      <c r="B229" s="162"/>
      <c r="D229" s="163" t="s">
        <v>149</v>
      </c>
      <c r="E229" s="164" t="s">
        <v>1</v>
      </c>
      <c r="F229" s="165" t="s">
        <v>278</v>
      </c>
      <c r="H229" s="166">
        <v>6.03</v>
      </c>
      <c r="I229" s="167"/>
      <c r="L229" s="162"/>
      <c r="M229" s="168"/>
      <c r="T229" s="169"/>
      <c r="AT229" s="164" t="s">
        <v>149</v>
      </c>
      <c r="AU229" s="164" t="s">
        <v>85</v>
      </c>
      <c r="AV229" s="12" t="s">
        <v>85</v>
      </c>
      <c r="AW229" s="12" t="s">
        <v>28</v>
      </c>
      <c r="AX229" s="12" t="s">
        <v>73</v>
      </c>
      <c r="AY229" s="164" t="s">
        <v>132</v>
      </c>
    </row>
    <row r="230" spans="2:65" s="12" customFormat="1">
      <c r="B230" s="162"/>
      <c r="D230" s="163" t="s">
        <v>149</v>
      </c>
      <c r="E230" s="164" t="s">
        <v>1</v>
      </c>
      <c r="F230" s="165" t="s">
        <v>279</v>
      </c>
      <c r="H230" s="166">
        <v>5.86</v>
      </c>
      <c r="I230" s="167"/>
      <c r="L230" s="162"/>
      <c r="M230" s="168"/>
      <c r="T230" s="169"/>
      <c r="AT230" s="164" t="s">
        <v>149</v>
      </c>
      <c r="AU230" s="164" t="s">
        <v>85</v>
      </c>
      <c r="AV230" s="12" t="s">
        <v>85</v>
      </c>
      <c r="AW230" s="12" t="s">
        <v>28</v>
      </c>
      <c r="AX230" s="12" t="s">
        <v>73</v>
      </c>
      <c r="AY230" s="164" t="s">
        <v>132</v>
      </c>
    </row>
    <row r="231" spans="2:65" s="12" customFormat="1">
      <c r="B231" s="162"/>
      <c r="D231" s="163" t="s">
        <v>149</v>
      </c>
      <c r="E231" s="164" t="s">
        <v>1</v>
      </c>
      <c r="F231" s="165" t="s">
        <v>280</v>
      </c>
      <c r="H231" s="166">
        <v>5.95</v>
      </c>
      <c r="I231" s="167"/>
      <c r="L231" s="162"/>
      <c r="M231" s="168"/>
      <c r="T231" s="169"/>
      <c r="AT231" s="164" t="s">
        <v>149</v>
      </c>
      <c r="AU231" s="164" t="s">
        <v>85</v>
      </c>
      <c r="AV231" s="12" t="s">
        <v>85</v>
      </c>
      <c r="AW231" s="12" t="s">
        <v>28</v>
      </c>
      <c r="AX231" s="12" t="s">
        <v>73</v>
      </c>
      <c r="AY231" s="164" t="s">
        <v>132</v>
      </c>
    </row>
    <row r="232" spans="2:65" s="12" customFormat="1">
      <c r="B232" s="162"/>
      <c r="D232" s="163" t="s">
        <v>149</v>
      </c>
      <c r="E232" s="164" t="s">
        <v>1</v>
      </c>
      <c r="F232" s="165" t="s">
        <v>281</v>
      </c>
      <c r="H232" s="166">
        <v>6.03</v>
      </c>
      <c r="I232" s="167"/>
      <c r="L232" s="162"/>
      <c r="M232" s="168"/>
      <c r="T232" s="169"/>
      <c r="AT232" s="164" t="s">
        <v>149</v>
      </c>
      <c r="AU232" s="164" t="s">
        <v>85</v>
      </c>
      <c r="AV232" s="12" t="s">
        <v>85</v>
      </c>
      <c r="AW232" s="12" t="s">
        <v>28</v>
      </c>
      <c r="AX232" s="12" t="s">
        <v>73</v>
      </c>
      <c r="AY232" s="164" t="s">
        <v>132</v>
      </c>
    </row>
    <row r="233" spans="2:65" s="13" customFormat="1">
      <c r="B233" s="170"/>
      <c r="D233" s="163" t="s">
        <v>149</v>
      </c>
      <c r="E233" s="171" t="s">
        <v>1</v>
      </c>
      <c r="F233" s="172" t="s">
        <v>164</v>
      </c>
      <c r="H233" s="173">
        <v>23.87</v>
      </c>
      <c r="I233" s="174"/>
      <c r="L233" s="170"/>
      <c r="M233" s="175"/>
      <c r="T233" s="176"/>
      <c r="AT233" s="171" t="s">
        <v>149</v>
      </c>
      <c r="AU233" s="171" t="s">
        <v>85</v>
      </c>
      <c r="AV233" s="13" t="s">
        <v>139</v>
      </c>
      <c r="AW233" s="13" t="s">
        <v>28</v>
      </c>
      <c r="AX233" s="13" t="s">
        <v>79</v>
      </c>
      <c r="AY233" s="171" t="s">
        <v>132</v>
      </c>
    </row>
    <row r="234" spans="2:65" s="1" customFormat="1" ht="24" customHeight="1">
      <c r="B234" s="148"/>
      <c r="C234" s="149" t="s">
        <v>282</v>
      </c>
      <c r="D234" s="149" t="s">
        <v>135</v>
      </c>
      <c r="E234" s="150" t="s">
        <v>283</v>
      </c>
      <c r="F234" s="151" t="s">
        <v>284</v>
      </c>
      <c r="G234" s="152" t="s">
        <v>138</v>
      </c>
      <c r="H234" s="153">
        <v>8</v>
      </c>
      <c r="I234" s="154"/>
      <c r="J234" s="153">
        <f>ROUND(I234*H234,3)</f>
        <v>0</v>
      </c>
      <c r="K234" s="151" t="s">
        <v>1</v>
      </c>
      <c r="L234" s="30"/>
      <c r="M234" s="155" t="s">
        <v>1</v>
      </c>
      <c r="N234" s="156" t="s">
        <v>39</v>
      </c>
      <c r="P234" s="157">
        <f>O234*H234</f>
        <v>0</v>
      </c>
      <c r="Q234" s="157">
        <v>0</v>
      </c>
      <c r="R234" s="157">
        <f>Q234*H234</f>
        <v>0</v>
      </c>
      <c r="S234" s="157">
        <v>0</v>
      </c>
      <c r="T234" s="158">
        <f>S234*H234</f>
        <v>0</v>
      </c>
      <c r="AR234" s="159" t="s">
        <v>139</v>
      </c>
      <c r="AT234" s="159" t="s">
        <v>135</v>
      </c>
      <c r="AU234" s="159" t="s">
        <v>85</v>
      </c>
      <c r="AY234" s="15" t="s">
        <v>132</v>
      </c>
      <c r="BE234" s="160">
        <f>IF(N234="základná",J234,0)</f>
        <v>0</v>
      </c>
      <c r="BF234" s="160">
        <f>IF(N234="znížená",J234,0)</f>
        <v>0</v>
      </c>
      <c r="BG234" s="160">
        <f>IF(N234="zákl. prenesená",J234,0)</f>
        <v>0</v>
      </c>
      <c r="BH234" s="160">
        <f>IF(N234="zníž. prenesená",J234,0)</f>
        <v>0</v>
      </c>
      <c r="BI234" s="160">
        <f>IF(N234="nulová",J234,0)</f>
        <v>0</v>
      </c>
      <c r="BJ234" s="15" t="s">
        <v>85</v>
      </c>
      <c r="BK234" s="161">
        <f>ROUND(I234*H234,3)</f>
        <v>0</v>
      </c>
      <c r="BL234" s="15" t="s">
        <v>139</v>
      </c>
      <c r="BM234" s="159" t="s">
        <v>285</v>
      </c>
    </row>
    <row r="235" spans="2:65" s="12" customFormat="1">
      <c r="B235" s="162"/>
      <c r="D235" s="163" t="s">
        <v>149</v>
      </c>
      <c r="E235" s="164" t="s">
        <v>1</v>
      </c>
      <c r="F235" s="165" t="s">
        <v>286</v>
      </c>
      <c r="H235" s="166">
        <v>4</v>
      </c>
      <c r="I235" s="167"/>
      <c r="L235" s="162"/>
      <c r="M235" s="168"/>
      <c r="T235" s="169"/>
      <c r="AT235" s="164" t="s">
        <v>149</v>
      </c>
      <c r="AU235" s="164" t="s">
        <v>85</v>
      </c>
      <c r="AV235" s="12" t="s">
        <v>85</v>
      </c>
      <c r="AW235" s="12" t="s">
        <v>28</v>
      </c>
      <c r="AX235" s="12" t="s">
        <v>73</v>
      </c>
      <c r="AY235" s="164" t="s">
        <v>132</v>
      </c>
    </row>
    <row r="236" spans="2:65" s="12" customFormat="1">
      <c r="B236" s="162"/>
      <c r="D236" s="163" t="s">
        <v>149</v>
      </c>
      <c r="E236" s="164" t="s">
        <v>1</v>
      </c>
      <c r="F236" s="165" t="s">
        <v>287</v>
      </c>
      <c r="H236" s="166">
        <v>4</v>
      </c>
      <c r="I236" s="167"/>
      <c r="L236" s="162"/>
      <c r="M236" s="168"/>
      <c r="T236" s="169"/>
      <c r="AT236" s="164" t="s">
        <v>149</v>
      </c>
      <c r="AU236" s="164" t="s">
        <v>85</v>
      </c>
      <c r="AV236" s="12" t="s">
        <v>85</v>
      </c>
      <c r="AW236" s="12" t="s">
        <v>28</v>
      </c>
      <c r="AX236" s="12" t="s">
        <v>73</v>
      </c>
      <c r="AY236" s="164" t="s">
        <v>132</v>
      </c>
    </row>
    <row r="237" spans="2:65" s="13" customFormat="1">
      <c r="B237" s="170"/>
      <c r="D237" s="163" t="s">
        <v>149</v>
      </c>
      <c r="E237" s="171" t="s">
        <v>1</v>
      </c>
      <c r="F237" s="172" t="s">
        <v>164</v>
      </c>
      <c r="H237" s="173">
        <v>8</v>
      </c>
      <c r="I237" s="174"/>
      <c r="L237" s="170"/>
      <c r="M237" s="175"/>
      <c r="T237" s="176"/>
      <c r="AT237" s="171" t="s">
        <v>149</v>
      </c>
      <c r="AU237" s="171" t="s">
        <v>85</v>
      </c>
      <c r="AV237" s="13" t="s">
        <v>139</v>
      </c>
      <c r="AW237" s="13" t="s">
        <v>28</v>
      </c>
      <c r="AX237" s="13" t="s">
        <v>79</v>
      </c>
      <c r="AY237" s="171" t="s">
        <v>132</v>
      </c>
    </row>
    <row r="238" spans="2:65" s="1" customFormat="1" ht="24" customHeight="1">
      <c r="B238" s="148"/>
      <c r="C238" s="149" t="s">
        <v>288</v>
      </c>
      <c r="D238" s="149" t="s">
        <v>135</v>
      </c>
      <c r="E238" s="150" t="s">
        <v>289</v>
      </c>
      <c r="F238" s="151" t="s">
        <v>290</v>
      </c>
      <c r="G238" s="152" t="s">
        <v>158</v>
      </c>
      <c r="H238" s="153">
        <v>11.032</v>
      </c>
      <c r="I238" s="154"/>
      <c r="J238" s="153">
        <f>ROUND(I238*H238,3)</f>
        <v>0</v>
      </c>
      <c r="K238" s="151" t="s">
        <v>218</v>
      </c>
      <c r="L238" s="30"/>
      <c r="M238" s="155" t="s">
        <v>1</v>
      </c>
      <c r="N238" s="156" t="s">
        <v>39</v>
      </c>
      <c r="P238" s="157">
        <f>O238*H238</f>
        <v>0</v>
      </c>
      <c r="Q238" s="157">
        <v>0</v>
      </c>
      <c r="R238" s="157">
        <f>Q238*H238</f>
        <v>0</v>
      </c>
      <c r="S238" s="157">
        <v>7.5999999999999998E-2</v>
      </c>
      <c r="T238" s="158">
        <f>S238*H238</f>
        <v>0.83843199999999996</v>
      </c>
      <c r="AR238" s="159" t="s">
        <v>139</v>
      </c>
      <c r="AT238" s="159" t="s">
        <v>135</v>
      </c>
      <c r="AU238" s="159" t="s">
        <v>85</v>
      </c>
      <c r="AY238" s="15" t="s">
        <v>132</v>
      </c>
      <c r="BE238" s="160">
        <f>IF(N238="základná",J238,0)</f>
        <v>0</v>
      </c>
      <c r="BF238" s="160">
        <f>IF(N238="znížená",J238,0)</f>
        <v>0</v>
      </c>
      <c r="BG238" s="160">
        <f>IF(N238="zákl. prenesená",J238,0)</f>
        <v>0</v>
      </c>
      <c r="BH238" s="160">
        <f>IF(N238="zníž. prenesená",J238,0)</f>
        <v>0</v>
      </c>
      <c r="BI238" s="160">
        <f>IF(N238="nulová",J238,0)</f>
        <v>0</v>
      </c>
      <c r="BJ238" s="15" t="s">
        <v>85</v>
      </c>
      <c r="BK238" s="161">
        <f>ROUND(I238*H238,3)</f>
        <v>0</v>
      </c>
      <c r="BL238" s="15" t="s">
        <v>139</v>
      </c>
      <c r="BM238" s="159" t="s">
        <v>291</v>
      </c>
    </row>
    <row r="239" spans="2:65" s="12" customFormat="1">
      <c r="B239" s="162"/>
      <c r="D239" s="163" t="s">
        <v>149</v>
      </c>
      <c r="E239" s="164" t="s">
        <v>1</v>
      </c>
      <c r="F239" s="165" t="s">
        <v>292</v>
      </c>
      <c r="H239" s="166">
        <v>4.7279999999999998</v>
      </c>
      <c r="I239" s="167"/>
      <c r="L239" s="162"/>
      <c r="M239" s="168"/>
      <c r="T239" s="169"/>
      <c r="AT239" s="164" t="s">
        <v>149</v>
      </c>
      <c r="AU239" s="164" t="s">
        <v>85</v>
      </c>
      <c r="AV239" s="12" t="s">
        <v>85</v>
      </c>
      <c r="AW239" s="12" t="s">
        <v>28</v>
      </c>
      <c r="AX239" s="12" t="s">
        <v>73</v>
      </c>
      <c r="AY239" s="164" t="s">
        <v>132</v>
      </c>
    </row>
    <row r="240" spans="2:65" s="12" customFormat="1">
      <c r="B240" s="162"/>
      <c r="D240" s="163" t="s">
        <v>149</v>
      </c>
      <c r="E240" s="164" t="s">
        <v>1</v>
      </c>
      <c r="F240" s="165" t="s">
        <v>293</v>
      </c>
      <c r="H240" s="166">
        <v>6.3040000000000003</v>
      </c>
      <c r="I240" s="167"/>
      <c r="L240" s="162"/>
      <c r="M240" s="168"/>
      <c r="T240" s="169"/>
      <c r="AT240" s="164" t="s">
        <v>149</v>
      </c>
      <c r="AU240" s="164" t="s">
        <v>85</v>
      </c>
      <c r="AV240" s="12" t="s">
        <v>85</v>
      </c>
      <c r="AW240" s="12" t="s">
        <v>28</v>
      </c>
      <c r="AX240" s="12" t="s">
        <v>73</v>
      </c>
      <c r="AY240" s="164" t="s">
        <v>132</v>
      </c>
    </row>
    <row r="241" spans="2:65" s="13" customFormat="1">
      <c r="B241" s="170"/>
      <c r="D241" s="163" t="s">
        <v>149</v>
      </c>
      <c r="E241" s="171" t="s">
        <v>1</v>
      </c>
      <c r="F241" s="172" t="s">
        <v>164</v>
      </c>
      <c r="H241" s="173">
        <v>11.032</v>
      </c>
      <c r="I241" s="174"/>
      <c r="L241" s="170"/>
      <c r="M241" s="175"/>
      <c r="T241" s="176"/>
      <c r="AT241" s="171" t="s">
        <v>149</v>
      </c>
      <c r="AU241" s="171" t="s">
        <v>85</v>
      </c>
      <c r="AV241" s="13" t="s">
        <v>139</v>
      </c>
      <c r="AW241" s="13" t="s">
        <v>28</v>
      </c>
      <c r="AX241" s="13" t="s">
        <v>79</v>
      </c>
      <c r="AY241" s="171" t="s">
        <v>132</v>
      </c>
    </row>
    <row r="242" spans="2:65" s="1" customFormat="1" ht="24" customHeight="1">
      <c r="B242" s="148"/>
      <c r="C242" s="149" t="s">
        <v>294</v>
      </c>
      <c r="D242" s="149" t="s">
        <v>135</v>
      </c>
      <c r="E242" s="150" t="s">
        <v>295</v>
      </c>
      <c r="F242" s="151" t="s">
        <v>296</v>
      </c>
      <c r="G242" s="152" t="s">
        <v>158</v>
      </c>
      <c r="H242" s="153">
        <v>94.688000000000002</v>
      </c>
      <c r="I242" s="154"/>
      <c r="J242" s="153">
        <f>ROUND(I242*H242,3)</f>
        <v>0</v>
      </c>
      <c r="K242" s="151" t="s">
        <v>1</v>
      </c>
      <c r="L242" s="30"/>
      <c r="M242" s="155" t="s">
        <v>1</v>
      </c>
      <c r="N242" s="156" t="s">
        <v>39</v>
      </c>
      <c r="P242" s="157">
        <f>O242*H242</f>
        <v>0</v>
      </c>
      <c r="Q242" s="157">
        <v>0</v>
      </c>
      <c r="R242" s="157">
        <f>Q242*H242</f>
        <v>0</v>
      </c>
      <c r="S242" s="157">
        <v>6.8000000000000005E-2</v>
      </c>
      <c r="T242" s="158">
        <f>S242*H242</f>
        <v>6.438784000000001</v>
      </c>
      <c r="AR242" s="159" t="s">
        <v>139</v>
      </c>
      <c r="AT242" s="159" t="s">
        <v>135</v>
      </c>
      <c r="AU242" s="159" t="s">
        <v>85</v>
      </c>
      <c r="AY242" s="15" t="s">
        <v>132</v>
      </c>
      <c r="BE242" s="160">
        <f>IF(N242="základná",J242,0)</f>
        <v>0</v>
      </c>
      <c r="BF242" s="160">
        <f>IF(N242="znížená",J242,0)</f>
        <v>0</v>
      </c>
      <c r="BG242" s="160">
        <f>IF(N242="zákl. prenesená",J242,0)</f>
        <v>0</v>
      </c>
      <c r="BH242" s="160">
        <f>IF(N242="zníž. prenesená",J242,0)</f>
        <v>0</v>
      </c>
      <c r="BI242" s="160">
        <f>IF(N242="nulová",J242,0)</f>
        <v>0</v>
      </c>
      <c r="BJ242" s="15" t="s">
        <v>85</v>
      </c>
      <c r="BK242" s="161">
        <f>ROUND(I242*H242,3)</f>
        <v>0</v>
      </c>
      <c r="BL242" s="15" t="s">
        <v>139</v>
      </c>
      <c r="BM242" s="159" t="s">
        <v>297</v>
      </c>
    </row>
    <row r="243" spans="2:65" s="12" customFormat="1">
      <c r="B243" s="162"/>
      <c r="D243" s="163" t="s">
        <v>149</v>
      </c>
      <c r="E243" s="164" t="s">
        <v>1</v>
      </c>
      <c r="F243" s="165" t="s">
        <v>298</v>
      </c>
      <c r="H243" s="166">
        <v>23.1</v>
      </c>
      <c r="I243" s="167"/>
      <c r="L243" s="162"/>
      <c r="M243" s="168"/>
      <c r="T243" s="169"/>
      <c r="AT243" s="164" t="s">
        <v>149</v>
      </c>
      <c r="AU243" s="164" t="s">
        <v>85</v>
      </c>
      <c r="AV243" s="12" t="s">
        <v>85</v>
      </c>
      <c r="AW243" s="12" t="s">
        <v>28</v>
      </c>
      <c r="AX243" s="12" t="s">
        <v>73</v>
      </c>
      <c r="AY243" s="164" t="s">
        <v>132</v>
      </c>
    </row>
    <row r="244" spans="2:65" s="12" customFormat="1" ht="20">
      <c r="B244" s="162"/>
      <c r="D244" s="163" t="s">
        <v>149</v>
      </c>
      <c r="E244" s="164" t="s">
        <v>1</v>
      </c>
      <c r="F244" s="165" t="s">
        <v>299</v>
      </c>
      <c r="H244" s="166">
        <v>34.020000000000003</v>
      </c>
      <c r="I244" s="167"/>
      <c r="L244" s="162"/>
      <c r="M244" s="168"/>
      <c r="T244" s="169"/>
      <c r="AT244" s="164" t="s">
        <v>149</v>
      </c>
      <c r="AU244" s="164" t="s">
        <v>85</v>
      </c>
      <c r="AV244" s="12" t="s">
        <v>85</v>
      </c>
      <c r="AW244" s="12" t="s">
        <v>28</v>
      </c>
      <c r="AX244" s="12" t="s">
        <v>73</v>
      </c>
      <c r="AY244" s="164" t="s">
        <v>132</v>
      </c>
    </row>
    <row r="245" spans="2:65" s="12" customFormat="1" ht="20">
      <c r="B245" s="162"/>
      <c r="D245" s="163" t="s">
        <v>149</v>
      </c>
      <c r="E245" s="164" t="s">
        <v>1</v>
      </c>
      <c r="F245" s="165" t="s">
        <v>300</v>
      </c>
      <c r="H245" s="166">
        <v>34.020000000000003</v>
      </c>
      <c r="I245" s="167"/>
      <c r="L245" s="162"/>
      <c r="M245" s="168"/>
      <c r="T245" s="169"/>
      <c r="AT245" s="164" t="s">
        <v>149</v>
      </c>
      <c r="AU245" s="164" t="s">
        <v>85</v>
      </c>
      <c r="AV245" s="12" t="s">
        <v>85</v>
      </c>
      <c r="AW245" s="12" t="s">
        <v>28</v>
      </c>
      <c r="AX245" s="12" t="s">
        <v>73</v>
      </c>
      <c r="AY245" s="164" t="s">
        <v>132</v>
      </c>
    </row>
    <row r="246" spans="2:65" s="12" customFormat="1">
      <c r="B246" s="162"/>
      <c r="D246" s="163" t="s">
        <v>149</v>
      </c>
      <c r="E246" s="164" t="s">
        <v>1</v>
      </c>
      <c r="F246" s="165" t="s">
        <v>301</v>
      </c>
      <c r="H246" s="166">
        <v>23.1</v>
      </c>
      <c r="I246" s="167"/>
      <c r="L246" s="162"/>
      <c r="M246" s="168"/>
      <c r="T246" s="169"/>
      <c r="AT246" s="164" t="s">
        <v>149</v>
      </c>
      <c r="AU246" s="164" t="s">
        <v>85</v>
      </c>
      <c r="AV246" s="12" t="s">
        <v>85</v>
      </c>
      <c r="AW246" s="12" t="s">
        <v>28</v>
      </c>
      <c r="AX246" s="12" t="s">
        <v>73</v>
      </c>
      <c r="AY246" s="164" t="s">
        <v>132</v>
      </c>
    </row>
    <row r="247" spans="2:65" s="12" customFormat="1">
      <c r="B247" s="162"/>
      <c r="D247" s="163" t="s">
        <v>149</v>
      </c>
      <c r="E247" s="164" t="s">
        <v>1</v>
      </c>
      <c r="F247" s="165" t="s">
        <v>302</v>
      </c>
      <c r="H247" s="166">
        <v>1.04</v>
      </c>
      <c r="I247" s="167"/>
      <c r="L247" s="162"/>
      <c r="M247" s="168"/>
      <c r="T247" s="169"/>
      <c r="AT247" s="164" t="s">
        <v>149</v>
      </c>
      <c r="AU247" s="164" t="s">
        <v>85</v>
      </c>
      <c r="AV247" s="12" t="s">
        <v>85</v>
      </c>
      <c r="AW247" s="12" t="s">
        <v>28</v>
      </c>
      <c r="AX247" s="12" t="s">
        <v>73</v>
      </c>
      <c r="AY247" s="164" t="s">
        <v>132</v>
      </c>
    </row>
    <row r="248" spans="2:65" s="12" customFormat="1" ht="20">
      <c r="B248" s="162"/>
      <c r="D248" s="163" t="s">
        <v>149</v>
      </c>
      <c r="E248" s="164" t="s">
        <v>1</v>
      </c>
      <c r="F248" s="165" t="s">
        <v>303</v>
      </c>
      <c r="H248" s="166">
        <v>-20.591999999999999</v>
      </c>
      <c r="I248" s="167"/>
      <c r="L248" s="162"/>
      <c r="M248" s="168"/>
      <c r="T248" s="169"/>
      <c r="AT248" s="164" t="s">
        <v>149</v>
      </c>
      <c r="AU248" s="164" t="s">
        <v>85</v>
      </c>
      <c r="AV248" s="12" t="s">
        <v>85</v>
      </c>
      <c r="AW248" s="12" t="s">
        <v>28</v>
      </c>
      <c r="AX248" s="12" t="s">
        <v>73</v>
      </c>
      <c r="AY248" s="164" t="s">
        <v>132</v>
      </c>
    </row>
    <row r="249" spans="2:65" s="13" customFormat="1">
      <c r="B249" s="170"/>
      <c r="D249" s="163" t="s">
        <v>149</v>
      </c>
      <c r="E249" s="171" t="s">
        <v>1</v>
      </c>
      <c r="F249" s="172" t="s">
        <v>164</v>
      </c>
      <c r="H249" s="173">
        <v>94.688000000000017</v>
      </c>
      <c r="I249" s="174"/>
      <c r="L249" s="170"/>
      <c r="M249" s="175"/>
      <c r="T249" s="176"/>
      <c r="AT249" s="171" t="s">
        <v>149</v>
      </c>
      <c r="AU249" s="171" t="s">
        <v>85</v>
      </c>
      <c r="AV249" s="13" t="s">
        <v>139</v>
      </c>
      <c r="AW249" s="13" t="s">
        <v>28</v>
      </c>
      <c r="AX249" s="13" t="s">
        <v>79</v>
      </c>
      <c r="AY249" s="171" t="s">
        <v>132</v>
      </c>
    </row>
    <row r="250" spans="2:65" s="1" customFormat="1" ht="16.5" customHeight="1">
      <c r="B250" s="148"/>
      <c r="C250" s="149" t="s">
        <v>304</v>
      </c>
      <c r="D250" s="149" t="s">
        <v>135</v>
      </c>
      <c r="E250" s="150" t="s">
        <v>305</v>
      </c>
      <c r="F250" s="151" t="s">
        <v>306</v>
      </c>
      <c r="G250" s="152" t="s">
        <v>307</v>
      </c>
      <c r="H250" s="153">
        <v>15.52</v>
      </c>
      <c r="I250" s="154"/>
      <c r="J250" s="153">
        <f>ROUND(I250*H250,3)</f>
        <v>0</v>
      </c>
      <c r="K250" s="151" t="s">
        <v>1</v>
      </c>
      <c r="L250" s="30"/>
      <c r="M250" s="155" t="s">
        <v>1</v>
      </c>
      <c r="N250" s="156" t="s">
        <v>39</v>
      </c>
      <c r="P250" s="157">
        <f>O250*H250</f>
        <v>0</v>
      </c>
      <c r="Q250" s="157">
        <v>0</v>
      </c>
      <c r="R250" s="157">
        <f>Q250*H250</f>
        <v>0</v>
      </c>
      <c r="S250" s="157">
        <v>0</v>
      </c>
      <c r="T250" s="158">
        <f>S250*H250</f>
        <v>0</v>
      </c>
      <c r="AR250" s="159" t="s">
        <v>139</v>
      </c>
      <c r="AT250" s="159" t="s">
        <v>135</v>
      </c>
      <c r="AU250" s="159" t="s">
        <v>85</v>
      </c>
      <c r="AY250" s="15" t="s">
        <v>132</v>
      </c>
      <c r="BE250" s="160">
        <f>IF(N250="základná",J250,0)</f>
        <v>0</v>
      </c>
      <c r="BF250" s="160">
        <f>IF(N250="znížená",J250,0)</f>
        <v>0</v>
      </c>
      <c r="BG250" s="160">
        <f>IF(N250="zákl. prenesená",J250,0)</f>
        <v>0</v>
      </c>
      <c r="BH250" s="160">
        <f>IF(N250="zníž. prenesená",J250,0)</f>
        <v>0</v>
      </c>
      <c r="BI250" s="160">
        <f>IF(N250="nulová",J250,0)</f>
        <v>0</v>
      </c>
      <c r="BJ250" s="15" t="s">
        <v>85</v>
      </c>
      <c r="BK250" s="161">
        <f>ROUND(I250*H250,3)</f>
        <v>0</v>
      </c>
      <c r="BL250" s="15" t="s">
        <v>139</v>
      </c>
      <c r="BM250" s="159" t="s">
        <v>308</v>
      </c>
    </row>
    <row r="251" spans="2:65" s="1" customFormat="1" ht="16.5" customHeight="1">
      <c r="B251" s="148"/>
      <c r="C251" s="149" t="s">
        <v>309</v>
      </c>
      <c r="D251" s="149" t="s">
        <v>135</v>
      </c>
      <c r="E251" s="150" t="s">
        <v>310</v>
      </c>
      <c r="F251" s="151" t="s">
        <v>311</v>
      </c>
      <c r="G251" s="152" t="s">
        <v>307</v>
      </c>
      <c r="H251" s="153">
        <v>15.52</v>
      </c>
      <c r="I251" s="154"/>
      <c r="J251" s="153">
        <f>ROUND(I251*H251,3)</f>
        <v>0</v>
      </c>
      <c r="K251" s="151" t="s">
        <v>1</v>
      </c>
      <c r="L251" s="30"/>
      <c r="M251" s="155" t="s">
        <v>1</v>
      </c>
      <c r="N251" s="156" t="s">
        <v>39</v>
      </c>
      <c r="P251" s="157">
        <f>O251*H251</f>
        <v>0</v>
      </c>
      <c r="Q251" s="157">
        <v>0</v>
      </c>
      <c r="R251" s="157">
        <f>Q251*H251</f>
        <v>0</v>
      </c>
      <c r="S251" s="157">
        <v>0</v>
      </c>
      <c r="T251" s="158">
        <f>S251*H251</f>
        <v>0</v>
      </c>
      <c r="AR251" s="159" t="s">
        <v>139</v>
      </c>
      <c r="AT251" s="159" t="s">
        <v>135</v>
      </c>
      <c r="AU251" s="159" t="s">
        <v>85</v>
      </c>
      <c r="AY251" s="15" t="s">
        <v>132</v>
      </c>
      <c r="BE251" s="160">
        <f>IF(N251="základná",J251,0)</f>
        <v>0</v>
      </c>
      <c r="BF251" s="160">
        <f>IF(N251="znížená",J251,0)</f>
        <v>0</v>
      </c>
      <c r="BG251" s="160">
        <f>IF(N251="zákl. prenesená",J251,0)</f>
        <v>0</v>
      </c>
      <c r="BH251" s="160">
        <f>IF(N251="zníž. prenesená",J251,0)</f>
        <v>0</v>
      </c>
      <c r="BI251" s="160">
        <f>IF(N251="nulová",J251,0)</f>
        <v>0</v>
      </c>
      <c r="BJ251" s="15" t="s">
        <v>85</v>
      </c>
      <c r="BK251" s="161">
        <f>ROUND(I251*H251,3)</f>
        <v>0</v>
      </c>
      <c r="BL251" s="15" t="s">
        <v>139</v>
      </c>
      <c r="BM251" s="159" t="s">
        <v>312</v>
      </c>
    </row>
    <row r="252" spans="2:65" s="1" customFormat="1" ht="16.5" customHeight="1">
      <c r="B252" s="148"/>
      <c r="C252" s="149" t="s">
        <v>313</v>
      </c>
      <c r="D252" s="149" t="s">
        <v>135</v>
      </c>
      <c r="E252" s="150" t="s">
        <v>314</v>
      </c>
      <c r="F252" s="151" t="s">
        <v>315</v>
      </c>
      <c r="G252" s="152" t="s">
        <v>307</v>
      </c>
      <c r="H252" s="153">
        <v>15.52</v>
      </c>
      <c r="I252" s="154"/>
      <c r="J252" s="153">
        <f>ROUND(I252*H252,3)</f>
        <v>0</v>
      </c>
      <c r="K252" s="151" t="s">
        <v>1</v>
      </c>
      <c r="L252" s="30"/>
      <c r="M252" s="155" t="s">
        <v>1</v>
      </c>
      <c r="N252" s="156" t="s">
        <v>39</v>
      </c>
      <c r="P252" s="157">
        <f>O252*H252</f>
        <v>0</v>
      </c>
      <c r="Q252" s="157">
        <v>0</v>
      </c>
      <c r="R252" s="157">
        <f>Q252*H252</f>
        <v>0</v>
      </c>
      <c r="S252" s="157">
        <v>0</v>
      </c>
      <c r="T252" s="158">
        <f>S252*H252</f>
        <v>0</v>
      </c>
      <c r="AR252" s="159" t="s">
        <v>139</v>
      </c>
      <c r="AT252" s="159" t="s">
        <v>135</v>
      </c>
      <c r="AU252" s="159" t="s">
        <v>85</v>
      </c>
      <c r="AY252" s="15" t="s">
        <v>132</v>
      </c>
      <c r="BE252" s="160">
        <f>IF(N252="základná",J252,0)</f>
        <v>0</v>
      </c>
      <c r="BF252" s="160">
        <f>IF(N252="znížená",J252,0)</f>
        <v>0</v>
      </c>
      <c r="BG252" s="160">
        <f>IF(N252="zákl. prenesená",J252,0)</f>
        <v>0</v>
      </c>
      <c r="BH252" s="160">
        <f>IF(N252="zníž. prenesená",J252,0)</f>
        <v>0</v>
      </c>
      <c r="BI252" s="160">
        <f>IF(N252="nulová",J252,0)</f>
        <v>0</v>
      </c>
      <c r="BJ252" s="15" t="s">
        <v>85</v>
      </c>
      <c r="BK252" s="161">
        <f>ROUND(I252*H252,3)</f>
        <v>0</v>
      </c>
      <c r="BL252" s="15" t="s">
        <v>139</v>
      </c>
      <c r="BM252" s="159" t="s">
        <v>316</v>
      </c>
    </row>
    <row r="253" spans="2:65" s="1" customFormat="1" ht="24" customHeight="1">
      <c r="B253" s="148"/>
      <c r="C253" s="149" t="s">
        <v>317</v>
      </c>
      <c r="D253" s="149" t="s">
        <v>135</v>
      </c>
      <c r="E253" s="150" t="s">
        <v>318</v>
      </c>
      <c r="F253" s="151" t="s">
        <v>319</v>
      </c>
      <c r="G253" s="152" t="s">
        <v>307</v>
      </c>
      <c r="H253" s="153">
        <v>527.67999999999995</v>
      </c>
      <c r="I253" s="154"/>
      <c r="J253" s="153">
        <f>ROUND(I253*H253,3)</f>
        <v>0</v>
      </c>
      <c r="K253" s="151" t="s">
        <v>1</v>
      </c>
      <c r="L253" s="30"/>
      <c r="M253" s="155" t="s">
        <v>1</v>
      </c>
      <c r="N253" s="156" t="s">
        <v>39</v>
      </c>
      <c r="P253" s="157">
        <f>O253*H253</f>
        <v>0</v>
      </c>
      <c r="Q253" s="157">
        <v>0</v>
      </c>
      <c r="R253" s="157">
        <f>Q253*H253</f>
        <v>0</v>
      </c>
      <c r="S253" s="157">
        <v>0</v>
      </c>
      <c r="T253" s="158">
        <f>S253*H253</f>
        <v>0</v>
      </c>
      <c r="AR253" s="159" t="s">
        <v>139</v>
      </c>
      <c r="AT253" s="159" t="s">
        <v>135</v>
      </c>
      <c r="AU253" s="159" t="s">
        <v>85</v>
      </c>
      <c r="AY253" s="15" t="s">
        <v>132</v>
      </c>
      <c r="BE253" s="160">
        <f>IF(N253="základná",J253,0)</f>
        <v>0</v>
      </c>
      <c r="BF253" s="160">
        <f>IF(N253="znížená",J253,0)</f>
        <v>0</v>
      </c>
      <c r="BG253" s="160">
        <f>IF(N253="zákl. prenesená",J253,0)</f>
        <v>0</v>
      </c>
      <c r="BH253" s="160">
        <f>IF(N253="zníž. prenesená",J253,0)</f>
        <v>0</v>
      </c>
      <c r="BI253" s="160">
        <f>IF(N253="nulová",J253,0)</f>
        <v>0</v>
      </c>
      <c r="BJ253" s="15" t="s">
        <v>85</v>
      </c>
      <c r="BK253" s="161">
        <f>ROUND(I253*H253,3)</f>
        <v>0</v>
      </c>
      <c r="BL253" s="15" t="s">
        <v>139</v>
      </c>
      <c r="BM253" s="159" t="s">
        <v>320</v>
      </c>
    </row>
    <row r="254" spans="2:65" s="12" customFormat="1">
      <c r="B254" s="162"/>
      <c r="D254" s="163" t="s">
        <v>149</v>
      </c>
      <c r="F254" s="165" t="s">
        <v>321</v>
      </c>
      <c r="H254" s="166">
        <v>527.67999999999995</v>
      </c>
      <c r="I254" s="167"/>
      <c r="L254" s="162"/>
      <c r="M254" s="168"/>
      <c r="T254" s="169"/>
      <c r="AT254" s="164" t="s">
        <v>149</v>
      </c>
      <c r="AU254" s="164" t="s">
        <v>85</v>
      </c>
      <c r="AV254" s="12" t="s">
        <v>85</v>
      </c>
      <c r="AW254" s="12" t="s">
        <v>3</v>
      </c>
      <c r="AX254" s="12" t="s">
        <v>79</v>
      </c>
      <c r="AY254" s="164" t="s">
        <v>132</v>
      </c>
    </row>
    <row r="255" spans="2:65" s="1" customFormat="1" ht="24" customHeight="1">
      <c r="B255" s="148"/>
      <c r="C255" s="149" t="s">
        <v>322</v>
      </c>
      <c r="D255" s="149" t="s">
        <v>135</v>
      </c>
      <c r="E255" s="150" t="s">
        <v>323</v>
      </c>
      <c r="F255" s="151" t="s">
        <v>324</v>
      </c>
      <c r="G255" s="152" t="s">
        <v>307</v>
      </c>
      <c r="H255" s="153">
        <v>15.52</v>
      </c>
      <c r="I255" s="154"/>
      <c r="J255" s="153">
        <f>ROUND(I255*H255,3)</f>
        <v>0</v>
      </c>
      <c r="K255" s="151" t="s">
        <v>1</v>
      </c>
      <c r="L255" s="30"/>
      <c r="M255" s="155" t="s">
        <v>1</v>
      </c>
      <c r="N255" s="156" t="s">
        <v>39</v>
      </c>
      <c r="P255" s="157">
        <f>O255*H255</f>
        <v>0</v>
      </c>
      <c r="Q255" s="157">
        <v>0</v>
      </c>
      <c r="R255" s="157">
        <f>Q255*H255</f>
        <v>0</v>
      </c>
      <c r="S255" s="157">
        <v>0</v>
      </c>
      <c r="T255" s="158">
        <f>S255*H255</f>
        <v>0</v>
      </c>
      <c r="AR255" s="159" t="s">
        <v>139</v>
      </c>
      <c r="AT255" s="159" t="s">
        <v>135</v>
      </c>
      <c r="AU255" s="159" t="s">
        <v>85</v>
      </c>
      <c r="AY255" s="15" t="s">
        <v>132</v>
      </c>
      <c r="BE255" s="160">
        <f>IF(N255="základná",J255,0)</f>
        <v>0</v>
      </c>
      <c r="BF255" s="160">
        <f>IF(N255="znížená",J255,0)</f>
        <v>0</v>
      </c>
      <c r="BG255" s="160">
        <f>IF(N255="zákl. prenesená",J255,0)</f>
        <v>0</v>
      </c>
      <c r="BH255" s="160">
        <f>IF(N255="zníž. prenesená",J255,0)</f>
        <v>0</v>
      </c>
      <c r="BI255" s="160">
        <f>IF(N255="nulová",J255,0)</f>
        <v>0</v>
      </c>
      <c r="BJ255" s="15" t="s">
        <v>85</v>
      </c>
      <c r="BK255" s="161">
        <f>ROUND(I255*H255,3)</f>
        <v>0</v>
      </c>
      <c r="BL255" s="15" t="s">
        <v>139</v>
      </c>
      <c r="BM255" s="159" t="s">
        <v>325</v>
      </c>
    </row>
    <row r="256" spans="2:65" s="1" customFormat="1" ht="24" customHeight="1">
      <c r="B256" s="148"/>
      <c r="C256" s="149" t="s">
        <v>326</v>
      </c>
      <c r="D256" s="149" t="s">
        <v>135</v>
      </c>
      <c r="E256" s="150" t="s">
        <v>327</v>
      </c>
      <c r="F256" s="151" t="s">
        <v>328</v>
      </c>
      <c r="G256" s="152" t="s">
        <v>307</v>
      </c>
      <c r="H256" s="153">
        <v>186.24</v>
      </c>
      <c r="I256" s="154"/>
      <c r="J256" s="153">
        <f>ROUND(I256*H256,3)</f>
        <v>0</v>
      </c>
      <c r="K256" s="151" t="s">
        <v>1</v>
      </c>
      <c r="L256" s="30"/>
      <c r="M256" s="155" t="s">
        <v>1</v>
      </c>
      <c r="N256" s="156" t="s">
        <v>39</v>
      </c>
      <c r="P256" s="157">
        <f>O256*H256</f>
        <v>0</v>
      </c>
      <c r="Q256" s="157">
        <v>0</v>
      </c>
      <c r="R256" s="157">
        <f>Q256*H256</f>
        <v>0</v>
      </c>
      <c r="S256" s="157">
        <v>0</v>
      </c>
      <c r="T256" s="158">
        <f>S256*H256</f>
        <v>0</v>
      </c>
      <c r="AR256" s="159" t="s">
        <v>139</v>
      </c>
      <c r="AT256" s="159" t="s">
        <v>135</v>
      </c>
      <c r="AU256" s="159" t="s">
        <v>85</v>
      </c>
      <c r="AY256" s="15" t="s">
        <v>132</v>
      </c>
      <c r="BE256" s="160">
        <f>IF(N256="základná",J256,0)</f>
        <v>0</v>
      </c>
      <c r="BF256" s="160">
        <f>IF(N256="znížená",J256,0)</f>
        <v>0</v>
      </c>
      <c r="BG256" s="160">
        <f>IF(N256="zákl. prenesená",J256,0)</f>
        <v>0</v>
      </c>
      <c r="BH256" s="160">
        <f>IF(N256="zníž. prenesená",J256,0)</f>
        <v>0</v>
      </c>
      <c r="BI256" s="160">
        <f>IF(N256="nulová",J256,0)</f>
        <v>0</v>
      </c>
      <c r="BJ256" s="15" t="s">
        <v>85</v>
      </c>
      <c r="BK256" s="161">
        <f>ROUND(I256*H256,3)</f>
        <v>0</v>
      </c>
      <c r="BL256" s="15" t="s">
        <v>139</v>
      </c>
      <c r="BM256" s="159" t="s">
        <v>329</v>
      </c>
    </row>
    <row r="257" spans="2:65" s="12" customFormat="1">
      <c r="B257" s="162"/>
      <c r="D257" s="163" t="s">
        <v>149</v>
      </c>
      <c r="F257" s="165" t="s">
        <v>330</v>
      </c>
      <c r="H257" s="166">
        <v>186.24</v>
      </c>
      <c r="I257" s="167"/>
      <c r="L257" s="162"/>
      <c r="M257" s="168"/>
      <c r="T257" s="169"/>
      <c r="AT257" s="164" t="s">
        <v>149</v>
      </c>
      <c r="AU257" s="164" t="s">
        <v>85</v>
      </c>
      <c r="AV257" s="12" t="s">
        <v>85</v>
      </c>
      <c r="AW257" s="12" t="s">
        <v>3</v>
      </c>
      <c r="AX257" s="12" t="s">
        <v>79</v>
      </c>
      <c r="AY257" s="164" t="s">
        <v>132</v>
      </c>
    </row>
    <row r="258" spans="2:65" s="1" customFormat="1" ht="24" customHeight="1">
      <c r="B258" s="148"/>
      <c r="C258" s="149" t="s">
        <v>331</v>
      </c>
      <c r="D258" s="149" t="s">
        <v>135</v>
      </c>
      <c r="E258" s="150" t="s">
        <v>332</v>
      </c>
      <c r="F258" s="151" t="s">
        <v>333</v>
      </c>
      <c r="G258" s="152" t="s">
        <v>307</v>
      </c>
      <c r="H258" s="153">
        <v>13.692</v>
      </c>
      <c r="I258" s="154"/>
      <c r="J258" s="153">
        <f>ROUND(I258*H258,3)</f>
        <v>0</v>
      </c>
      <c r="K258" s="151" t="s">
        <v>1</v>
      </c>
      <c r="L258" s="30"/>
      <c r="M258" s="155" t="s">
        <v>1</v>
      </c>
      <c r="N258" s="156" t="s">
        <v>39</v>
      </c>
      <c r="P258" s="157">
        <f>O258*H258</f>
        <v>0</v>
      </c>
      <c r="Q258" s="157">
        <v>0</v>
      </c>
      <c r="R258" s="157">
        <f>Q258*H258</f>
        <v>0</v>
      </c>
      <c r="S258" s="157">
        <v>0</v>
      </c>
      <c r="T258" s="158">
        <f>S258*H258</f>
        <v>0</v>
      </c>
      <c r="AR258" s="159" t="s">
        <v>139</v>
      </c>
      <c r="AT258" s="159" t="s">
        <v>135</v>
      </c>
      <c r="AU258" s="159" t="s">
        <v>85</v>
      </c>
      <c r="AY258" s="15" t="s">
        <v>132</v>
      </c>
      <c r="BE258" s="160">
        <f>IF(N258="základná",J258,0)</f>
        <v>0</v>
      </c>
      <c r="BF258" s="160">
        <f>IF(N258="znížená",J258,0)</f>
        <v>0</v>
      </c>
      <c r="BG258" s="160">
        <f>IF(N258="zákl. prenesená",J258,0)</f>
        <v>0</v>
      </c>
      <c r="BH258" s="160">
        <f>IF(N258="zníž. prenesená",J258,0)</f>
        <v>0</v>
      </c>
      <c r="BI258" s="160">
        <f>IF(N258="nulová",J258,0)</f>
        <v>0</v>
      </c>
      <c r="BJ258" s="15" t="s">
        <v>85</v>
      </c>
      <c r="BK258" s="161">
        <f>ROUND(I258*H258,3)</f>
        <v>0</v>
      </c>
      <c r="BL258" s="15" t="s">
        <v>139</v>
      </c>
      <c r="BM258" s="159" t="s">
        <v>334</v>
      </c>
    </row>
    <row r="259" spans="2:65" s="12" customFormat="1">
      <c r="B259" s="162"/>
      <c r="D259" s="163" t="s">
        <v>149</v>
      </c>
      <c r="E259" s="164" t="s">
        <v>1</v>
      </c>
      <c r="F259" s="165" t="s">
        <v>335</v>
      </c>
      <c r="H259" s="166">
        <v>13.840999999999999</v>
      </c>
      <c r="I259" s="167"/>
      <c r="L259" s="162"/>
      <c r="M259" s="168"/>
      <c r="T259" s="169"/>
      <c r="AT259" s="164" t="s">
        <v>149</v>
      </c>
      <c r="AU259" s="164" t="s">
        <v>85</v>
      </c>
      <c r="AV259" s="12" t="s">
        <v>85</v>
      </c>
      <c r="AW259" s="12" t="s">
        <v>28</v>
      </c>
      <c r="AX259" s="12" t="s">
        <v>73</v>
      </c>
      <c r="AY259" s="164" t="s">
        <v>132</v>
      </c>
    </row>
    <row r="260" spans="2:65" s="12" customFormat="1">
      <c r="B260" s="162"/>
      <c r="D260" s="163" t="s">
        <v>149</v>
      </c>
      <c r="E260" s="164" t="s">
        <v>1</v>
      </c>
      <c r="F260" s="165" t="s">
        <v>336</v>
      </c>
      <c r="H260" s="166">
        <v>-0.14899999999999999</v>
      </c>
      <c r="I260" s="167"/>
      <c r="L260" s="162"/>
      <c r="M260" s="168"/>
      <c r="T260" s="169"/>
      <c r="AT260" s="164" t="s">
        <v>149</v>
      </c>
      <c r="AU260" s="164" t="s">
        <v>85</v>
      </c>
      <c r="AV260" s="12" t="s">
        <v>85</v>
      </c>
      <c r="AW260" s="12" t="s">
        <v>28</v>
      </c>
      <c r="AX260" s="12" t="s">
        <v>73</v>
      </c>
      <c r="AY260" s="164" t="s">
        <v>132</v>
      </c>
    </row>
    <row r="261" spans="2:65" s="13" customFormat="1">
      <c r="B261" s="170"/>
      <c r="D261" s="163" t="s">
        <v>149</v>
      </c>
      <c r="E261" s="171" t="s">
        <v>1</v>
      </c>
      <c r="F261" s="172" t="s">
        <v>164</v>
      </c>
      <c r="H261" s="173">
        <v>13.692</v>
      </c>
      <c r="I261" s="174"/>
      <c r="L261" s="170"/>
      <c r="M261" s="175"/>
      <c r="T261" s="176"/>
      <c r="AT261" s="171" t="s">
        <v>149</v>
      </c>
      <c r="AU261" s="171" t="s">
        <v>85</v>
      </c>
      <c r="AV261" s="13" t="s">
        <v>139</v>
      </c>
      <c r="AW261" s="13" t="s">
        <v>28</v>
      </c>
      <c r="AX261" s="13" t="s">
        <v>79</v>
      </c>
      <c r="AY261" s="171" t="s">
        <v>132</v>
      </c>
    </row>
    <row r="262" spans="2:65" s="11" customFormat="1" ht="22.9" customHeight="1">
      <c r="B262" s="136"/>
      <c r="D262" s="137" t="s">
        <v>72</v>
      </c>
      <c r="E262" s="146" t="s">
        <v>337</v>
      </c>
      <c r="F262" s="146" t="s">
        <v>338</v>
      </c>
      <c r="I262" s="139"/>
      <c r="J262" s="147">
        <f>BK262</f>
        <v>0</v>
      </c>
      <c r="L262" s="136"/>
      <c r="M262" s="141"/>
      <c r="P262" s="142">
        <f>P263</f>
        <v>0</v>
      </c>
      <c r="R262" s="142">
        <f>R263</f>
        <v>0</v>
      </c>
      <c r="T262" s="143">
        <f>T263</f>
        <v>0</v>
      </c>
      <c r="AR262" s="137" t="s">
        <v>79</v>
      </c>
      <c r="AT262" s="144" t="s">
        <v>72</v>
      </c>
      <c r="AU262" s="144" t="s">
        <v>79</v>
      </c>
      <c r="AY262" s="137" t="s">
        <v>132</v>
      </c>
      <c r="BK262" s="145">
        <f>BK263</f>
        <v>0</v>
      </c>
    </row>
    <row r="263" spans="2:65" s="1" customFormat="1" ht="24" customHeight="1">
      <c r="B263" s="148"/>
      <c r="C263" s="149" t="s">
        <v>339</v>
      </c>
      <c r="D263" s="149" t="s">
        <v>135</v>
      </c>
      <c r="E263" s="150" t="s">
        <v>340</v>
      </c>
      <c r="F263" s="151" t="s">
        <v>341</v>
      </c>
      <c r="G263" s="152" t="s">
        <v>307</v>
      </c>
      <c r="H263" s="153">
        <v>5.3869999999999996</v>
      </c>
      <c r="I263" s="154"/>
      <c r="J263" s="153">
        <f>ROUND(I263*H263,3)</f>
        <v>0</v>
      </c>
      <c r="K263" s="151" t="s">
        <v>218</v>
      </c>
      <c r="L263" s="30"/>
      <c r="M263" s="155" t="s">
        <v>1</v>
      </c>
      <c r="N263" s="156" t="s">
        <v>39</v>
      </c>
      <c r="P263" s="157">
        <f>O263*H263</f>
        <v>0</v>
      </c>
      <c r="Q263" s="157">
        <v>0</v>
      </c>
      <c r="R263" s="157">
        <f>Q263*H263</f>
        <v>0</v>
      </c>
      <c r="S263" s="157">
        <v>0</v>
      </c>
      <c r="T263" s="158">
        <f>S263*H263</f>
        <v>0</v>
      </c>
      <c r="AR263" s="159" t="s">
        <v>139</v>
      </c>
      <c r="AT263" s="159" t="s">
        <v>135</v>
      </c>
      <c r="AU263" s="159" t="s">
        <v>85</v>
      </c>
      <c r="AY263" s="15" t="s">
        <v>132</v>
      </c>
      <c r="BE263" s="160">
        <f>IF(N263="základná",J263,0)</f>
        <v>0</v>
      </c>
      <c r="BF263" s="160">
        <f>IF(N263="znížená",J263,0)</f>
        <v>0</v>
      </c>
      <c r="BG263" s="160">
        <f>IF(N263="zákl. prenesená",J263,0)</f>
        <v>0</v>
      </c>
      <c r="BH263" s="160">
        <f>IF(N263="zníž. prenesená",J263,0)</f>
        <v>0</v>
      </c>
      <c r="BI263" s="160">
        <f>IF(N263="nulová",J263,0)</f>
        <v>0</v>
      </c>
      <c r="BJ263" s="15" t="s">
        <v>85</v>
      </c>
      <c r="BK263" s="161">
        <f>ROUND(I263*H263,3)</f>
        <v>0</v>
      </c>
      <c r="BL263" s="15" t="s">
        <v>139</v>
      </c>
      <c r="BM263" s="159" t="s">
        <v>342</v>
      </c>
    </row>
    <row r="264" spans="2:65" s="11" customFormat="1" ht="25.9" customHeight="1">
      <c r="B264" s="136"/>
      <c r="D264" s="137" t="s">
        <v>72</v>
      </c>
      <c r="E264" s="138" t="s">
        <v>343</v>
      </c>
      <c r="F264" s="138" t="s">
        <v>344</v>
      </c>
      <c r="I264" s="139"/>
      <c r="J264" s="140">
        <f>BK264</f>
        <v>0</v>
      </c>
      <c r="L264" s="136"/>
      <c r="M264" s="141"/>
      <c r="P264" s="142">
        <f>P265+P268+P275+P280+P293+P301+P320+P328+P348+P356+P375</f>
        <v>0</v>
      </c>
      <c r="R264" s="142">
        <f>R265+R268+R275+R280+R293+R301+R320+R328+R348+R356+R375</f>
        <v>2.1120775000000003</v>
      </c>
      <c r="T264" s="143">
        <f>T265+T268+T275+T280+T293+T301+T320+T328+T348+T356+T375</f>
        <v>0</v>
      </c>
      <c r="AR264" s="137" t="s">
        <v>85</v>
      </c>
      <c r="AT264" s="144" t="s">
        <v>72</v>
      </c>
      <c r="AU264" s="144" t="s">
        <v>73</v>
      </c>
      <c r="AY264" s="137" t="s">
        <v>132</v>
      </c>
      <c r="BK264" s="145">
        <f>BK265+BK268+BK275+BK280+BK293+BK301+BK320+BK328+BK348+BK356+BK375</f>
        <v>0</v>
      </c>
    </row>
    <row r="265" spans="2:65" s="11" customFormat="1" ht="22.9" customHeight="1">
      <c r="B265" s="136"/>
      <c r="D265" s="137" t="s">
        <v>72</v>
      </c>
      <c r="E265" s="146" t="s">
        <v>345</v>
      </c>
      <c r="F265" s="146" t="s">
        <v>346</v>
      </c>
      <c r="I265" s="139"/>
      <c r="J265" s="147">
        <f>BK265</f>
        <v>0</v>
      </c>
      <c r="L265" s="136"/>
      <c r="M265" s="141"/>
      <c r="P265" s="142">
        <f>SUM(P266:P267)</f>
        <v>0</v>
      </c>
      <c r="R265" s="142">
        <f>SUM(R266:R267)</f>
        <v>0</v>
      </c>
      <c r="T265" s="143">
        <f>SUM(T266:T267)</f>
        <v>0</v>
      </c>
      <c r="AR265" s="137" t="s">
        <v>85</v>
      </c>
      <c r="AT265" s="144" t="s">
        <v>72</v>
      </c>
      <c r="AU265" s="144" t="s">
        <v>79</v>
      </c>
      <c r="AY265" s="137" t="s">
        <v>132</v>
      </c>
      <c r="BK265" s="145">
        <f>SUM(BK266:BK267)</f>
        <v>0</v>
      </c>
    </row>
    <row r="266" spans="2:65" s="1" customFormat="1" ht="16.5" customHeight="1">
      <c r="B266" s="148"/>
      <c r="C266" s="149" t="s">
        <v>347</v>
      </c>
      <c r="D266" s="149" t="s">
        <v>135</v>
      </c>
      <c r="E266" s="150" t="s">
        <v>348</v>
      </c>
      <c r="F266" s="151" t="s">
        <v>349</v>
      </c>
      <c r="G266" s="152" t="s">
        <v>350</v>
      </c>
      <c r="H266" s="153">
        <v>1</v>
      </c>
      <c r="I266" s="154"/>
      <c r="J266" s="153">
        <f>ROUND(I266*H266,3)</f>
        <v>0</v>
      </c>
      <c r="K266" s="151" t="s">
        <v>1</v>
      </c>
      <c r="L266" s="30"/>
      <c r="M266" s="155" t="s">
        <v>1</v>
      </c>
      <c r="N266" s="156" t="s">
        <v>39</v>
      </c>
      <c r="P266" s="157">
        <f>O266*H266</f>
        <v>0</v>
      </c>
      <c r="Q266" s="157">
        <v>0</v>
      </c>
      <c r="R266" s="157">
        <f>Q266*H266</f>
        <v>0</v>
      </c>
      <c r="S266" s="157">
        <v>0</v>
      </c>
      <c r="T266" s="158">
        <f>S266*H266</f>
        <v>0</v>
      </c>
      <c r="AR266" s="159" t="s">
        <v>237</v>
      </c>
      <c r="AT266" s="159" t="s">
        <v>135</v>
      </c>
      <c r="AU266" s="159" t="s">
        <v>85</v>
      </c>
      <c r="AY266" s="15" t="s">
        <v>132</v>
      </c>
      <c r="BE266" s="160">
        <f>IF(N266="základná",J266,0)</f>
        <v>0</v>
      </c>
      <c r="BF266" s="160">
        <f>IF(N266="znížená",J266,0)</f>
        <v>0</v>
      </c>
      <c r="BG266" s="160">
        <f>IF(N266="zákl. prenesená",J266,0)</f>
        <v>0</v>
      </c>
      <c r="BH266" s="160">
        <f>IF(N266="zníž. prenesená",J266,0)</f>
        <v>0</v>
      </c>
      <c r="BI266" s="160">
        <f>IF(N266="nulová",J266,0)</f>
        <v>0</v>
      </c>
      <c r="BJ266" s="15" t="s">
        <v>85</v>
      </c>
      <c r="BK266" s="161">
        <f>ROUND(I266*H266,3)</f>
        <v>0</v>
      </c>
      <c r="BL266" s="15" t="s">
        <v>237</v>
      </c>
      <c r="BM266" s="159" t="s">
        <v>351</v>
      </c>
    </row>
    <row r="267" spans="2:65" s="12" customFormat="1">
      <c r="B267" s="162"/>
      <c r="D267" s="163" t="s">
        <v>149</v>
      </c>
      <c r="E267" s="164" t="s">
        <v>1</v>
      </c>
      <c r="F267" s="165" t="s">
        <v>352</v>
      </c>
      <c r="H267" s="166">
        <v>1</v>
      </c>
      <c r="I267" s="167"/>
      <c r="L267" s="162"/>
      <c r="M267" s="168"/>
      <c r="T267" s="169"/>
      <c r="AT267" s="164" t="s">
        <v>149</v>
      </c>
      <c r="AU267" s="164" t="s">
        <v>85</v>
      </c>
      <c r="AV267" s="12" t="s">
        <v>85</v>
      </c>
      <c r="AW267" s="12" t="s">
        <v>28</v>
      </c>
      <c r="AX267" s="12" t="s">
        <v>79</v>
      </c>
      <c r="AY267" s="164" t="s">
        <v>132</v>
      </c>
    </row>
    <row r="268" spans="2:65" s="11" customFormat="1" ht="22.9" customHeight="1">
      <c r="B268" s="136"/>
      <c r="D268" s="137" t="s">
        <v>72</v>
      </c>
      <c r="E268" s="146" t="s">
        <v>353</v>
      </c>
      <c r="F268" s="146" t="s">
        <v>354</v>
      </c>
      <c r="I268" s="139"/>
      <c r="J268" s="147">
        <f>BK268</f>
        <v>0</v>
      </c>
      <c r="L268" s="136"/>
      <c r="M268" s="141"/>
      <c r="P268" s="142">
        <f>SUM(P269:P274)</f>
        <v>0</v>
      </c>
      <c r="R268" s="142">
        <f>SUM(R269:R274)</f>
        <v>1.92E-3</v>
      </c>
      <c r="T268" s="143">
        <f>SUM(T269:T274)</f>
        <v>0</v>
      </c>
      <c r="AR268" s="137" t="s">
        <v>85</v>
      </c>
      <c r="AT268" s="144" t="s">
        <v>72</v>
      </c>
      <c r="AU268" s="144" t="s">
        <v>79</v>
      </c>
      <c r="AY268" s="137" t="s">
        <v>132</v>
      </c>
      <c r="BK268" s="145">
        <f>SUM(BK269:BK274)</f>
        <v>0</v>
      </c>
    </row>
    <row r="269" spans="2:65" s="1" customFormat="1" ht="16.5" customHeight="1">
      <c r="B269" s="148"/>
      <c r="C269" s="149" t="s">
        <v>355</v>
      </c>
      <c r="D269" s="149" t="s">
        <v>135</v>
      </c>
      <c r="E269" s="150" t="s">
        <v>356</v>
      </c>
      <c r="F269" s="151" t="s">
        <v>357</v>
      </c>
      <c r="G269" s="152" t="s">
        <v>138</v>
      </c>
      <c r="H269" s="153">
        <v>4</v>
      </c>
      <c r="I269" s="154"/>
      <c r="J269" s="153">
        <f t="shared" ref="J269:J274" si="0">ROUND(I269*H269,3)</f>
        <v>0</v>
      </c>
      <c r="K269" s="151" t="s">
        <v>1</v>
      </c>
      <c r="L269" s="30"/>
      <c r="M269" s="155" t="s">
        <v>1</v>
      </c>
      <c r="N269" s="156" t="s">
        <v>39</v>
      </c>
      <c r="P269" s="157">
        <f t="shared" ref="P269:P274" si="1">O269*H269</f>
        <v>0</v>
      </c>
      <c r="Q269" s="157">
        <v>1.2E-4</v>
      </c>
      <c r="R269" s="157">
        <f t="shared" ref="R269:R274" si="2">Q269*H269</f>
        <v>4.8000000000000001E-4</v>
      </c>
      <c r="S269" s="157">
        <v>0</v>
      </c>
      <c r="T269" s="158">
        <f t="shared" ref="T269:T274" si="3">S269*H269</f>
        <v>0</v>
      </c>
      <c r="AR269" s="159" t="s">
        <v>237</v>
      </c>
      <c r="AT269" s="159" t="s">
        <v>135</v>
      </c>
      <c r="AU269" s="159" t="s">
        <v>85</v>
      </c>
      <c r="AY269" s="15" t="s">
        <v>132</v>
      </c>
      <c r="BE269" s="160">
        <f t="shared" ref="BE269:BE274" si="4">IF(N269="základná",J269,0)</f>
        <v>0</v>
      </c>
      <c r="BF269" s="160">
        <f t="shared" ref="BF269:BF274" si="5">IF(N269="znížená",J269,0)</f>
        <v>0</v>
      </c>
      <c r="BG269" s="160">
        <f t="shared" ref="BG269:BG274" si="6">IF(N269="zákl. prenesená",J269,0)</f>
        <v>0</v>
      </c>
      <c r="BH269" s="160">
        <f t="shared" ref="BH269:BH274" si="7">IF(N269="zníž. prenesená",J269,0)</f>
        <v>0</v>
      </c>
      <c r="BI269" s="160">
        <f t="shared" ref="BI269:BI274" si="8">IF(N269="nulová",J269,0)</f>
        <v>0</v>
      </c>
      <c r="BJ269" s="15" t="s">
        <v>85</v>
      </c>
      <c r="BK269" s="161">
        <f t="shared" ref="BK269:BK274" si="9">ROUND(I269*H269,3)</f>
        <v>0</v>
      </c>
      <c r="BL269" s="15" t="s">
        <v>237</v>
      </c>
      <c r="BM269" s="159" t="s">
        <v>358</v>
      </c>
    </row>
    <row r="270" spans="2:65" s="1" customFormat="1" ht="24" customHeight="1">
      <c r="B270" s="148"/>
      <c r="C270" s="149" t="s">
        <v>359</v>
      </c>
      <c r="D270" s="149" t="s">
        <v>135</v>
      </c>
      <c r="E270" s="150" t="s">
        <v>360</v>
      </c>
      <c r="F270" s="151" t="s">
        <v>361</v>
      </c>
      <c r="G270" s="152" t="s">
        <v>138</v>
      </c>
      <c r="H270" s="153">
        <v>4</v>
      </c>
      <c r="I270" s="154"/>
      <c r="J270" s="153">
        <f t="shared" si="0"/>
        <v>0</v>
      </c>
      <c r="K270" s="151" t="s">
        <v>1</v>
      </c>
      <c r="L270" s="30"/>
      <c r="M270" s="155" t="s">
        <v>1</v>
      </c>
      <c r="N270" s="156" t="s">
        <v>39</v>
      </c>
      <c r="P270" s="157">
        <f t="shared" si="1"/>
        <v>0</v>
      </c>
      <c r="Q270" s="157">
        <v>1.2E-4</v>
      </c>
      <c r="R270" s="157">
        <f t="shared" si="2"/>
        <v>4.8000000000000001E-4</v>
      </c>
      <c r="S270" s="157">
        <v>0</v>
      </c>
      <c r="T270" s="158">
        <f t="shared" si="3"/>
        <v>0</v>
      </c>
      <c r="AR270" s="159" t="s">
        <v>237</v>
      </c>
      <c r="AT270" s="159" t="s">
        <v>135</v>
      </c>
      <c r="AU270" s="159" t="s">
        <v>85</v>
      </c>
      <c r="AY270" s="15" t="s">
        <v>132</v>
      </c>
      <c r="BE270" s="160">
        <f t="shared" si="4"/>
        <v>0</v>
      </c>
      <c r="BF270" s="160">
        <f t="shared" si="5"/>
        <v>0</v>
      </c>
      <c r="BG270" s="160">
        <f t="shared" si="6"/>
        <v>0</v>
      </c>
      <c r="BH270" s="160">
        <f t="shared" si="7"/>
        <v>0</v>
      </c>
      <c r="BI270" s="160">
        <f t="shared" si="8"/>
        <v>0</v>
      </c>
      <c r="BJ270" s="15" t="s">
        <v>85</v>
      </c>
      <c r="BK270" s="161">
        <f t="shared" si="9"/>
        <v>0</v>
      </c>
      <c r="BL270" s="15" t="s">
        <v>237</v>
      </c>
      <c r="BM270" s="159" t="s">
        <v>362</v>
      </c>
    </row>
    <row r="271" spans="2:65" s="1" customFormat="1" ht="24" customHeight="1">
      <c r="B271" s="148"/>
      <c r="C271" s="149" t="s">
        <v>363</v>
      </c>
      <c r="D271" s="149" t="s">
        <v>135</v>
      </c>
      <c r="E271" s="150" t="s">
        <v>364</v>
      </c>
      <c r="F271" s="151" t="s">
        <v>365</v>
      </c>
      <c r="G271" s="152" t="s">
        <v>138</v>
      </c>
      <c r="H271" s="153">
        <v>2</v>
      </c>
      <c r="I271" s="154"/>
      <c r="J271" s="153">
        <f t="shared" si="0"/>
        <v>0</v>
      </c>
      <c r="K271" s="151" t="s">
        <v>1</v>
      </c>
      <c r="L271" s="30"/>
      <c r="M271" s="155" t="s">
        <v>1</v>
      </c>
      <c r="N271" s="156" t="s">
        <v>39</v>
      </c>
      <c r="P271" s="157">
        <f t="shared" si="1"/>
        <v>0</v>
      </c>
      <c r="Q271" s="157">
        <v>1.2E-4</v>
      </c>
      <c r="R271" s="157">
        <f t="shared" si="2"/>
        <v>2.4000000000000001E-4</v>
      </c>
      <c r="S271" s="157">
        <v>0</v>
      </c>
      <c r="T271" s="158">
        <f t="shared" si="3"/>
        <v>0</v>
      </c>
      <c r="AR271" s="159" t="s">
        <v>237</v>
      </c>
      <c r="AT271" s="159" t="s">
        <v>135</v>
      </c>
      <c r="AU271" s="159" t="s">
        <v>85</v>
      </c>
      <c r="AY271" s="15" t="s">
        <v>132</v>
      </c>
      <c r="BE271" s="160">
        <f t="shared" si="4"/>
        <v>0</v>
      </c>
      <c r="BF271" s="160">
        <f t="shared" si="5"/>
        <v>0</v>
      </c>
      <c r="BG271" s="160">
        <f t="shared" si="6"/>
        <v>0</v>
      </c>
      <c r="BH271" s="160">
        <f t="shared" si="7"/>
        <v>0</v>
      </c>
      <c r="BI271" s="160">
        <f t="shared" si="8"/>
        <v>0</v>
      </c>
      <c r="BJ271" s="15" t="s">
        <v>85</v>
      </c>
      <c r="BK271" s="161">
        <f t="shared" si="9"/>
        <v>0</v>
      </c>
      <c r="BL271" s="15" t="s">
        <v>237</v>
      </c>
      <c r="BM271" s="159" t="s">
        <v>366</v>
      </c>
    </row>
    <row r="272" spans="2:65" s="1" customFormat="1" ht="24" customHeight="1">
      <c r="B272" s="148"/>
      <c r="C272" s="149" t="s">
        <v>367</v>
      </c>
      <c r="D272" s="149" t="s">
        <v>135</v>
      </c>
      <c r="E272" s="150" t="s">
        <v>368</v>
      </c>
      <c r="F272" s="151" t="s">
        <v>369</v>
      </c>
      <c r="G272" s="152" t="s">
        <v>138</v>
      </c>
      <c r="H272" s="153">
        <v>2</v>
      </c>
      <c r="I272" s="154"/>
      <c r="J272" s="153">
        <f t="shared" si="0"/>
        <v>0</v>
      </c>
      <c r="K272" s="151" t="s">
        <v>1</v>
      </c>
      <c r="L272" s="30"/>
      <c r="M272" s="155" t="s">
        <v>1</v>
      </c>
      <c r="N272" s="156" t="s">
        <v>39</v>
      </c>
      <c r="P272" s="157">
        <f t="shared" si="1"/>
        <v>0</v>
      </c>
      <c r="Q272" s="157">
        <v>1.2E-4</v>
      </c>
      <c r="R272" s="157">
        <f t="shared" si="2"/>
        <v>2.4000000000000001E-4</v>
      </c>
      <c r="S272" s="157">
        <v>0</v>
      </c>
      <c r="T272" s="158">
        <f t="shared" si="3"/>
        <v>0</v>
      </c>
      <c r="AR272" s="159" t="s">
        <v>237</v>
      </c>
      <c r="AT272" s="159" t="s">
        <v>135</v>
      </c>
      <c r="AU272" s="159" t="s">
        <v>85</v>
      </c>
      <c r="AY272" s="15" t="s">
        <v>132</v>
      </c>
      <c r="BE272" s="160">
        <f t="shared" si="4"/>
        <v>0</v>
      </c>
      <c r="BF272" s="160">
        <f t="shared" si="5"/>
        <v>0</v>
      </c>
      <c r="BG272" s="160">
        <f t="shared" si="6"/>
        <v>0</v>
      </c>
      <c r="BH272" s="160">
        <f t="shared" si="7"/>
        <v>0</v>
      </c>
      <c r="BI272" s="160">
        <f t="shared" si="8"/>
        <v>0</v>
      </c>
      <c r="BJ272" s="15" t="s">
        <v>85</v>
      </c>
      <c r="BK272" s="161">
        <f t="shared" si="9"/>
        <v>0</v>
      </c>
      <c r="BL272" s="15" t="s">
        <v>237</v>
      </c>
      <c r="BM272" s="159" t="s">
        <v>370</v>
      </c>
    </row>
    <row r="273" spans="2:65" s="1" customFormat="1" ht="24" customHeight="1">
      <c r="B273" s="148"/>
      <c r="C273" s="149" t="s">
        <v>371</v>
      </c>
      <c r="D273" s="149" t="s">
        <v>135</v>
      </c>
      <c r="E273" s="150" t="s">
        <v>372</v>
      </c>
      <c r="F273" s="151" t="s">
        <v>373</v>
      </c>
      <c r="G273" s="152" t="s">
        <v>138</v>
      </c>
      <c r="H273" s="153">
        <v>2</v>
      </c>
      <c r="I273" s="154"/>
      <c r="J273" s="153">
        <f t="shared" si="0"/>
        <v>0</v>
      </c>
      <c r="K273" s="151" t="s">
        <v>1</v>
      </c>
      <c r="L273" s="30"/>
      <c r="M273" s="155" t="s">
        <v>1</v>
      </c>
      <c r="N273" s="156" t="s">
        <v>39</v>
      </c>
      <c r="P273" s="157">
        <f t="shared" si="1"/>
        <v>0</v>
      </c>
      <c r="Q273" s="157">
        <v>1.2E-4</v>
      </c>
      <c r="R273" s="157">
        <f t="shared" si="2"/>
        <v>2.4000000000000001E-4</v>
      </c>
      <c r="S273" s="157">
        <v>0</v>
      </c>
      <c r="T273" s="158">
        <f t="shared" si="3"/>
        <v>0</v>
      </c>
      <c r="AR273" s="159" t="s">
        <v>237</v>
      </c>
      <c r="AT273" s="159" t="s">
        <v>135</v>
      </c>
      <c r="AU273" s="159" t="s">
        <v>85</v>
      </c>
      <c r="AY273" s="15" t="s">
        <v>132</v>
      </c>
      <c r="BE273" s="160">
        <f t="shared" si="4"/>
        <v>0</v>
      </c>
      <c r="BF273" s="160">
        <f t="shared" si="5"/>
        <v>0</v>
      </c>
      <c r="BG273" s="160">
        <f t="shared" si="6"/>
        <v>0</v>
      </c>
      <c r="BH273" s="160">
        <f t="shared" si="7"/>
        <v>0</v>
      </c>
      <c r="BI273" s="160">
        <f t="shared" si="8"/>
        <v>0</v>
      </c>
      <c r="BJ273" s="15" t="s">
        <v>85</v>
      </c>
      <c r="BK273" s="161">
        <f t="shared" si="9"/>
        <v>0</v>
      </c>
      <c r="BL273" s="15" t="s">
        <v>237</v>
      </c>
      <c r="BM273" s="159" t="s">
        <v>374</v>
      </c>
    </row>
    <row r="274" spans="2:65" s="1" customFormat="1" ht="24" customHeight="1">
      <c r="B274" s="148"/>
      <c r="C274" s="149" t="s">
        <v>375</v>
      </c>
      <c r="D274" s="149" t="s">
        <v>135</v>
      </c>
      <c r="E274" s="150" t="s">
        <v>376</v>
      </c>
      <c r="F274" s="151" t="s">
        <v>377</v>
      </c>
      <c r="G274" s="152" t="s">
        <v>138</v>
      </c>
      <c r="H274" s="153">
        <v>2</v>
      </c>
      <c r="I274" s="154"/>
      <c r="J274" s="153">
        <f t="shared" si="0"/>
        <v>0</v>
      </c>
      <c r="K274" s="151" t="s">
        <v>1</v>
      </c>
      <c r="L274" s="30"/>
      <c r="M274" s="155" t="s">
        <v>1</v>
      </c>
      <c r="N274" s="156" t="s">
        <v>39</v>
      </c>
      <c r="P274" s="157">
        <f t="shared" si="1"/>
        <v>0</v>
      </c>
      <c r="Q274" s="157">
        <v>1.2E-4</v>
      </c>
      <c r="R274" s="157">
        <f t="shared" si="2"/>
        <v>2.4000000000000001E-4</v>
      </c>
      <c r="S274" s="157">
        <v>0</v>
      </c>
      <c r="T274" s="158">
        <f t="shared" si="3"/>
        <v>0</v>
      </c>
      <c r="AR274" s="159" t="s">
        <v>237</v>
      </c>
      <c r="AT274" s="159" t="s">
        <v>135</v>
      </c>
      <c r="AU274" s="159" t="s">
        <v>85</v>
      </c>
      <c r="AY274" s="15" t="s">
        <v>132</v>
      </c>
      <c r="BE274" s="160">
        <f t="shared" si="4"/>
        <v>0</v>
      </c>
      <c r="BF274" s="160">
        <f t="shared" si="5"/>
        <v>0</v>
      </c>
      <c r="BG274" s="160">
        <f t="shared" si="6"/>
        <v>0</v>
      </c>
      <c r="BH274" s="160">
        <f t="shared" si="7"/>
        <v>0</v>
      </c>
      <c r="BI274" s="160">
        <f t="shared" si="8"/>
        <v>0</v>
      </c>
      <c r="BJ274" s="15" t="s">
        <v>85</v>
      </c>
      <c r="BK274" s="161">
        <f t="shared" si="9"/>
        <v>0</v>
      </c>
      <c r="BL274" s="15" t="s">
        <v>237</v>
      </c>
      <c r="BM274" s="159" t="s">
        <v>378</v>
      </c>
    </row>
    <row r="275" spans="2:65" s="11" customFormat="1" ht="22.9" customHeight="1">
      <c r="B275" s="136"/>
      <c r="D275" s="137" t="s">
        <v>72</v>
      </c>
      <c r="E275" s="146" t="s">
        <v>379</v>
      </c>
      <c r="F275" s="146" t="s">
        <v>380</v>
      </c>
      <c r="I275" s="139"/>
      <c r="J275" s="147">
        <f>BK275</f>
        <v>0</v>
      </c>
      <c r="L275" s="136"/>
      <c r="M275" s="141"/>
      <c r="P275" s="142">
        <f>SUM(P276:P279)</f>
        <v>0</v>
      </c>
      <c r="R275" s="142">
        <f>SUM(R276:R279)</f>
        <v>4.2000000000000002E-4</v>
      </c>
      <c r="T275" s="143">
        <f>SUM(T276:T279)</f>
        <v>0</v>
      </c>
      <c r="AR275" s="137" t="s">
        <v>85</v>
      </c>
      <c r="AT275" s="144" t="s">
        <v>72</v>
      </c>
      <c r="AU275" s="144" t="s">
        <v>79</v>
      </c>
      <c r="AY275" s="137" t="s">
        <v>132</v>
      </c>
      <c r="BK275" s="145">
        <f>SUM(BK276:BK279)</f>
        <v>0</v>
      </c>
    </row>
    <row r="276" spans="2:65" s="1" customFormat="1" ht="24" customHeight="1">
      <c r="B276" s="148"/>
      <c r="C276" s="149" t="s">
        <v>381</v>
      </c>
      <c r="D276" s="149" t="s">
        <v>135</v>
      </c>
      <c r="E276" s="150" t="s">
        <v>382</v>
      </c>
      <c r="F276" s="151" t="s">
        <v>383</v>
      </c>
      <c r="G276" s="152" t="s">
        <v>138</v>
      </c>
      <c r="H276" s="153">
        <v>2</v>
      </c>
      <c r="I276" s="154"/>
      <c r="J276" s="153">
        <f>ROUND(I276*H276,3)</f>
        <v>0</v>
      </c>
      <c r="K276" s="151" t="s">
        <v>1</v>
      </c>
      <c r="L276" s="30"/>
      <c r="M276" s="155" t="s">
        <v>1</v>
      </c>
      <c r="N276" s="156" t="s">
        <v>39</v>
      </c>
      <c r="P276" s="157">
        <f>O276*H276</f>
        <v>0</v>
      </c>
      <c r="Q276" s="157">
        <v>8.0000000000000007E-5</v>
      </c>
      <c r="R276" s="157">
        <f>Q276*H276</f>
        <v>1.6000000000000001E-4</v>
      </c>
      <c r="S276" s="157">
        <v>0</v>
      </c>
      <c r="T276" s="158">
        <f>S276*H276</f>
        <v>0</v>
      </c>
      <c r="AR276" s="159" t="s">
        <v>237</v>
      </c>
      <c r="AT276" s="159" t="s">
        <v>135</v>
      </c>
      <c r="AU276" s="159" t="s">
        <v>85</v>
      </c>
      <c r="AY276" s="15" t="s">
        <v>132</v>
      </c>
      <c r="BE276" s="160">
        <f>IF(N276="základná",J276,0)</f>
        <v>0</v>
      </c>
      <c r="BF276" s="160">
        <f>IF(N276="znížená",J276,0)</f>
        <v>0</v>
      </c>
      <c r="BG276" s="160">
        <f>IF(N276="zákl. prenesená",J276,0)</f>
        <v>0</v>
      </c>
      <c r="BH276" s="160">
        <f>IF(N276="zníž. prenesená",J276,0)</f>
        <v>0</v>
      </c>
      <c r="BI276" s="160">
        <f>IF(N276="nulová",J276,0)</f>
        <v>0</v>
      </c>
      <c r="BJ276" s="15" t="s">
        <v>85</v>
      </c>
      <c r="BK276" s="161">
        <f>ROUND(I276*H276,3)</f>
        <v>0</v>
      </c>
      <c r="BL276" s="15" t="s">
        <v>237</v>
      </c>
      <c r="BM276" s="159" t="s">
        <v>384</v>
      </c>
    </row>
    <row r="277" spans="2:65" s="1" customFormat="1" ht="24" customHeight="1">
      <c r="B277" s="148"/>
      <c r="C277" s="149" t="s">
        <v>385</v>
      </c>
      <c r="D277" s="149" t="s">
        <v>135</v>
      </c>
      <c r="E277" s="150" t="s">
        <v>386</v>
      </c>
      <c r="F277" s="151" t="s">
        <v>387</v>
      </c>
      <c r="G277" s="152" t="s">
        <v>138</v>
      </c>
      <c r="H277" s="153">
        <v>2</v>
      </c>
      <c r="I277" s="154"/>
      <c r="J277" s="153">
        <f>ROUND(I277*H277,3)</f>
        <v>0</v>
      </c>
      <c r="K277" s="151" t="s">
        <v>218</v>
      </c>
      <c r="L277" s="30"/>
      <c r="M277" s="155" t="s">
        <v>1</v>
      </c>
      <c r="N277" s="156" t="s">
        <v>39</v>
      </c>
      <c r="P277" s="157">
        <f>O277*H277</f>
        <v>0</v>
      </c>
      <c r="Q277" s="157">
        <v>0</v>
      </c>
      <c r="R277" s="157">
        <f>Q277*H277</f>
        <v>0</v>
      </c>
      <c r="S277" s="157">
        <v>0</v>
      </c>
      <c r="T277" s="158">
        <f>S277*H277</f>
        <v>0</v>
      </c>
      <c r="AR277" s="159" t="s">
        <v>237</v>
      </c>
      <c r="AT277" s="159" t="s">
        <v>135</v>
      </c>
      <c r="AU277" s="159" t="s">
        <v>85</v>
      </c>
      <c r="AY277" s="15" t="s">
        <v>132</v>
      </c>
      <c r="BE277" s="160">
        <f>IF(N277="základná",J277,0)</f>
        <v>0</v>
      </c>
      <c r="BF277" s="160">
        <f>IF(N277="znížená",J277,0)</f>
        <v>0</v>
      </c>
      <c r="BG277" s="160">
        <f>IF(N277="zákl. prenesená",J277,0)</f>
        <v>0</v>
      </c>
      <c r="BH277" s="160">
        <f>IF(N277="zníž. prenesená",J277,0)</f>
        <v>0</v>
      </c>
      <c r="BI277" s="160">
        <f>IF(N277="nulová",J277,0)</f>
        <v>0</v>
      </c>
      <c r="BJ277" s="15" t="s">
        <v>85</v>
      </c>
      <c r="BK277" s="161">
        <f>ROUND(I277*H277,3)</f>
        <v>0</v>
      </c>
      <c r="BL277" s="15" t="s">
        <v>237</v>
      </c>
      <c r="BM277" s="159" t="s">
        <v>388</v>
      </c>
    </row>
    <row r="278" spans="2:65" s="1" customFormat="1" ht="24" customHeight="1">
      <c r="B278" s="148"/>
      <c r="C278" s="149" t="s">
        <v>389</v>
      </c>
      <c r="D278" s="149" t="s">
        <v>135</v>
      </c>
      <c r="E278" s="150" t="s">
        <v>390</v>
      </c>
      <c r="F278" s="151" t="s">
        <v>391</v>
      </c>
      <c r="G278" s="152" t="s">
        <v>138</v>
      </c>
      <c r="H278" s="153">
        <v>2</v>
      </c>
      <c r="I278" s="154"/>
      <c r="J278" s="153">
        <f>ROUND(I278*H278,3)</f>
        <v>0</v>
      </c>
      <c r="K278" s="151" t="s">
        <v>218</v>
      </c>
      <c r="L278" s="30"/>
      <c r="M278" s="155" t="s">
        <v>1</v>
      </c>
      <c r="N278" s="156" t="s">
        <v>39</v>
      </c>
      <c r="P278" s="157">
        <f>O278*H278</f>
        <v>0</v>
      </c>
      <c r="Q278" s="157">
        <v>1.2999999999999999E-4</v>
      </c>
      <c r="R278" s="157">
        <f>Q278*H278</f>
        <v>2.5999999999999998E-4</v>
      </c>
      <c r="S278" s="157">
        <v>0</v>
      </c>
      <c r="T278" s="158">
        <f>S278*H278</f>
        <v>0</v>
      </c>
      <c r="AR278" s="159" t="s">
        <v>237</v>
      </c>
      <c r="AT278" s="159" t="s">
        <v>135</v>
      </c>
      <c r="AU278" s="159" t="s">
        <v>85</v>
      </c>
      <c r="AY278" s="15" t="s">
        <v>132</v>
      </c>
      <c r="BE278" s="160">
        <f>IF(N278="základná",J278,0)</f>
        <v>0</v>
      </c>
      <c r="BF278" s="160">
        <f>IF(N278="znížená",J278,0)</f>
        <v>0</v>
      </c>
      <c r="BG278" s="160">
        <f>IF(N278="zákl. prenesená",J278,0)</f>
        <v>0</v>
      </c>
      <c r="BH278" s="160">
        <f>IF(N278="zníž. prenesená",J278,0)</f>
        <v>0</v>
      </c>
      <c r="BI278" s="160">
        <f>IF(N278="nulová",J278,0)</f>
        <v>0</v>
      </c>
      <c r="BJ278" s="15" t="s">
        <v>85</v>
      </c>
      <c r="BK278" s="161">
        <f>ROUND(I278*H278,3)</f>
        <v>0</v>
      </c>
      <c r="BL278" s="15" t="s">
        <v>237</v>
      </c>
      <c r="BM278" s="159" t="s">
        <v>392</v>
      </c>
    </row>
    <row r="279" spans="2:65" s="1" customFormat="1" ht="24" customHeight="1">
      <c r="B279" s="148"/>
      <c r="C279" s="149" t="s">
        <v>393</v>
      </c>
      <c r="D279" s="149" t="s">
        <v>135</v>
      </c>
      <c r="E279" s="150" t="s">
        <v>394</v>
      </c>
      <c r="F279" s="151" t="s">
        <v>395</v>
      </c>
      <c r="G279" s="152" t="s">
        <v>396</v>
      </c>
      <c r="H279" s="154"/>
      <c r="I279" s="154"/>
      <c r="J279" s="153">
        <f>ROUND(I279*H279,3)</f>
        <v>0</v>
      </c>
      <c r="K279" s="151" t="s">
        <v>1</v>
      </c>
      <c r="L279" s="30"/>
      <c r="M279" s="155" t="s">
        <v>1</v>
      </c>
      <c r="N279" s="156" t="s">
        <v>39</v>
      </c>
      <c r="P279" s="157">
        <f>O279*H279</f>
        <v>0</v>
      </c>
      <c r="Q279" s="157">
        <v>0</v>
      </c>
      <c r="R279" s="157">
        <f>Q279*H279</f>
        <v>0</v>
      </c>
      <c r="S279" s="157">
        <v>0</v>
      </c>
      <c r="T279" s="158">
        <f>S279*H279</f>
        <v>0</v>
      </c>
      <c r="AR279" s="159" t="s">
        <v>237</v>
      </c>
      <c r="AT279" s="159" t="s">
        <v>135</v>
      </c>
      <c r="AU279" s="159" t="s">
        <v>85</v>
      </c>
      <c r="AY279" s="15" t="s">
        <v>132</v>
      </c>
      <c r="BE279" s="160">
        <f>IF(N279="základná",J279,0)</f>
        <v>0</v>
      </c>
      <c r="BF279" s="160">
        <f>IF(N279="znížená",J279,0)</f>
        <v>0</v>
      </c>
      <c r="BG279" s="160">
        <f>IF(N279="zákl. prenesená",J279,0)</f>
        <v>0</v>
      </c>
      <c r="BH279" s="160">
        <f>IF(N279="zníž. prenesená",J279,0)</f>
        <v>0</v>
      </c>
      <c r="BI279" s="160">
        <f>IF(N279="nulová",J279,0)</f>
        <v>0</v>
      </c>
      <c r="BJ279" s="15" t="s">
        <v>85</v>
      </c>
      <c r="BK279" s="161">
        <f>ROUND(I279*H279,3)</f>
        <v>0</v>
      </c>
      <c r="BL279" s="15" t="s">
        <v>237</v>
      </c>
      <c r="BM279" s="159" t="s">
        <v>397</v>
      </c>
    </row>
    <row r="280" spans="2:65" s="11" customFormat="1" ht="22.9" customHeight="1">
      <c r="B280" s="136"/>
      <c r="D280" s="137" t="s">
        <v>72</v>
      </c>
      <c r="E280" s="146" t="s">
        <v>398</v>
      </c>
      <c r="F280" s="146" t="s">
        <v>399</v>
      </c>
      <c r="I280" s="139"/>
      <c r="J280" s="147">
        <f>BK280</f>
        <v>0</v>
      </c>
      <c r="L280" s="136"/>
      <c r="M280" s="141"/>
      <c r="P280" s="142">
        <f>SUM(P281:P292)</f>
        <v>0</v>
      </c>
      <c r="R280" s="142">
        <f>SUM(R281:R292)</f>
        <v>0.1658</v>
      </c>
      <c r="T280" s="143">
        <f>SUM(T281:T292)</f>
        <v>0</v>
      </c>
      <c r="AR280" s="137" t="s">
        <v>85</v>
      </c>
      <c r="AT280" s="144" t="s">
        <v>72</v>
      </c>
      <c r="AU280" s="144" t="s">
        <v>79</v>
      </c>
      <c r="AY280" s="137" t="s">
        <v>132</v>
      </c>
      <c r="BK280" s="145">
        <f>SUM(BK281:BK292)</f>
        <v>0</v>
      </c>
    </row>
    <row r="281" spans="2:65" s="1" customFormat="1" ht="24" customHeight="1">
      <c r="B281" s="148"/>
      <c r="C281" s="149" t="s">
        <v>400</v>
      </c>
      <c r="D281" s="149" t="s">
        <v>135</v>
      </c>
      <c r="E281" s="150" t="s">
        <v>401</v>
      </c>
      <c r="F281" s="151" t="s">
        <v>402</v>
      </c>
      <c r="G281" s="152" t="s">
        <v>138</v>
      </c>
      <c r="H281" s="153">
        <v>4</v>
      </c>
      <c r="I281" s="154"/>
      <c r="J281" s="153">
        <f>ROUND(I281*H281,3)</f>
        <v>0</v>
      </c>
      <c r="K281" s="151" t="s">
        <v>218</v>
      </c>
      <c r="L281" s="30"/>
      <c r="M281" s="155" t="s">
        <v>1</v>
      </c>
      <c r="N281" s="156" t="s">
        <v>39</v>
      </c>
      <c r="P281" s="157">
        <f>O281*H281</f>
        <v>0</v>
      </c>
      <c r="Q281" s="157">
        <v>0</v>
      </c>
      <c r="R281" s="157">
        <f>Q281*H281</f>
        <v>0</v>
      </c>
      <c r="S281" s="157">
        <v>0</v>
      </c>
      <c r="T281" s="158">
        <f>S281*H281</f>
        <v>0</v>
      </c>
      <c r="AR281" s="159" t="s">
        <v>237</v>
      </c>
      <c r="AT281" s="159" t="s">
        <v>135</v>
      </c>
      <c r="AU281" s="159" t="s">
        <v>85</v>
      </c>
      <c r="AY281" s="15" t="s">
        <v>132</v>
      </c>
      <c r="BE281" s="160">
        <f>IF(N281="základná",J281,0)</f>
        <v>0</v>
      </c>
      <c r="BF281" s="160">
        <f>IF(N281="znížená",J281,0)</f>
        <v>0</v>
      </c>
      <c r="BG281" s="160">
        <f>IF(N281="zákl. prenesená",J281,0)</f>
        <v>0</v>
      </c>
      <c r="BH281" s="160">
        <f>IF(N281="zníž. prenesená",J281,0)</f>
        <v>0</v>
      </c>
      <c r="BI281" s="160">
        <f>IF(N281="nulová",J281,0)</f>
        <v>0</v>
      </c>
      <c r="BJ281" s="15" t="s">
        <v>85</v>
      </c>
      <c r="BK281" s="161">
        <f>ROUND(I281*H281,3)</f>
        <v>0</v>
      </c>
      <c r="BL281" s="15" t="s">
        <v>237</v>
      </c>
      <c r="BM281" s="159" t="s">
        <v>403</v>
      </c>
    </row>
    <row r="282" spans="2:65" s="12" customFormat="1">
      <c r="B282" s="162"/>
      <c r="D282" s="163" t="s">
        <v>149</v>
      </c>
      <c r="E282" s="164" t="s">
        <v>1</v>
      </c>
      <c r="F282" s="165" t="s">
        <v>404</v>
      </c>
      <c r="H282" s="166">
        <v>2</v>
      </c>
      <c r="I282" s="167"/>
      <c r="L282" s="162"/>
      <c r="M282" s="168"/>
      <c r="T282" s="169"/>
      <c r="AT282" s="164" t="s">
        <v>149</v>
      </c>
      <c r="AU282" s="164" t="s">
        <v>85</v>
      </c>
      <c r="AV282" s="12" t="s">
        <v>85</v>
      </c>
      <c r="AW282" s="12" t="s">
        <v>28</v>
      </c>
      <c r="AX282" s="12" t="s">
        <v>73</v>
      </c>
      <c r="AY282" s="164" t="s">
        <v>132</v>
      </c>
    </row>
    <row r="283" spans="2:65" s="12" customFormat="1">
      <c r="B283" s="162"/>
      <c r="D283" s="163" t="s">
        <v>149</v>
      </c>
      <c r="E283" s="164" t="s">
        <v>1</v>
      </c>
      <c r="F283" s="165" t="s">
        <v>405</v>
      </c>
      <c r="H283" s="166">
        <v>2</v>
      </c>
      <c r="I283" s="167"/>
      <c r="L283" s="162"/>
      <c r="M283" s="168"/>
      <c r="T283" s="169"/>
      <c r="AT283" s="164" t="s">
        <v>149</v>
      </c>
      <c r="AU283" s="164" t="s">
        <v>85</v>
      </c>
      <c r="AV283" s="12" t="s">
        <v>85</v>
      </c>
      <c r="AW283" s="12" t="s">
        <v>28</v>
      </c>
      <c r="AX283" s="12" t="s">
        <v>73</v>
      </c>
      <c r="AY283" s="164" t="s">
        <v>132</v>
      </c>
    </row>
    <row r="284" spans="2:65" s="13" customFormat="1">
      <c r="B284" s="170"/>
      <c r="D284" s="163" t="s">
        <v>149</v>
      </c>
      <c r="E284" s="171" t="s">
        <v>1</v>
      </c>
      <c r="F284" s="172" t="s">
        <v>164</v>
      </c>
      <c r="H284" s="173">
        <v>4</v>
      </c>
      <c r="I284" s="174"/>
      <c r="L284" s="170"/>
      <c r="M284" s="175"/>
      <c r="T284" s="176"/>
      <c r="AT284" s="171" t="s">
        <v>149</v>
      </c>
      <c r="AU284" s="171" t="s">
        <v>85</v>
      </c>
      <c r="AV284" s="13" t="s">
        <v>139</v>
      </c>
      <c r="AW284" s="13" t="s">
        <v>28</v>
      </c>
      <c r="AX284" s="13" t="s">
        <v>79</v>
      </c>
      <c r="AY284" s="171" t="s">
        <v>132</v>
      </c>
    </row>
    <row r="285" spans="2:65" s="1" customFormat="1" ht="16.5" customHeight="1">
      <c r="B285" s="148"/>
      <c r="C285" s="177" t="s">
        <v>406</v>
      </c>
      <c r="D285" s="177" t="s">
        <v>209</v>
      </c>
      <c r="E285" s="178" t="s">
        <v>407</v>
      </c>
      <c r="F285" s="179" t="s">
        <v>408</v>
      </c>
      <c r="G285" s="180" t="s">
        <v>138</v>
      </c>
      <c r="H285" s="181">
        <v>4</v>
      </c>
      <c r="I285" s="182"/>
      <c r="J285" s="181">
        <f>ROUND(I285*H285,3)</f>
        <v>0</v>
      </c>
      <c r="K285" s="179" t="s">
        <v>218</v>
      </c>
      <c r="L285" s="183"/>
      <c r="M285" s="184" t="s">
        <v>1</v>
      </c>
      <c r="N285" s="185" t="s">
        <v>39</v>
      </c>
      <c r="P285" s="157">
        <f>O285*H285</f>
        <v>0</v>
      </c>
      <c r="Q285" s="157">
        <v>1E-3</v>
      </c>
      <c r="R285" s="157">
        <f>Q285*H285</f>
        <v>4.0000000000000001E-3</v>
      </c>
      <c r="S285" s="157">
        <v>0</v>
      </c>
      <c r="T285" s="158">
        <f>S285*H285</f>
        <v>0</v>
      </c>
      <c r="AR285" s="159" t="s">
        <v>331</v>
      </c>
      <c r="AT285" s="159" t="s">
        <v>209</v>
      </c>
      <c r="AU285" s="159" t="s">
        <v>85</v>
      </c>
      <c r="AY285" s="15" t="s">
        <v>132</v>
      </c>
      <c r="BE285" s="160">
        <f>IF(N285="základná",J285,0)</f>
        <v>0</v>
      </c>
      <c r="BF285" s="160">
        <f>IF(N285="znížená",J285,0)</f>
        <v>0</v>
      </c>
      <c r="BG285" s="160">
        <f>IF(N285="zákl. prenesená",J285,0)</f>
        <v>0</v>
      </c>
      <c r="BH285" s="160">
        <f>IF(N285="zníž. prenesená",J285,0)</f>
        <v>0</v>
      </c>
      <c r="BI285" s="160">
        <f>IF(N285="nulová",J285,0)</f>
        <v>0</v>
      </c>
      <c r="BJ285" s="15" t="s">
        <v>85</v>
      </c>
      <c r="BK285" s="161">
        <f>ROUND(I285*H285,3)</f>
        <v>0</v>
      </c>
      <c r="BL285" s="15" t="s">
        <v>237</v>
      </c>
      <c r="BM285" s="159" t="s">
        <v>409</v>
      </c>
    </row>
    <row r="286" spans="2:65" s="1" customFormat="1" ht="24" customHeight="1">
      <c r="B286" s="148"/>
      <c r="C286" s="177" t="s">
        <v>410</v>
      </c>
      <c r="D286" s="177" t="s">
        <v>209</v>
      </c>
      <c r="E286" s="178" t="s">
        <v>411</v>
      </c>
      <c r="F286" s="179" t="s">
        <v>412</v>
      </c>
      <c r="G286" s="180" t="s">
        <v>138</v>
      </c>
      <c r="H286" s="181">
        <v>4</v>
      </c>
      <c r="I286" s="182"/>
      <c r="J286" s="181">
        <f>ROUND(I286*H286,3)</f>
        <v>0</v>
      </c>
      <c r="K286" s="179" t="s">
        <v>218</v>
      </c>
      <c r="L286" s="183"/>
      <c r="M286" s="184" t="s">
        <v>1</v>
      </c>
      <c r="N286" s="185" t="s">
        <v>39</v>
      </c>
      <c r="P286" s="157">
        <f>O286*H286</f>
        <v>0</v>
      </c>
      <c r="Q286" s="157">
        <v>2.5000000000000001E-2</v>
      </c>
      <c r="R286" s="157">
        <f>Q286*H286</f>
        <v>0.1</v>
      </c>
      <c r="S286" s="157">
        <v>0</v>
      </c>
      <c r="T286" s="158">
        <f>S286*H286</f>
        <v>0</v>
      </c>
      <c r="AR286" s="159" t="s">
        <v>331</v>
      </c>
      <c r="AT286" s="159" t="s">
        <v>209</v>
      </c>
      <c r="AU286" s="159" t="s">
        <v>85</v>
      </c>
      <c r="AY286" s="15" t="s">
        <v>132</v>
      </c>
      <c r="BE286" s="160">
        <f>IF(N286="základná",J286,0)</f>
        <v>0</v>
      </c>
      <c r="BF286" s="160">
        <f>IF(N286="znížená",J286,0)</f>
        <v>0</v>
      </c>
      <c r="BG286" s="160">
        <f>IF(N286="zákl. prenesená",J286,0)</f>
        <v>0</v>
      </c>
      <c r="BH286" s="160">
        <f>IF(N286="zníž. prenesená",J286,0)</f>
        <v>0</v>
      </c>
      <c r="BI286" s="160">
        <f>IF(N286="nulová",J286,0)</f>
        <v>0</v>
      </c>
      <c r="BJ286" s="15" t="s">
        <v>85</v>
      </c>
      <c r="BK286" s="161">
        <f>ROUND(I286*H286,3)</f>
        <v>0</v>
      </c>
      <c r="BL286" s="15" t="s">
        <v>237</v>
      </c>
      <c r="BM286" s="159" t="s">
        <v>413</v>
      </c>
    </row>
    <row r="287" spans="2:65" s="1" customFormat="1" ht="16.5" customHeight="1">
      <c r="B287" s="148"/>
      <c r="C287" s="149" t="s">
        <v>414</v>
      </c>
      <c r="D287" s="149" t="s">
        <v>135</v>
      </c>
      <c r="E287" s="150" t="s">
        <v>415</v>
      </c>
      <c r="F287" s="151" t="s">
        <v>416</v>
      </c>
      <c r="G287" s="152" t="s">
        <v>138</v>
      </c>
      <c r="H287" s="153">
        <v>4</v>
      </c>
      <c r="I287" s="154"/>
      <c r="J287" s="153">
        <f>ROUND(I287*H287,3)</f>
        <v>0</v>
      </c>
      <c r="K287" s="151" t="s">
        <v>218</v>
      </c>
      <c r="L287" s="30"/>
      <c r="M287" s="155" t="s">
        <v>1</v>
      </c>
      <c r="N287" s="156" t="s">
        <v>39</v>
      </c>
      <c r="P287" s="157">
        <f>O287*H287</f>
        <v>0</v>
      </c>
      <c r="Q287" s="157">
        <v>4.4999999999999999E-4</v>
      </c>
      <c r="R287" s="157">
        <f>Q287*H287</f>
        <v>1.8E-3</v>
      </c>
      <c r="S287" s="157">
        <v>0</v>
      </c>
      <c r="T287" s="158">
        <f>S287*H287</f>
        <v>0</v>
      </c>
      <c r="AR287" s="159" t="s">
        <v>237</v>
      </c>
      <c r="AT287" s="159" t="s">
        <v>135</v>
      </c>
      <c r="AU287" s="159" t="s">
        <v>85</v>
      </c>
      <c r="AY287" s="15" t="s">
        <v>132</v>
      </c>
      <c r="BE287" s="160">
        <f>IF(N287="základná",J287,0)</f>
        <v>0</v>
      </c>
      <c r="BF287" s="160">
        <f>IF(N287="znížená",J287,0)</f>
        <v>0</v>
      </c>
      <c r="BG287" s="160">
        <f>IF(N287="zákl. prenesená",J287,0)</f>
        <v>0</v>
      </c>
      <c r="BH287" s="160">
        <f>IF(N287="zníž. prenesená",J287,0)</f>
        <v>0</v>
      </c>
      <c r="BI287" s="160">
        <f>IF(N287="nulová",J287,0)</f>
        <v>0</v>
      </c>
      <c r="BJ287" s="15" t="s">
        <v>85</v>
      </c>
      <c r="BK287" s="161">
        <f>ROUND(I287*H287,3)</f>
        <v>0</v>
      </c>
      <c r="BL287" s="15" t="s">
        <v>237</v>
      </c>
      <c r="BM287" s="159" t="s">
        <v>417</v>
      </c>
    </row>
    <row r="288" spans="2:65" s="12" customFormat="1">
      <c r="B288" s="162"/>
      <c r="D288" s="163" t="s">
        <v>149</v>
      </c>
      <c r="E288" s="164" t="s">
        <v>1</v>
      </c>
      <c r="F288" s="165" t="s">
        <v>404</v>
      </c>
      <c r="H288" s="166">
        <v>2</v>
      </c>
      <c r="I288" s="167"/>
      <c r="L288" s="162"/>
      <c r="M288" s="168"/>
      <c r="T288" s="169"/>
      <c r="AT288" s="164" t="s">
        <v>149</v>
      </c>
      <c r="AU288" s="164" t="s">
        <v>85</v>
      </c>
      <c r="AV288" s="12" t="s">
        <v>85</v>
      </c>
      <c r="AW288" s="12" t="s">
        <v>28</v>
      </c>
      <c r="AX288" s="12" t="s">
        <v>73</v>
      </c>
      <c r="AY288" s="164" t="s">
        <v>132</v>
      </c>
    </row>
    <row r="289" spans="2:65" s="12" customFormat="1">
      <c r="B289" s="162"/>
      <c r="D289" s="163" t="s">
        <v>149</v>
      </c>
      <c r="E289" s="164" t="s">
        <v>1</v>
      </c>
      <c r="F289" s="165" t="s">
        <v>405</v>
      </c>
      <c r="H289" s="166">
        <v>2</v>
      </c>
      <c r="I289" s="167"/>
      <c r="L289" s="162"/>
      <c r="M289" s="168"/>
      <c r="T289" s="169"/>
      <c r="AT289" s="164" t="s">
        <v>149</v>
      </c>
      <c r="AU289" s="164" t="s">
        <v>85</v>
      </c>
      <c r="AV289" s="12" t="s">
        <v>85</v>
      </c>
      <c r="AW289" s="12" t="s">
        <v>28</v>
      </c>
      <c r="AX289" s="12" t="s">
        <v>73</v>
      </c>
      <c r="AY289" s="164" t="s">
        <v>132</v>
      </c>
    </row>
    <row r="290" spans="2:65" s="13" customFormat="1">
      <c r="B290" s="170"/>
      <c r="D290" s="163" t="s">
        <v>149</v>
      </c>
      <c r="E290" s="171" t="s">
        <v>1</v>
      </c>
      <c r="F290" s="172" t="s">
        <v>164</v>
      </c>
      <c r="H290" s="173">
        <v>4</v>
      </c>
      <c r="I290" s="174"/>
      <c r="L290" s="170"/>
      <c r="M290" s="175"/>
      <c r="T290" s="176"/>
      <c r="AT290" s="171" t="s">
        <v>149</v>
      </c>
      <c r="AU290" s="171" t="s">
        <v>85</v>
      </c>
      <c r="AV290" s="13" t="s">
        <v>139</v>
      </c>
      <c r="AW290" s="13" t="s">
        <v>28</v>
      </c>
      <c r="AX290" s="13" t="s">
        <v>79</v>
      </c>
      <c r="AY290" s="171" t="s">
        <v>132</v>
      </c>
    </row>
    <row r="291" spans="2:65" s="1" customFormat="1" ht="36" customHeight="1">
      <c r="B291" s="148"/>
      <c r="C291" s="177" t="s">
        <v>418</v>
      </c>
      <c r="D291" s="177" t="s">
        <v>209</v>
      </c>
      <c r="E291" s="178" t="s">
        <v>419</v>
      </c>
      <c r="F291" s="179" t="s">
        <v>420</v>
      </c>
      <c r="G291" s="180" t="s">
        <v>138</v>
      </c>
      <c r="H291" s="181">
        <v>4</v>
      </c>
      <c r="I291" s="182"/>
      <c r="J291" s="181">
        <f>ROUND(I291*H291,3)</f>
        <v>0</v>
      </c>
      <c r="K291" s="179" t="s">
        <v>218</v>
      </c>
      <c r="L291" s="183"/>
      <c r="M291" s="184" t="s">
        <v>1</v>
      </c>
      <c r="N291" s="185" t="s">
        <v>39</v>
      </c>
      <c r="P291" s="157">
        <f>O291*H291</f>
        <v>0</v>
      </c>
      <c r="Q291" s="157">
        <v>1.4999999999999999E-2</v>
      </c>
      <c r="R291" s="157">
        <f>Q291*H291</f>
        <v>0.06</v>
      </c>
      <c r="S291" s="157">
        <v>0</v>
      </c>
      <c r="T291" s="158">
        <f>S291*H291</f>
        <v>0</v>
      </c>
      <c r="AR291" s="159" t="s">
        <v>331</v>
      </c>
      <c r="AT291" s="159" t="s">
        <v>209</v>
      </c>
      <c r="AU291" s="159" t="s">
        <v>85</v>
      </c>
      <c r="AY291" s="15" t="s">
        <v>132</v>
      </c>
      <c r="BE291" s="160">
        <f>IF(N291="základná",J291,0)</f>
        <v>0</v>
      </c>
      <c r="BF291" s="160">
        <f>IF(N291="znížená",J291,0)</f>
        <v>0</v>
      </c>
      <c r="BG291" s="160">
        <f>IF(N291="zákl. prenesená",J291,0)</f>
        <v>0</v>
      </c>
      <c r="BH291" s="160">
        <f>IF(N291="zníž. prenesená",J291,0)</f>
        <v>0</v>
      </c>
      <c r="BI291" s="160">
        <f>IF(N291="nulová",J291,0)</f>
        <v>0</v>
      </c>
      <c r="BJ291" s="15" t="s">
        <v>85</v>
      </c>
      <c r="BK291" s="161">
        <f>ROUND(I291*H291,3)</f>
        <v>0</v>
      </c>
      <c r="BL291" s="15" t="s">
        <v>237</v>
      </c>
      <c r="BM291" s="159" t="s">
        <v>421</v>
      </c>
    </row>
    <row r="292" spans="2:65" s="1" customFormat="1" ht="24" customHeight="1">
      <c r="B292" s="148"/>
      <c r="C292" s="149" t="s">
        <v>422</v>
      </c>
      <c r="D292" s="149" t="s">
        <v>135</v>
      </c>
      <c r="E292" s="150" t="s">
        <v>423</v>
      </c>
      <c r="F292" s="151" t="s">
        <v>424</v>
      </c>
      <c r="G292" s="152" t="s">
        <v>396</v>
      </c>
      <c r="H292" s="154"/>
      <c r="I292" s="154"/>
      <c r="J292" s="153">
        <f>ROUND(I292*H292,3)</f>
        <v>0</v>
      </c>
      <c r="K292" s="151" t="s">
        <v>1</v>
      </c>
      <c r="L292" s="30"/>
      <c r="M292" s="155" t="s">
        <v>1</v>
      </c>
      <c r="N292" s="156" t="s">
        <v>39</v>
      </c>
      <c r="P292" s="157">
        <f>O292*H292</f>
        <v>0</v>
      </c>
      <c r="Q292" s="157">
        <v>0</v>
      </c>
      <c r="R292" s="157">
        <f>Q292*H292</f>
        <v>0</v>
      </c>
      <c r="S292" s="157">
        <v>0</v>
      </c>
      <c r="T292" s="158">
        <f>S292*H292</f>
        <v>0</v>
      </c>
      <c r="AR292" s="159" t="s">
        <v>237</v>
      </c>
      <c r="AT292" s="159" t="s">
        <v>135</v>
      </c>
      <c r="AU292" s="159" t="s">
        <v>85</v>
      </c>
      <c r="AY292" s="15" t="s">
        <v>132</v>
      </c>
      <c r="BE292" s="160">
        <f>IF(N292="základná",J292,0)</f>
        <v>0</v>
      </c>
      <c r="BF292" s="160">
        <f>IF(N292="znížená",J292,0)</f>
        <v>0</v>
      </c>
      <c r="BG292" s="160">
        <f>IF(N292="zákl. prenesená",J292,0)</f>
        <v>0</v>
      </c>
      <c r="BH292" s="160">
        <f>IF(N292="zníž. prenesená",J292,0)</f>
        <v>0</v>
      </c>
      <c r="BI292" s="160">
        <f>IF(N292="nulová",J292,0)</f>
        <v>0</v>
      </c>
      <c r="BJ292" s="15" t="s">
        <v>85</v>
      </c>
      <c r="BK292" s="161">
        <f>ROUND(I292*H292,3)</f>
        <v>0</v>
      </c>
      <c r="BL292" s="15" t="s">
        <v>237</v>
      </c>
      <c r="BM292" s="159" t="s">
        <v>425</v>
      </c>
    </row>
    <row r="293" spans="2:65" s="11" customFormat="1" ht="22.9" customHeight="1">
      <c r="B293" s="136"/>
      <c r="D293" s="137" t="s">
        <v>72</v>
      </c>
      <c r="E293" s="146" t="s">
        <v>426</v>
      </c>
      <c r="F293" s="146" t="s">
        <v>427</v>
      </c>
      <c r="I293" s="139"/>
      <c r="J293" s="147">
        <f>BK293</f>
        <v>0</v>
      </c>
      <c r="L293" s="136"/>
      <c r="M293" s="141"/>
      <c r="P293" s="142">
        <f>SUM(P294:P300)</f>
        <v>0</v>
      </c>
      <c r="R293" s="142">
        <f>SUM(R294:R300)</f>
        <v>6.8740000000000008E-3</v>
      </c>
      <c r="T293" s="143">
        <f>SUM(T294:T300)</f>
        <v>0</v>
      </c>
      <c r="AR293" s="137" t="s">
        <v>85</v>
      </c>
      <c r="AT293" s="144" t="s">
        <v>72</v>
      </c>
      <c r="AU293" s="144" t="s">
        <v>79</v>
      </c>
      <c r="AY293" s="137" t="s">
        <v>132</v>
      </c>
      <c r="BK293" s="145">
        <f>SUM(BK294:BK300)</f>
        <v>0</v>
      </c>
    </row>
    <row r="294" spans="2:65" s="1" customFormat="1" ht="24" customHeight="1">
      <c r="B294" s="148"/>
      <c r="C294" s="149" t="s">
        <v>428</v>
      </c>
      <c r="D294" s="149" t="s">
        <v>135</v>
      </c>
      <c r="E294" s="150" t="s">
        <v>429</v>
      </c>
      <c r="F294" s="151" t="s">
        <v>430</v>
      </c>
      <c r="G294" s="152" t="s">
        <v>138</v>
      </c>
      <c r="H294" s="153">
        <v>12.8</v>
      </c>
      <c r="I294" s="154"/>
      <c r="J294" s="153">
        <f>ROUND(I294*H294,3)</f>
        <v>0</v>
      </c>
      <c r="K294" s="151" t="s">
        <v>1</v>
      </c>
      <c r="L294" s="30"/>
      <c r="M294" s="155" t="s">
        <v>1</v>
      </c>
      <c r="N294" s="156" t="s">
        <v>39</v>
      </c>
      <c r="P294" s="157">
        <f>O294*H294</f>
        <v>0</v>
      </c>
      <c r="Q294" s="157">
        <v>8.0000000000000007E-5</v>
      </c>
      <c r="R294" s="157">
        <f>Q294*H294</f>
        <v>1.0240000000000002E-3</v>
      </c>
      <c r="S294" s="157">
        <v>0</v>
      </c>
      <c r="T294" s="158">
        <f>S294*H294</f>
        <v>0</v>
      </c>
      <c r="AR294" s="159" t="s">
        <v>237</v>
      </c>
      <c r="AT294" s="159" t="s">
        <v>135</v>
      </c>
      <c r="AU294" s="159" t="s">
        <v>85</v>
      </c>
      <c r="AY294" s="15" t="s">
        <v>132</v>
      </c>
      <c r="BE294" s="160">
        <f>IF(N294="základná",J294,0)</f>
        <v>0</v>
      </c>
      <c r="BF294" s="160">
        <f>IF(N294="znížená",J294,0)</f>
        <v>0</v>
      </c>
      <c r="BG294" s="160">
        <f>IF(N294="zákl. prenesená",J294,0)</f>
        <v>0</v>
      </c>
      <c r="BH294" s="160">
        <f>IF(N294="zníž. prenesená",J294,0)</f>
        <v>0</v>
      </c>
      <c r="BI294" s="160">
        <f>IF(N294="nulová",J294,0)</f>
        <v>0</v>
      </c>
      <c r="BJ294" s="15" t="s">
        <v>85</v>
      </c>
      <c r="BK294" s="161">
        <f>ROUND(I294*H294,3)</f>
        <v>0</v>
      </c>
      <c r="BL294" s="15" t="s">
        <v>237</v>
      </c>
      <c r="BM294" s="159" t="s">
        <v>431</v>
      </c>
    </row>
    <row r="295" spans="2:65" s="12" customFormat="1">
      <c r="B295" s="162"/>
      <c r="D295" s="163" t="s">
        <v>149</v>
      </c>
      <c r="E295" s="164" t="s">
        <v>1</v>
      </c>
      <c r="F295" s="165" t="s">
        <v>432</v>
      </c>
      <c r="H295" s="166">
        <v>12.8</v>
      </c>
      <c r="I295" s="167"/>
      <c r="L295" s="162"/>
      <c r="M295" s="168"/>
      <c r="T295" s="169"/>
      <c r="AT295" s="164" t="s">
        <v>149</v>
      </c>
      <c r="AU295" s="164" t="s">
        <v>85</v>
      </c>
      <c r="AV295" s="12" t="s">
        <v>85</v>
      </c>
      <c r="AW295" s="12" t="s">
        <v>28</v>
      </c>
      <c r="AX295" s="12" t="s">
        <v>79</v>
      </c>
      <c r="AY295" s="164" t="s">
        <v>132</v>
      </c>
    </row>
    <row r="296" spans="2:65" s="1" customFormat="1" ht="24" customHeight="1">
      <c r="B296" s="148"/>
      <c r="C296" s="149" t="s">
        <v>433</v>
      </c>
      <c r="D296" s="149" t="s">
        <v>135</v>
      </c>
      <c r="E296" s="150" t="s">
        <v>434</v>
      </c>
      <c r="F296" s="151" t="s">
        <v>435</v>
      </c>
      <c r="G296" s="152" t="s">
        <v>436</v>
      </c>
      <c r="H296" s="153">
        <v>5</v>
      </c>
      <c r="I296" s="154"/>
      <c r="J296" s="153">
        <f>ROUND(I296*H296,3)</f>
        <v>0</v>
      </c>
      <c r="K296" s="151" t="s">
        <v>1</v>
      </c>
      <c r="L296" s="30"/>
      <c r="M296" s="155" t="s">
        <v>1</v>
      </c>
      <c r="N296" s="156" t="s">
        <v>39</v>
      </c>
      <c r="P296" s="157">
        <f>O296*H296</f>
        <v>0</v>
      </c>
      <c r="Q296" s="157">
        <v>9.0000000000000006E-5</v>
      </c>
      <c r="R296" s="157">
        <f>Q296*H296</f>
        <v>4.5000000000000004E-4</v>
      </c>
      <c r="S296" s="157">
        <v>0</v>
      </c>
      <c r="T296" s="158">
        <f>S296*H296</f>
        <v>0</v>
      </c>
      <c r="AR296" s="159" t="s">
        <v>237</v>
      </c>
      <c r="AT296" s="159" t="s">
        <v>135</v>
      </c>
      <c r="AU296" s="159" t="s">
        <v>85</v>
      </c>
      <c r="AY296" s="15" t="s">
        <v>132</v>
      </c>
      <c r="BE296" s="160">
        <f>IF(N296="základná",J296,0)</f>
        <v>0</v>
      </c>
      <c r="BF296" s="160">
        <f>IF(N296="znížená",J296,0)</f>
        <v>0</v>
      </c>
      <c r="BG296" s="160">
        <f>IF(N296="zákl. prenesená",J296,0)</f>
        <v>0</v>
      </c>
      <c r="BH296" s="160">
        <f>IF(N296="zníž. prenesená",J296,0)</f>
        <v>0</v>
      </c>
      <c r="BI296" s="160">
        <f>IF(N296="nulová",J296,0)</f>
        <v>0</v>
      </c>
      <c r="BJ296" s="15" t="s">
        <v>85</v>
      </c>
      <c r="BK296" s="161">
        <f>ROUND(I296*H296,3)</f>
        <v>0</v>
      </c>
      <c r="BL296" s="15" t="s">
        <v>237</v>
      </c>
      <c r="BM296" s="159" t="s">
        <v>437</v>
      </c>
    </row>
    <row r="297" spans="2:65" s="12" customFormat="1">
      <c r="B297" s="162"/>
      <c r="D297" s="163" t="s">
        <v>149</v>
      </c>
      <c r="E297" s="164" t="s">
        <v>1</v>
      </c>
      <c r="F297" s="165" t="s">
        <v>438</v>
      </c>
      <c r="H297" s="166">
        <v>5</v>
      </c>
      <c r="I297" s="167"/>
      <c r="L297" s="162"/>
      <c r="M297" s="168"/>
      <c r="T297" s="169"/>
      <c r="AT297" s="164" t="s">
        <v>149</v>
      </c>
      <c r="AU297" s="164" t="s">
        <v>85</v>
      </c>
      <c r="AV297" s="12" t="s">
        <v>85</v>
      </c>
      <c r="AW297" s="12" t="s">
        <v>28</v>
      </c>
      <c r="AX297" s="12" t="s">
        <v>79</v>
      </c>
      <c r="AY297" s="164" t="s">
        <v>132</v>
      </c>
    </row>
    <row r="298" spans="2:65" s="1" customFormat="1" ht="16.5" customHeight="1">
      <c r="B298" s="148"/>
      <c r="C298" s="177" t="s">
        <v>439</v>
      </c>
      <c r="D298" s="177" t="s">
        <v>209</v>
      </c>
      <c r="E298" s="178" t="s">
        <v>440</v>
      </c>
      <c r="F298" s="179" t="s">
        <v>441</v>
      </c>
      <c r="G298" s="180" t="s">
        <v>436</v>
      </c>
      <c r="H298" s="181">
        <v>5.4</v>
      </c>
      <c r="I298" s="182"/>
      <c r="J298" s="181">
        <f>ROUND(I298*H298,3)</f>
        <v>0</v>
      </c>
      <c r="K298" s="179" t="s">
        <v>1</v>
      </c>
      <c r="L298" s="183"/>
      <c r="M298" s="184" t="s">
        <v>1</v>
      </c>
      <c r="N298" s="185" t="s">
        <v>39</v>
      </c>
      <c r="P298" s="157">
        <f>O298*H298</f>
        <v>0</v>
      </c>
      <c r="Q298" s="157">
        <v>1E-3</v>
      </c>
      <c r="R298" s="157">
        <f>Q298*H298</f>
        <v>5.4000000000000003E-3</v>
      </c>
      <c r="S298" s="157">
        <v>0</v>
      </c>
      <c r="T298" s="158">
        <f>S298*H298</f>
        <v>0</v>
      </c>
      <c r="AR298" s="159" t="s">
        <v>331</v>
      </c>
      <c r="AT298" s="159" t="s">
        <v>209</v>
      </c>
      <c r="AU298" s="159" t="s">
        <v>85</v>
      </c>
      <c r="AY298" s="15" t="s">
        <v>132</v>
      </c>
      <c r="BE298" s="160">
        <f>IF(N298="základná",J298,0)</f>
        <v>0</v>
      </c>
      <c r="BF298" s="160">
        <f>IF(N298="znížená",J298,0)</f>
        <v>0</v>
      </c>
      <c r="BG298" s="160">
        <f>IF(N298="zákl. prenesená",J298,0)</f>
        <v>0</v>
      </c>
      <c r="BH298" s="160">
        <f>IF(N298="zníž. prenesená",J298,0)</f>
        <v>0</v>
      </c>
      <c r="BI298" s="160">
        <f>IF(N298="nulová",J298,0)</f>
        <v>0</v>
      </c>
      <c r="BJ298" s="15" t="s">
        <v>85</v>
      </c>
      <c r="BK298" s="161">
        <f>ROUND(I298*H298,3)</f>
        <v>0</v>
      </c>
      <c r="BL298" s="15" t="s">
        <v>237</v>
      </c>
      <c r="BM298" s="159" t="s">
        <v>442</v>
      </c>
    </row>
    <row r="299" spans="2:65" s="12" customFormat="1">
      <c r="B299" s="162"/>
      <c r="D299" s="163" t="s">
        <v>149</v>
      </c>
      <c r="F299" s="165" t="s">
        <v>443</v>
      </c>
      <c r="H299" s="166">
        <v>5.4</v>
      </c>
      <c r="I299" s="167"/>
      <c r="L299" s="162"/>
      <c r="M299" s="168"/>
      <c r="T299" s="169"/>
      <c r="AT299" s="164" t="s">
        <v>149</v>
      </c>
      <c r="AU299" s="164" t="s">
        <v>85</v>
      </c>
      <c r="AV299" s="12" t="s">
        <v>85</v>
      </c>
      <c r="AW299" s="12" t="s">
        <v>3</v>
      </c>
      <c r="AX299" s="12" t="s">
        <v>79</v>
      </c>
      <c r="AY299" s="164" t="s">
        <v>132</v>
      </c>
    </row>
    <row r="300" spans="2:65" s="1" customFormat="1" ht="24" customHeight="1">
      <c r="B300" s="148"/>
      <c r="C300" s="149" t="s">
        <v>444</v>
      </c>
      <c r="D300" s="149" t="s">
        <v>135</v>
      </c>
      <c r="E300" s="150" t="s">
        <v>445</v>
      </c>
      <c r="F300" s="151" t="s">
        <v>446</v>
      </c>
      <c r="G300" s="152" t="s">
        <v>396</v>
      </c>
      <c r="H300" s="154"/>
      <c r="I300" s="154"/>
      <c r="J300" s="153">
        <f>ROUND(I300*H300,3)</f>
        <v>0</v>
      </c>
      <c r="K300" s="151" t="s">
        <v>1</v>
      </c>
      <c r="L300" s="30"/>
      <c r="M300" s="155" t="s">
        <v>1</v>
      </c>
      <c r="N300" s="156" t="s">
        <v>39</v>
      </c>
      <c r="P300" s="157">
        <f>O300*H300</f>
        <v>0</v>
      </c>
      <c r="Q300" s="157">
        <v>0</v>
      </c>
      <c r="R300" s="157">
        <f>Q300*H300</f>
        <v>0</v>
      </c>
      <c r="S300" s="157">
        <v>0</v>
      </c>
      <c r="T300" s="158">
        <f>S300*H300</f>
        <v>0</v>
      </c>
      <c r="AR300" s="159" t="s">
        <v>237</v>
      </c>
      <c r="AT300" s="159" t="s">
        <v>135</v>
      </c>
      <c r="AU300" s="159" t="s">
        <v>85</v>
      </c>
      <c r="AY300" s="15" t="s">
        <v>132</v>
      </c>
      <c r="BE300" s="160">
        <f>IF(N300="základná",J300,0)</f>
        <v>0</v>
      </c>
      <c r="BF300" s="160">
        <f>IF(N300="znížená",J300,0)</f>
        <v>0</v>
      </c>
      <c r="BG300" s="160">
        <f>IF(N300="zákl. prenesená",J300,0)</f>
        <v>0</v>
      </c>
      <c r="BH300" s="160">
        <f>IF(N300="zníž. prenesená",J300,0)</f>
        <v>0</v>
      </c>
      <c r="BI300" s="160">
        <f>IF(N300="nulová",J300,0)</f>
        <v>0</v>
      </c>
      <c r="BJ300" s="15" t="s">
        <v>85</v>
      </c>
      <c r="BK300" s="161">
        <f>ROUND(I300*H300,3)</f>
        <v>0</v>
      </c>
      <c r="BL300" s="15" t="s">
        <v>237</v>
      </c>
      <c r="BM300" s="159" t="s">
        <v>447</v>
      </c>
    </row>
    <row r="301" spans="2:65" s="11" customFormat="1" ht="22.9" customHeight="1">
      <c r="B301" s="136"/>
      <c r="D301" s="137" t="s">
        <v>72</v>
      </c>
      <c r="E301" s="146" t="s">
        <v>448</v>
      </c>
      <c r="F301" s="146" t="s">
        <v>449</v>
      </c>
      <c r="I301" s="139"/>
      <c r="J301" s="147">
        <f>BK301</f>
        <v>0</v>
      </c>
      <c r="L301" s="136"/>
      <c r="M301" s="141"/>
      <c r="P301" s="142">
        <f>SUM(P302:P319)</f>
        <v>0</v>
      </c>
      <c r="R301" s="142">
        <f>SUM(R302:R319)</f>
        <v>0.58039039999999997</v>
      </c>
      <c r="T301" s="143">
        <f>SUM(T302:T319)</f>
        <v>0</v>
      </c>
      <c r="AR301" s="137" t="s">
        <v>85</v>
      </c>
      <c r="AT301" s="144" t="s">
        <v>72</v>
      </c>
      <c r="AU301" s="144" t="s">
        <v>79</v>
      </c>
      <c r="AY301" s="137" t="s">
        <v>132</v>
      </c>
      <c r="BK301" s="145">
        <f>SUM(BK302:BK319)</f>
        <v>0</v>
      </c>
    </row>
    <row r="302" spans="2:65" s="1" customFormat="1" ht="16.5" customHeight="1">
      <c r="B302" s="148"/>
      <c r="C302" s="149" t="s">
        <v>450</v>
      </c>
      <c r="D302" s="149" t="s">
        <v>135</v>
      </c>
      <c r="E302" s="150" t="s">
        <v>451</v>
      </c>
      <c r="F302" s="151" t="s">
        <v>452</v>
      </c>
      <c r="G302" s="152" t="s">
        <v>231</v>
      </c>
      <c r="H302" s="153">
        <v>38</v>
      </c>
      <c r="I302" s="154"/>
      <c r="J302" s="153">
        <f>ROUND(I302*H302,3)</f>
        <v>0</v>
      </c>
      <c r="K302" s="151" t="s">
        <v>218</v>
      </c>
      <c r="L302" s="30"/>
      <c r="M302" s="155" t="s">
        <v>1</v>
      </c>
      <c r="N302" s="156" t="s">
        <v>39</v>
      </c>
      <c r="P302" s="157">
        <f>O302*H302</f>
        <v>0</v>
      </c>
      <c r="Q302" s="157">
        <v>3.4299999999999999E-3</v>
      </c>
      <c r="R302" s="157">
        <f>Q302*H302</f>
        <v>0.13033999999999998</v>
      </c>
      <c r="S302" s="157">
        <v>0</v>
      </c>
      <c r="T302" s="158">
        <f>S302*H302</f>
        <v>0</v>
      </c>
      <c r="AR302" s="159" t="s">
        <v>237</v>
      </c>
      <c r="AT302" s="159" t="s">
        <v>135</v>
      </c>
      <c r="AU302" s="159" t="s">
        <v>85</v>
      </c>
      <c r="AY302" s="15" t="s">
        <v>132</v>
      </c>
      <c r="BE302" s="160">
        <f>IF(N302="základná",J302,0)</f>
        <v>0</v>
      </c>
      <c r="BF302" s="160">
        <f>IF(N302="znížená",J302,0)</f>
        <v>0</v>
      </c>
      <c r="BG302" s="160">
        <f>IF(N302="zákl. prenesená",J302,0)</f>
        <v>0</v>
      </c>
      <c r="BH302" s="160">
        <f>IF(N302="zníž. prenesená",J302,0)</f>
        <v>0</v>
      </c>
      <c r="BI302" s="160">
        <f>IF(N302="nulová",J302,0)</f>
        <v>0</v>
      </c>
      <c r="BJ302" s="15" t="s">
        <v>85</v>
      </c>
      <c r="BK302" s="161">
        <f>ROUND(I302*H302,3)</f>
        <v>0</v>
      </c>
      <c r="BL302" s="15" t="s">
        <v>237</v>
      </c>
      <c r="BM302" s="159" t="s">
        <v>453</v>
      </c>
    </row>
    <row r="303" spans="2:65" s="12" customFormat="1">
      <c r="B303" s="162"/>
      <c r="D303" s="163" t="s">
        <v>149</v>
      </c>
      <c r="E303" s="164" t="s">
        <v>1</v>
      </c>
      <c r="F303" s="165" t="s">
        <v>233</v>
      </c>
      <c r="H303" s="166">
        <v>11</v>
      </c>
      <c r="I303" s="167"/>
      <c r="L303" s="162"/>
      <c r="M303" s="168"/>
      <c r="T303" s="169"/>
      <c r="AT303" s="164" t="s">
        <v>149</v>
      </c>
      <c r="AU303" s="164" t="s">
        <v>85</v>
      </c>
      <c r="AV303" s="12" t="s">
        <v>85</v>
      </c>
      <c r="AW303" s="12" t="s">
        <v>28</v>
      </c>
      <c r="AX303" s="12" t="s">
        <v>73</v>
      </c>
      <c r="AY303" s="164" t="s">
        <v>132</v>
      </c>
    </row>
    <row r="304" spans="2:65" s="12" customFormat="1">
      <c r="B304" s="162"/>
      <c r="D304" s="163" t="s">
        <v>149</v>
      </c>
      <c r="E304" s="164" t="s">
        <v>1</v>
      </c>
      <c r="F304" s="165" t="s">
        <v>234</v>
      </c>
      <c r="H304" s="166">
        <v>10.4</v>
      </c>
      <c r="I304" s="167"/>
      <c r="L304" s="162"/>
      <c r="M304" s="168"/>
      <c r="T304" s="169"/>
      <c r="AT304" s="164" t="s">
        <v>149</v>
      </c>
      <c r="AU304" s="164" t="s">
        <v>85</v>
      </c>
      <c r="AV304" s="12" t="s">
        <v>85</v>
      </c>
      <c r="AW304" s="12" t="s">
        <v>28</v>
      </c>
      <c r="AX304" s="12" t="s">
        <v>73</v>
      </c>
      <c r="AY304" s="164" t="s">
        <v>132</v>
      </c>
    </row>
    <row r="305" spans="2:65" s="12" customFormat="1">
      <c r="B305" s="162"/>
      <c r="D305" s="163" t="s">
        <v>149</v>
      </c>
      <c r="E305" s="164" t="s">
        <v>1</v>
      </c>
      <c r="F305" s="165" t="s">
        <v>235</v>
      </c>
      <c r="H305" s="166">
        <v>10.4</v>
      </c>
      <c r="I305" s="167"/>
      <c r="L305" s="162"/>
      <c r="M305" s="168"/>
      <c r="T305" s="169"/>
      <c r="AT305" s="164" t="s">
        <v>149</v>
      </c>
      <c r="AU305" s="164" t="s">
        <v>85</v>
      </c>
      <c r="AV305" s="12" t="s">
        <v>85</v>
      </c>
      <c r="AW305" s="12" t="s">
        <v>28</v>
      </c>
      <c r="AX305" s="12" t="s">
        <v>73</v>
      </c>
      <c r="AY305" s="164" t="s">
        <v>132</v>
      </c>
    </row>
    <row r="306" spans="2:65" s="12" customFormat="1">
      <c r="B306" s="162"/>
      <c r="D306" s="163" t="s">
        <v>149</v>
      </c>
      <c r="E306" s="164" t="s">
        <v>1</v>
      </c>
      <c r="F306" s="165" t="s">
        <v>236</v>
      </c>
      <c r="H306" s="166">
        <v>11</v>
      </c>
      <c r="I306" s="167"/>
      <c r="L306" s="162"/>
      <c r="M306" s="168"/>
      <c r="T306" s="169"/>
      <c r="AT306" s="164" t="s">
        <v>149</v>
      </c>
      <c r="AU306" s="164" t="s">
        <v>85</v>
      </c>
      <c r="AV306" s="12" t="s">
        <v>85</v>
      </c>
      <c r="AW306" s="12" t="s">
        <v>28</v>
      </c>
      <c r="AX306" s="12" t="s">
        <v>73</v>
      </c>
      <c r="AY306" s="164" t="s">
        <v>132</v>
      </c>
    </row>
    <row r="307" spans="2:65" s="12" customFormat="1">
      <c r="B307" s="162"/>
      <c r="D307" s="163" t="s">
        <v>149</v>
      </c>
      <c r="E307" s="164" t="s">
        <v>1</v>
      </c>
      <c r="F307" s="165" t="s">
        <v>454</v>
      </c>
      <c r="H307" s="166">
        <v>-4.8</v>
      </c>
      <c r="I307" s="167"/>
      <c r="L307" s="162"/>
      <c r="M307" s="168"/>
      <c r="T307" s="169"/>
      <c r="AT307" s="164" t="s">
        <v>149</v>
      </c>
      <c r="AU307" s="164" t="s">
        <v>85</v>
      </c>
      <c r="AV307" s="12" t="s">
        <v>85</v>
      </c>
      <c r="AW307" s="12" t="s">
        <v>28</v>
      </c>
      <c r="AX307" s="12" t="s">
        <v>73</v>
      </c>
      <c r="AY307" s="164" t="s">
        <v>132</v>
      </c>
    </row>
    <row r="308" spans="2:65" s="13" customFormat="1">
      <c r="B308" s="170"/>
      <c r="D308" s="163" t="s">
        <v>149</v>
      </c>
      <c r="E308" s="171" t="s">
        <v>1</v>
      </c>
      <c r="F308" s="172" t="s">
        <v>198</v>
      </c>
      <c r="H308" s="173">
        <v>38</v>
      </c>
      <c r="I308" s="174"/>
      <c r="L308" s="170"/>
      <c r="M308" s="175"/>
      <c r="T308" s="176"/>
      <c r="AT308" s="171" t="s">
        <v>149</v>
      </c>
      <c r="AU308" s="171" t="s">
        <v>85</v>
      </c>
      <c r="AV308" s="13" t="s">
        <v>139</v>
      </c>
      <c r="AW308" s="13" t="s">
        <v>28</v>
      </c>
      <c r="AX308" s="13" t="s">
        <v>79</v>
      </c>
      <c r="AY308" s="171" t="s">
        <v>132</v>
      </c>
    </row>
    <row r="309" spans="2:65" s="1" customFormat="1" ht="16.5" customHeight="1">
      <c r="B309" s="148"/>
      <c r="C309" s="177" t="s">
        <v>455</v>
      </c>
      <c r="D309" s="177" t="s">
        <v>209</v>
      </c>
      <c r="E309" s="178" t="s">
        <v>456</v>
      </c>
      <c r="F309" s="179" t="s">
        <v>457</v>
      </c>
      <c r="G309" s="180" t="s">
        <v>138</v>
      </c>
      <c r="H309" s="181">
        <v>129.19999999999999</v>
      </c>
      <c r="I309" s="182"/>
      <c r="J309" s="181">
        <f>ROUND(I309*H309,3)</f>
        <v>0</v>
      </c>
      <c r="K309" s="179" t="s">
        <v>218</v>
      </c>
      <c r="L309" s="183"/>
      <c r="M309" s="184" t="s">
        <v>1</v>
      </c>
      <c r="N309" s="185" t="s">
        <v>39</v>
      </c>
      <c r="P309" s="157">
        <f>O309*H309</f>
        <v>0</v>
      </c>
      <c r="Q309" s="157">
        <v>3.5E-4</v>
      </c>
      <c r="R309" s="157">
        <f>Q309*H309</f>
        <v>4.5219999999999996E-2</v>
      </c>
      <c r="S309" s="157">
        <v>0</v>
      </c>
      <c r="T309" s="158">
        <f>S309*H309</f>
        <v>0</v>
      </c>
      <c r="AR309" s="159" t="s">
        <v>331</v>
      </c>
      <c r="AT309" s="159" t="s">
        <v>209</v>
      </c>
      <c r="AU309" s="159" t="s">
        <v>85</v>
      </c>
      <c r="AY309" s="15" t="s">
        <v>132</v>
      </c>
      <c r="BE309" s="160">
        <f>IF(N309="základná",J309,0)</f>
        <v>0</v>
      </c>
      <c r="BF309" s="160">
        <f>IF(N309="znížená",J309,0)</f>
        <v>0</v>
      </c>
      <c r="BG309" s="160">
        <f>IF(N309="zákl. prenesená",J309,0)</f>
        <v>0</v>
      </c>
      <c r="BH309" s="160">
        <f>IF(N309="zníž. prenesená",J309,0)</f>
        <v>0</v>
      </c>
      <c r="BI309" s="160">
        <f>IF(N309="nulová",J309,0)</f>
        <v>0</v>
      </c>
      <c r="BJ309" s="15" t="s">
        <v>85</v>
      </c>
      <c r="BK309" s="161">
        <f>ROUND(I309*H309,3)</f>
        <v>0</v>
      </c>
      <c r="BL309" s="15" t="s">
        <v>237</v>
      </c>
      <c r="BM309" s="159" t="s">
        <v>458</v>
      </c>
    </row>
    <row r="310" spans="2:65" s="12" customFormat="1">
      <c r="B310" s="162"/>
      <c r="D310" s="163" t="s">
        <v>149</v>
      </c>
      <c r="F310" s="165" t="s">
        <v>459</v>
      </c>
      <c r="H310" s="166">
        <v>129.19999999999999</v>
      </c>
      <c r="I310" s="167"/>
      <c r="L310" s="162"/>
      <c r="M310" s="168"/>
      <c r="T310" s="169"/>
      <c r="AT310" s="164" t="s">
        <v>149</v>
      </c>
      <c r="AU310" s="164" t="s">
        <v>85</v>
      </c>
      <c r="AV310" s="12" t="s">
        <v>85</v>
      </c>
      <c r="AW310" s="12" t="s">
        <v>3</v>
      </c>
      <c r="AX310" s="12" t="s">
        <v>79</v>
      </c>
      <c r="AY310" s="164" t="s">
        <v>132</v>
      </c>
    </row>
    <row r="311" spans="2:65" s="1" customFormat="1" ht="24" customHeight="1">
      <c r="B311" s="148"/>
      <c r="C311" s="149" t="s">
        <v>460</v>
      </c>
      <c r="D311" s="149" t="s">
        <v>135</v>
      </c>
      <c r="E311" s="150" t="s">
        <v>461</v>
      </c>
      <c r="F311" s="151" t="s">
        <v>462</v>
      </c>
      <c r="G311" s="152" t="s">
        <v>158</v>
      </c>
      <c r="H311" s="153">
        <v>23.87</v>
      </c>
      <c r="I311" s="154"/>
      <c r="J311" s="153">
        <f>ROUND(I311*H311,3)</f>
        <v>0</v>
      </c>
      <c r="K311" s="151" t="s">
        <v>1</v>
      </c>
      <c r="L311" s="30"/>
      <c r="M311" s="155" t="s">
        <v>1</v>
      </c>
      <c r="N311" s="156" t="s">
        <v>39</v>
      </c>
      <c r="P311" s="157">
        <f>O311*H311</f>
        <v>0</v>
      </c>
      <c r="Q311" s="157">
        <v>4.7200000000000002E-3</v>
      </c>
      <c r="R311" s="157">
        <f>Q311*H311</f>
        <v>0.11266640000000001</v>
      </c>
      <c r="S311" s="157">
        <v>0</v>
      </c>
      <c r="T311" s="158">
        <f>S311*H311</f>
        <v>0</v>
      </c>
      <c r="AR311" s="159" t="s">
        <v>237</v>
      </c>
      <c r="AT311" s="159" t="s">
        <v>135</v>
      </c>
      <c r="AU311" s="159" t="s">
        <v>85</v>
      </c>
      <c r="AY311" s="15" t="s">
        <v>132</v>
      </c>
      <c r="BE311" s="160">
        <f>IF(N311="základná",J311,0)</f>
        <v>0</v>
      </c>
      <c r="BF311" s="160">
        <f>IF(N311="znížená",J311,0)</f>
        <v>0</v>
      </c>
      <c r="BG311" s="160">
        <f>IF(N311="zákl. prenesená",J311,0)</f>
        <v>0</v>
      </c>
      <c r="BH311" s="160">
        <f>IF(N311="zníž. prenesená",J311,0)</f>
        <v>0</v>
      </c>
      <c r="BI311" s="160">
        <f>IF(N311="nulová",J311,0)</f>
        <v>0</v>
      </c>
      <c r="BJ311" s="15" t="s">
        <v>85</v>
      </c>
      <c r="BK311" s="161">
        <f>ROUND(I311*H311,3)</f>
        <v>0</v>
      </c>
      <c r="BL311" s="15" t="s">
        <v>237</v>
      </c>
      <c r="BM311" s="159" t="s">
        <v>463</v>
      </c>
    </row>
    <row r="312" spans="2:65" s="12" customFormat="1">
      <c r="B312" s="162"/>
      <c r="D312" s="163" t="s">
        <v>149</v>
      </c>
      <c r="E312" s="164" t="s">
        <v>1</v>
      </c>
      <c r="F312" s="165" t="s">
        <v>256</v>
      </c>
      <c r="H312" s="166">
        <v>6.03</v>
      </c>
      <c r="I312" s="167"/>
      <c r="L312" s="162"/>
      <c r="M312" s="168"/>
      <c r="T312" s="169"/>
      <c r="AT312" s="164" t="s">
        <v>149</v>
      </c>
      <c r="AU312" s="164" t="s">
        <v>85</v>
      </c>
      <c r="AV312" s="12" t="s">
        <v>85</v>
      </c>
      <c r="AW312" s="12" t="s">
        <v>28</v>
      </c>
      <c r="AX312" s="12" t="s">
        <v>73</v>
      </c>
      <c r="AY312" s="164" t="s">
        <v>132</v>
      </c>
    </row>
    <row r="313" spans="2:65" s="12" customFormat="1">
      <c r="B313" s="162"/>
      <c r="D313" s="163" t="s">
        <v>149</v>
      </c>
      <c r="E313" s="164" t="s">
        <v>1</v>
      </c>
      <c r="F313" s="165" t="s">
        <v>257</v>
      </c>
      <c r="H313" s="166">
        <v>5.86</v>
      </c>
      <c r="I313" s="167"/>
      <c r="L313" s="162"/>
      <c r="M313" s="168"/>
      <c r="T313" s="169"/>
      <c r="AT313" s="164" t="s">
        <v>149</v>
      </c>
      <c r="AU313" s="164" t="s">
        <v>85</v>
      </c>
      <c r="AV313" s="12" t="s">
        <v>85</v>
      </c>
      <c r="AW313" s="12" t="s">
        <v>28</v>
      </c>
      <c r="AX313" s="12" t="s">
        <v>73</v>
      </c>
      <c r="AY313" s="164" t="s">
        <v>132</v>
      </c>
    </row>
    <row r="314" spans="2:65" s="12" customFormat="1">
      <c r="B314" s="162"/>
      <c r="D314" s="163" t="s">
        <v>149</v>
      </c>
      <c r="E314" s="164" t="s">
        <v>1</v>
      </c>
      <c r="F314" s="165" t="s">
        <v>258</v>
      </c>
      <c r="H314" s="166">
        <v>5.95</v>
      </c>
      <c r="I314" s="167"/>
      <c r="L314" s="162"/>
      <c r="M314" s="168"/>
      <c r="T314" s="169"/>
      <c r="AT314" s="164" t="s">
        <v>149</v>
      </c>
      <c r="AU314" s="164" t="s">
        <v>85</v>
      </c>
      <c r="AV314" s="12" t="s">
        <v>85</v>
      </c>
      <c r="AW314" s="12" t="s">
        <v>28</v>
      </c>
      <c r="AX314" s="12" t="s">
        <v>73</v>
      </c>
      <c r="AY314" s="164" t="s">
        <v>132</v>
      </c>
    </row>
    <row r="315" spans="2:65" s="12" customFormat="1">
      <c r="B315" s="162"/>
      <c r="D315" s="163" t="s">
        <v>149</v>
      </c>
      <c r="E315" s="164" t="s">
        <v>1</v>
      </c>
      <c r="F315" s="165" t="s">
        <v>259</v>
      </c>
      <c r="H315" s="166">
        <v>6.03</v>
      </c>
      <c r="I315" s="167"/>
      <c r="L315" s="162"/>
      <c r="M315" s="168"/>
      <c r="T315" s="169"/>
      <c r="AT315" s="164" t="s">
        <v>149</v>
      </c>
      <c r="AU315" s="164" t="s">
        <v>85</v>
      </c>
      <c r="AV315" s="12" t="s">
        <v>85</v>
      </c>
      <c r="AW315" s="12" t="s">
        <v>28</v>
      </c>
      <c r="AX315" s="12" t="s">
        <v>73</v>
      </c>
      <c r="AY315" s="164" t="s">
        <v>132</v>
      </c>
    </row>
    <row r="316" spans="2:65" s="13" customFormat="1">
      <c r="B316" s="170"/>
      <c r="D316" s="163" t="s">
        <v>149</v>
      </c>
      <c r="E316" s="171" t="s">
        <v>1</v>
      </c>
      <c r="F316" s="172" t="s">
        <v>164</v>
      </c>
      <c r="H316" s="173">
        <v>23.87</v>
      </c>
      <c r="I316" s="174"/>
      <c r="L316" s="170"/>
      <c r="M316" s="175"/>
      <c r="T316" s="176"/>
      <c r="AT316" s="171" t="s">
        <v>149</v>
      </c>
      <c r="AU316" s="171" t="s">
        <v>85</v>
      </c>
      <c r="AV316" s="13" t="s">
        <v>139</v>
      </c>
      <c r="AW316" s="13" t="s">
        <v>28</v>
      </c>
      <c r="AX316" s="13" t="s">
        <v>79</v>
      </c>
      <c r="AY316" s="171" t="s">
        <v>132</v>
      </c>
    </row>
    <row r="317" spans="2:65" s="1" customFormat="1" ht="16.5" customHeight="1">
      <c r="B317" s="148"/>
      <c r="C317" s="177" t="s">
        <v>464</v>
      </c>
      <c r="D317" s="177" t="s">
        <v>209</v>
      </c>
      <c r="E317" s="178" t="s">
        <v>465</v>
      </c>
      <c r="F317" s="179" t="s">
        <v>466</v>
      </c>
      <c r="G317" s="180" t="s">
        <v>158</v>
      </c>
      <c r="H317" s="181">
        <v>24.347000000000001</v>
      </c>
      <c r="I317" s="182"/>
      <c r="J317" s="181">
        <f>ROUND(I317*H317,3)</f>
        <v>0</v>
      </c>
      <c r="K317" s="179" t="s">
        <v>1</v>
      </c>
      <c r="L317" s="183"/>
      <c r="M317" s="184" t="s">
        <v>1</v>
      </c>
      <c r="N317" s="185" t="s">
        <v>39</v>
      </c>
      <c r="P317" s="157">
        <f>O317*H317</f>
        <v>0</v>
      </c>
      <c r="Q317" s="157">
        <v>1.2E-2</v>
      </c>
      <c r="R317" s="157">
        <f>Q317*H317</f>
        <v>0.29216400000000003</v>
      </c>
      <c r="S317" s="157">
        <v>0</v>
      </c>
      <c r="T317" s="158">
        <f>S317*H317</f>
        <v>0</v>
      </c>
      <c r="AR317" s="159" t="s">
        <v>331</v>
      </c>
      <c r="AT317" s="159" t="s">
        <v>209</v>
      </c>
      <c r="AU317" s="159" t="s">
        <v>85</v>
      </c>
      <c r="AY317" s="15" t="s">
        <v>132</v>
      </c>
      <c r="BE317" s="160">
        <f>IF(N317="základná",J317,0)</f>
        <v>0</v>
      </c>
      <c r="BF317" s="160">
        <f>IF(N317="znížená",J317,0)</f>
        <v>0</v>
      </c>
      <c r="BG317" s="160">
        <f>IF(N317="zákl. prenesená",J317,0)</f>
        <v>0</v>
      </c>
      <c r="BH317" s="160">
        <f>IF(N317="zníž. prenesená",J317,0)</f>
        <v>0</v>
      </c>
      <c r="BI317" s="160">
        <f>IF(N317="nulová",J317,0)</f>
        <v>0</v>
      </c>
      <c r="BJ317" s="15" t="s">
        <v>85</v>
      </c>
      <c r="BK317" s="161">
        <f>ROUND(I317*H317,3)</f>
        <v>0</v>
      </c>
      <c r="BL317" s="15" t="s">
        <v>237</v>
      </c>
      <c r="BM317" s="159" t="s">
        <v>467</v>
      </c>
    </row>
    <row r="318" spans="2:65" s="12" customFormat="1">
      <c r="B318" s="162"/>
      <c r="D318" s="163" t="s">
        <v>149</v>
      </c>
      <c r="F318" s="165" t="s">
        <v>468</v>
      </c>
      <c r="H318" s="166">
        <v>24.347000000000001</v>
      </c>
      <c r="I318" s="167"/>
      <c r="L318" s="162"/>
      <c r="M318" s="168"/>
      <c r="T318" s="169"/>
      <c r="AT318" s="164" t="s">
        <v>149</v>
      </c>
      <c r="AU318" s="164" t="s">
        <v>85</v>
      </c>
      <c r="AV318" s="12" t="s">
        <v>85</v>
      </c>
      <c r="AW318" s="12" t="s">
        <v>3</v>
      </c>
      <c r="AX318" s="12" t="s">
        <v>79</v>
      </c>
      <c r="AY318" s="164" t="s">
        <v>132</v>
      </c>
    </row>
    <row r="319" spans="2:65" s="1" customFormat="1" ht="24" customHeight="1">
      <c r="B319" s="148"/>
      <c r="C319" s="149" t="s">
        <v>469</v>
      </c>
      <c r="D319" s="149" t="s">
        <v>135</v>
      </c>
      <c r="E319" s="150" t="s">
        <v>470</v>
      </c>
      <c r="F319" s="151" t="s">
        <v>471</v>
      </c>
      <c r="G319" s="152" t="s">
        <v>396</v>
      </c>
      <c r="H319" s="154"/>
      <c r="I319" s="154"/>
      <c r="J319" s="153">
        <f>ROUND(I319*H319,3)</f>
        <v>0</v>
      </c>
      <c r="K319" s="151" t="s">
        <v>1</v>
      </c>
      <c r="L319" s="30"/>
      <c r="M319" s="155" t="s">
        <v>1</v>
      </c>
      <c r="N319" s="156" t="s">
        <v>39</v>
      </c>
      <c r="P319" s="157">
        <f>O319*H319</f>
        <v>0</v>
      </c>
      <c r="Q319" s="157">
        <v>0</v>
      </c>
      <c r="R319" s="157">
        <f>Q319*H319</f>
        <v>0</v>
      </c>
      <c r="S319" s="157">
        <v>0</v>
      </c>
      <c r="T319" s="158">
        <f>S319*H319</f>
        <v>0</v>
      </c>
      <c r="AR319" s="159" t="s">
        <v>237</v>
      </c>
      <c r="AT319" s="159" t="s">
        <v>135</v>
      </c>
      <c r="AU319" s="159" t="s">
        <v>85</v>
      </c>
      <c r="AY319" s="15" t="s">
        <v>132</v>
      </c>
      <c r="BE319" s="160">
        <f>IF(N319="základná",J319,0)</f>
        <v>0</v>
      </c>
      <c r="BF319" s="160">
        <f>IF(N319="znížená",J319,0)</f>
        <v>0</v>
      </c>
      <c r="BG319" s="160">
        <f>IF(N319="zákl. prenesená",J319,0)</f>
        <v>0</v>
      </c>
      <c r="BH319" s="160">
        <f>IF(N319="zníž. prenesená",J319,0)</f>
        <v>0</v>
      </c>
      <c r="BI319" s="160">
        <f>IF(N319="nulová",J319,0)</f>
        <v>0</v>
      </c>
      <c r="BJ319" s="15" t="s">
        <v>85</v>
      </c>
      <c r="BK319" s="161">
        <f>ROUND(I319*H319,3)</f>
        <v>0</v>
      </c>
      <c r="BL319" s="15" t="s">
        <v>237</v>
      </c>
      <c r="BM319" s="159" t="s">
        <v>472</v>
      </c>
    </row>
    <row r="320" spans="2:65" s="11" customFormat="1" ht="22.9" customHeight="1">
      <c r="B320" s="136"/>
      <c r="D320" s="137" t="s">
        <v>72</v>
      </c>
      <c r="E320" s="146" t="s">
        <v>473</v>
      </c>
      <c r="F320" s="146" t="s">
        <v>474</v>
      </c>
      <c r="I320" s="139"/>
      <c r="J320" s="147">
        <f>BK320</f>
        <v>0</v>
      </c>
      <c r="L320" s="136"/>
      <c r="M320" s="141"/>
      <c r="P320" s="142">
        <f>SUM(P321:P327)</f>
        <v>0</v>
      </c>
      <c r="R320" s="142">
        <f>SUM(R321:R327)</f>
        <v>0.1277045</v>
      </c>
      <c r="T320" s="143">
        <f>SUM(T321:T327)</f>
        <v>0</v>
      </c>
      <c r="AR320" s="137" t="s">
        <v>85</v>
      </c>
      <c r="AT320" s="144" t="s">
        <v>72</v>
      </c>
      <c r="AU320" s="144" t="s">
        <v>79</v>
      </c>
      <c r="AY320" s="137" t="s">
        <v>132</v>
      </c>
      <c r="BK320" s="145">
        <f>SUM(BK321:BK327)</f>
        <v>0</v>
      </c>
    </row>
    <row r="321" spans="2:65" s="1" customFormat="1" ht="24" customHeight="1">
      <c r="B321" s="148"/>
      <c r="C321" s="149" t="s">
        <v>475</v>
      </c>
      <c r="D321" s="149" t="s">
        <v>135</v>
      </c>
      <c r="E321" s="150" t="s">
        <v>476</v>
      </c>
      <c r="F321" s="151" t="s">
        <v>477</v>
      </c>
      <c r="G321" s="152" t="s">
        <v>158</v>
      </c>
      <c r="H321" s="153">
        <v>23.87</v>
      </c>
      <c r="I321" s="154"/>
      <c r="J321" s="153">
        <f>ROUND(I321*H321,3)</f>
        <v>0</v>
      </c>
      <c r="K321" s="151" t="s">
        <v>1</v>
      </c>
      <c r="L321" s="30"/>
      <c r="M321" s="155" t="s">
        <v>1</v>
      </c>
      <c r="N321" s="156" t="s">
        <v>39</v>
      </c>
      <c r="P321" s="157">
        <f>O321*H321</f>
        <v>0</v>
      </c>
      <c r="Q321" s="157">
        <v>5.3499999999999997E-3</v>
      </c>
      <c r="R321" s="157">
        <f>Q321*H321</f>
        <v>0.1277045</v>
      </c>
      <c r="S321" s="157">
        <v>0</v>
      </c>
      <c r="T321" s="158">
        <f>S321*H321</f>
        <v>0</v>
      </c>
      <c r="AR321" s="159" t="s">
        <v>237</v>
      </c>
      <c r="AT321" s="159" t="s">
        <v>135</v>
      </c>
      <c r="AU321" s="159" t="s">
        <v>85</v>
      </c>
      <c r="AY321" s="15" t="s">
        <v>132</v>
      </c>
      <c r="BE321" s="160">
        <f>IF(N321="základná",J321,0)</f>
        <v>0</v>
      </c>
      <c r="BF321" s="160">
        <f>IF(N321="znížená",J321,0)</f>
        <v>0</v>
      </c>
      <c r="BG321" s="160">
        <f>IF(N321="zákl. prenesená",J321,0)</f>
        <v>0</v>
      </c>
      <c r="BH321" s="160">
        <f>IF(N321="zníž. prenesená",J321,0)</f>
        <v>0</v>
      </c>
      <c r="BI321" s="160">
        <f>IF(N321="nulová",J321,0)</f>
        <v>0</v>
      </c>
      <c r="BJ321" s="15" t="s">
        <v>85</v>
      </c>
      <c r="BK321" s="161">
        <f>ROUND(I321*H321,3)</f>
        <v>0</v>
      </c>
      <c r="BL321" s="15" t="s">
        <v>237</v>
      </c>
      <c r="BM321" s="159" t="s">
        <v>478</v>
      </c>
    </row>
    <row r="322" spans="2:65" s="12" customFormat="1">
      <c r="B322" s="162"/>
      <c r="D322" s="163" t="s">
        <v>149</v>
      </c>
      <c r="E322" s="164" t="s">
        <v>1</v>
      </c>
      <c r="F322" s="165" t="s">
        <v>256</v>
      </c>
      <c r="H322" s="166">
        <v>6.03</v>
      </c>
      <c r="I322" s="167"/>
      <c r="L322" s="162"/>
      <c r="M322" s="168"/>
      <c r="T322" s="169"/>
      <c r="AT322" s="164" t="s">
        <v>149</v>
      </c>
      <c r="AU322" s="164" t="s">
        <v>85</v>
      </c>
      <c r="AV322" s="12" t="s">
        <v>85</v>
      </c>
      <c r="AW322" s="12" t="s">
        <v>28</v>
      </c>
      <c r="AX322" s="12" t="s">
        <v>73</v>
      </c>
      <c r="AY322" s="164" t="s">
        <v>132</v>
      </c>
    </row>
    <row r="323" spans="2:65" s="12" customFormat="1">
      <c r="B323" s="162"/>
      <c r="D323" s="163" t="s">
        <v>149</v>
      </c>
      <c r="E323" s="164" t="s">
        <v>1</v>
      </c>
      <c r="F323" s="165" t="s">
        <v>257</v>
      </c>
      <c r="H323" s="166">
        <v>5.86</v>
      </c>
      <c r="I323" s="167"/>
      <c r="L323" s="162"/>
      <c r="M323" s="168"/>
      <c r="T323" s="169"/>
      <c r="AT323" s="164" t="s">
        <v>149</v>
      </c>
      <c r="AU323" s="164" t="s">
        <v>85</v>
      </c>
      <c r="AV323" s="12" t="s">
        <v>85</v>
      </c>
      <c r="AW323" s="12" t="s">
        <v>28</v>
      </c>
      <c r="AX323" s="12" t="s">
        <v>73</v>
      </c>
      <c r="AY323" s="164" t="s">
        <v>132</v>
      </c>
    </row>
    <row r="324" spans="2:65" s="12" customFormat="1">
      <c r="B324" s="162"/>
      <c r="D324" s="163" t="s">
        <v>149</v>
      </c>
      <c r="E324" s="164" t="s">
        <v>1</v>
      </c>
      <c r="F324" s="165" t="s">
        <v>258</v>
      </c>
      <c r="H324" s="166">
        <v>5.95</v>
      </c>
      <c r="I324" s="167"/>
      <c r="L324" s="162"/>
      <c r="M324" s="168"/>
      <c r="T324" s="169"/>
      <c r="AT324" s="164" t="s">
        <v>149</v>
      </c>
      <c r="AU324" s="164" t="s">
        <v>85</v>
      </c>
      <c r="AV324" s="12" t="s">
        <v>85</v>
      </c>
      <c r="AW324" s="12" t="s">
        <v>28</v>
      </c>
      <c r="AX324" s="12" t="s">
        <v>73</v>
      </c>
      <c r="AY324" s="164" t="s">
        <v>132</v>
      </c>
    </row>
    <row r="325" spans="2:65" s="12" customFormat="1">
      <c r="B325" s="162"/>
      <c r="D325" s="163" t="s">
        <v>149</v>
      </c>
      <c r="E325" s="164" t="s">
        <v>1</v>
      </c>
      <c r="F325" s="165" t="s">
        <v>259</v>
      </c>
      <c r="H325" s="166">
        <v>6.03</v>
      </c>
      <c r="I325" s="167"/>
      <c r="L325" s="162"/>
      <c r="M325" s="168"/>
      <c r="T325" s="169"/>
      <c r="AT325" s="164" t="s">
        <v>149</v>
      </c>
      <c r="AU325" s="164" t="s">
        <v>85</v>
      </c>
      <c r="AV325" s="12" t="s">
        <v>85</v>
      </c>
      <c r="AW325" s="12" t="s">
        <v>28</v>
      </c>
      <c r="AX325" s="12" t="s">
        <v>73</v>
      </c>
      <c r="AY325" s="164" t="s">
        <v>132</v>
      </c>
    </row>
    <row r="326" spans="2:65" s="13" customFormat="1">
      <c r="B326" s="170"/>
      <c r="D326" s="163" t="s">
        <v>149</v>
      </c>
      <c r="E326" s="171" t="s">
        <v>1</v>
      </c>
      <c r="F326" s="172" t="s">
        <v>164</v>
      </c>
      <c r="H326" s="173">
        <v>23.87</v>
      </c>
      <c r="I326" s="174"/>
      <c r="L326" s="170"/>
      <c r="M326" s="175"/>
      <c r="T326" s="176"/>
      <c r="AT326" s="171" t="s">
        <v>149</v>
      </c>
      <c r="AU326" s="171" t="s">
        <v>85</v>
      </c>
      <c r="AV326" s="13" t="s">
        <v>139</v>
      </c>
      <c r="AW326" s="13" t="s">
        <v>28</v>
      </c>
      <c r="AX326" s="13" t="s">
        <v>79</v>
      </c>
      <c r="AY326" s="171" t="s">
        <v>132</v>
      </c>
    </row>
    <row r="327" spans="2:65" s="1" customFormat="1" ht="24" customHeight="1">
      <c r="B327" s="148"/>
      <c r="C327" s="149" t="s">
        <v>479</v>
      </c>
      <c r="D327" s="149" t="s">
        <v>135</v>
      </c>
      <c r="E327" s="150" t="s">
        <v>480</v>
      </c>
      <c r="F327" s="151" t="s">
        <v>481</v>
      </c>
      <c r="G327" s="152" t="s">
        <v>396</v>
      </c>
      <c r="H327" s="154"/>
      <c r="I327" s="154"/>
      <c r="J327" s="153">
        <f>ROUND(I327*H327,3)</f>
        <v>0</v>
      </c>
      <c r="K327" s="151" t="s">
        <v>1</v>
      </c>
      <c r="L327" s="30"/>
      <c r="M327" s="155" t="s">
        <v>1</v>
      </c>
      <c r="N327" s="156" t="s">
        <v>39</v>
      </c>
      <c r="P327" s="157">
        <f>O327*H327</f>
        <v>0</v>
      </c>
      <c r="Q327" s="157">
        <v>0</v>
      </c>
      <c r="R327" s="157">
        <f>Q327*H327</f>
        <v>0</v>
      </c>
      <c r="S327" s="157">
        <v>0</v>
      </c>
      <c r="T327" s="158">
        <f>S327*H327</f>
        <v>0</v>
      </c>
      <c r="AR327" s="159" t="s">
        <v>237</v>
      </c>
      <c r="AT327" s="159" t="s">
        <v>135</v>
      </c>
      <c r="AU327" s="159" t="s">
        <v>85</v>
      </c>
      <c r="AY327" s="15" t="s">
        <v>132</v>
      </c>
      <c r="BE327" s="160">
        <f>IF(N327="základná",J327,0)</f>
        <v>0</v>
      </c>
      <c r="BF327" s="160">
        <f>IF(N327="znížená",J327,0)</f>
        <v>0</v>
      </c>
      <c r="BG327" s="160">
        <f>IF(N327="zákl. prenesená",J327,0)</f>
        <v>0</v>
      </c>
      <c r="BH327" s="160">
        <f>IF(N327="zníž. prenesená",J327,0)</f>
        <v>0</v>
      </c>
      <c r="BI327" s="160">
        <f>IF(N327="nulová",J327,0)</f>
        <v>0</v>
      </c>
      <c r="BJ327" s="15" t="s">
        <v>85</v>
      </c>
      <c r="BK327" s="161">
        <f>ROUND(I327*H327,3)</f>
        <v>0</v>
      </c>
      <c r="BL327" s="15" t="s">
        <v>237</v>
      </c>
      <c r="BM327" s="159" t="s">
        <v>482</v>
      </c>
    </row>
    <row r="328" spans="2:65" s="11" customFormat="1" ht="22.9" customHeight="1">
      <c r="B328" s="136"/>
      <c r="D328" s="137" t="s">
        <v>72</v>
      </c>
      <c r="E328" s="146" t="s">
        <v>483</v>
      </c>
      <c r="F328" s="146" t="s">
        <v>484</v>
      </c>
      <c r="I328" s="139"/>
      <c r="J328" s="147">
        <f>BK328</f>
        <v>0</v>
      </c>
      <c r="L328" s="136"/>
      <c r="M328" s="141"/>
      <c r="P328" s="142">
        <f>SUM(P329:P347)</f>
        <v>0</v>
      </c>
      <c r="R328" s="142">
        <f>SUM(R329:R347)</f>
        <v>1.1694215400000001</v>
      </c>
      <c r="T328" s="143">
        <f>SUM(T329:T347)</f>
        <v>0</v>
      </c>
      <c r="AR328" s="137" t="s">
        <v>85</v>
      </c>
      <c r="AT328" s="144" t="s">
        <v>72</v>
      </c>
      <c r="AU328" s="144" t="s">
        <v>79</v>
      </c>
      <c r="AY328" s="137" t="s">
        <v>132</v>
      </c>
      <c r="BK328" s="145">
        <f>SUM(BK329:BK347)</f>
        <v>0</v>
      </c>
    </row>
    <row r="329" spans="2:65" s="1" customFormat="1" ht="24" customHeight="1">
      <c r="B329" s="148"/>
      <c r="C329" s="149" t="s">
        <v>485</v>
      </c>
      <c r="D329" s="149" t="s">
        <v>135</v>
      </c>
      <c r="E329" s="150" t="s">
        <v>486</v>
      </c>
      <c r="F329" s="151" t="s">
        <v>487</v>
      </c>
      <c r="G329" s="152" t="s">
        <v>158</v>
      </c>
      <c r="H329" s="153">
        <v>79.784000000000006</v>
      </c>
      <c r="I329" s="154"/>
      <c r="J329" s="153">
        <f>ROUND(I329*H329,3)</f>
        <v>0</v>
      </c>
      <c r="K329" s="151" t="s">
        <v>1</v>
      </c>
      <c r="L329" s="30"/>
      <c r="M329" s="155" t="s">
        <v>1</v>
      </c>
      <c r="N329" s="156" t="s">
        <v>39</v>
      </c>
      <c r="P329" s="157">
        <f>O329*H329</f>
        <v>0</v>
      </c>
      <c r="Q329" s="157">
        <v>3.3400000000000001E-3</v>
      </c>
      <c r="R329" s="157">
        <f>Q329*H329</f>
        <v>0.26647856000000003</v>
      </c>
      <c r="S329" s="157">
        <v>0</v>
      </c>
      <c r="T329" s="158">
        <f>S329*H329</f>
        <v>0</v>
      </c>
      <c r="AR329" s="159" t="s">
        <v>237</v>
      </c>
      <c r="AT329" s="159" t="s">
        <v>135</v>
      </c>
      <c r="AU329" s="159" t="s">
        <v>85</v>
      </c>
      <c r="AY329" s="15" t="s">
        <v>132</v>
      </c>
      <c r="BE329" s="160">
        <f>IF(N329="základná",J329,0)</f>
        <v>0</v>
      </c>
      <c r="BF329" s="160">
        <f>IF(N329="znížená",J329,0)</f>
        <v>0</v>
      </c>
      <c r="BG329" s="160">
        <f>IF(N329="zákl. prenesená",J329,0)</f>
        <v>0</v>
      </c>
      <c r="BH329" s="160">
        <f>IF(N329="zníž. prenesená",J329,0)</f>
        <v>0</v>
      </c>
      <c r="BI329" s="160">
        <f>IF(N329="nulová",J329,0)</f>
        <v>0</v>
      </c>
      <c r="BJ329" s="15" t="s">
        <v>85</v>
      </c>
      <c r="BK329" s="161">
        <f>ROUND(I329*H329,3)</f>
        <v>0</v>
      </c>
      <c r="BL329" s="15" t="s">
        <v>237</v>
      </c>
      <c r="BM329" s="159" t="s">
        <v>488</v>
      </c>
    </row>
    <row r="330" spans="2:65" s="12" customFormat="1">
      <c r="B330" s="162"/>
      <c r="D330" s="163" t="s">
        <v>149</v>
      </c>
      <c r="E330" s="164" t="s">
        <v>1</v>
      </c>
      <c r="F330" s="165" t="s">
        <v>194</v>
      </c>
      <c r="H330" s="166">
        <v>23.1</v>
      </c>
      <c r="I330" s="167"/>
      <c r="L330" s="162"/>
      <c r="M330" s="168"/>
      <c r="T330" s="169"/>
      <c r="AT330" s="164" t="s">
        <v>149</v>
      </c>
      <c r="AU330" s="164" t="s">
        <v>85</v>
      </c>
      <c r="AV330" s="12" t="s">
        <v>85</v>
      </c>
      <c r="AW330" s="12" t="s">
        <v>28</v>
      </c>
      <c r="AX330" s="12" t="s">
        <v>73</v>
      </c>
      <c r="AY330" s="164" t="s">
        <v>132</v>
      </c>
    </row>
    <row r="331" spans="2:65" s="12" customFormat="1">
      <c r="B331" s="162"/>
      <c r="D331" s="163" t="s">
        <v>149</v>
      </c>
      <c r="E331" s="164" t="s">
        <v>1</v>
      </c>
      <c r="F331" s="165" t="s">
        <v>195</v>
      </c>
      <c r="H331" s="166">
        <v>21.84</v>
      </c>
      <c r="I331" s="167"/>
      <c r="L331" s="162"/>
      <c r="M331" s="168"/>
      <c r="T331" s="169"/>
      <c r="AT331" s="164" t="s">
        <v>149</v>
      </c>
      <c r="AU331" s="164" t="s">
        <v>85</v>
      </c>
      <c r="AV331" s="12" t="s">
        <v>85</v>
      </c>
      <c r="AW331" s="12" t="s">
        <v>28</v>
      </c>
      <c r="AX331" s="12" t="s">
        <v>73</v>
      </c>
      <c r="AY331" s="164" t="s">
        <v>132</v>
      </c>
    </row>
    <row r="332" spans="2:65" s="12" customFormat="1">
      <c r="B332" s="162"/>
      <c r="D332" s="163" t="s">
        <v>149</v>
      </c>
      <c r="E332" s="164" t="s">
        <v>1</v>
      </c>
      <c r="F332" s="165" t="s">
        <v>196</v>
      </c>
      <c r="H332" s="166">
        <v>21.84</v>
      </c>
      <c r="I332" s="167"/>
      <c r="L332" s="162"/>
      <c r="M332" s="168"/>
      <c r="T332" s="169"/>
      <c r="AT332" s="164" t="s">
        <v>149</v>
      </c>
      <c r="AU332" s="164" t="s">
        <v>85</v>
      </c>
      <c r="AV332" s="12" t="s">
        <v>85</v>
      </c>
      <c r="AW332" s="12" t="s">
        <v>28</v>
      </c>
      <c r="AX332" s="12" t="s">
        <v>73</v>
      </c>
      <c r="AY332" s="164" t="s">
        <v>132</v>
      </c>
    </row>
    <row r="333" spans="2:65" s="12" customFormat="1">
      <c r="B333" s="162"/>
      <c r="D333" s="163" t="s">
        <v>149</v>
      </c>
      <c r="E333" s="164" t="s">
        <v>1</v>
      </c>
      <c r="F333" s="165" t="s">
        <v>197</v>
      </c>
      <c r="H333" s="166">
        <v>23.1</v>
      </c>
      <c r="I333" s="167"/>
      <c r="L333" s="162"/>
      <c r="M333" s="168"/>
      <c r="T333" s="169"/>
      <c r="AT333" s="164" t="s">
        <v>149</v>
      </c>
      <c r="AU333" s="164" t="s">
        <v>85</v>
      </c>
      <c r="AV333" s="12" t="s">
        <v>85</v>
      </c>
      <c r="AW333" s="12" t="s">
        <v>28</v>
      </c>
      <c r="AX333" s="12" t="s">
        <v>73</v>
      </c>
      <c r="AY333" s="164" t="s">
        <v>132</v>
      </c>
    </row>
    <row r="334" spans="2:65" s="12" customFormat="1">
      <c r="B334" s="162"/>
      <c r="D334" s="163" t="s">
        <v>149</v>
      </c>
      <c r="E334" s="164" t="s">
        <v>1</v>
      </c>
      <c r="F334" s="165" t="s">
        <v>187</v>
      </c>
      <c r="H334" s="166">
        <v>1.04</v>
      </c>
      <c r="I334" s="167"/>
      <c r="L334" s="162"/>
      <c r="M334" s="168"/>
      <c r="T334" s="169"/>
      <c r="AT334" s="164" t="s">
        <v>149</v>
      </c>
      <c r="AU334" s="164" t="s">
        <v>85</v>
      </c>
      <c r="AV334" s="12" t="s">
        <v>85</v>
      </c>
      <c r="AW334" s="12" t="s">
        <v>28</v>
      </c>
      <c r="AX334" s="12" t="s">
        <v>73</v>
      </c>
      <c r="AY334" s="164" t="s">
        <v>132</v>
      </c>
    </row>
    <row r="335" spans="2:65" s="12" customFormat="1">
      <c r="B335" s="162"/>
      <c r="D335" s="163" t="s">
        <v>149</v>
      </c>
      <c r="E335" s="164" t="s">
        <v>1</v>
      </c>
      <c r="F335" s="165" t="s">
        <v>188</v>
      </c>
      <c r="H335" s="166">
        <v>-11.135999999999999</v>
      </c>
      <c r="I335" s="167"/>
      <c r="L335" s="162"/>
      <c r="M335" s="168"/>
      <c r="T335" s="169"/>
      <c r="AT335" s="164" t="s">
        <v>149</v>
      </c>
      <c r="AU335" s="164" t="s">
        <v>85</v>
      </c>
      <c r="AV335" s="12" t="s">
        <v>85</v>
      </c>
      <c r="AW335" s="12" t="s">
        <v>28</v>
      </c>
      <c r="AX335" s="12" t="s">
        <v>73</v>
      </c>
      <c r="AY335" s="164" t="s">
        <v>132</v>
      </c>
    </row>
    <row r="336" spans="2:65" s="13" customFormat="1">
      <c r="B336" s="170"/>
      <c r="D336" s="163" t="s">
        <v>149</v>
      </c>
      <c r="E336" s="171" t="s">
        <v>1</v>
      </c>
      <c r="F336" s="172" t="s">
        <v>198</v>
      </c>
      <c r="H336" s="173">
        <v>79.784000000000006</v>
      </c>
      <c r="I336" s="174"/>
      <c r="L336" s="170"/>
      <c r="M336" s="175"/>
      <c r="T336" s="176"/>
      <c r="AT336" s="171" t="s">
        <v>149</v>
      </c>
      <c r="AU336" s="171" t="s">
        <v>85</v>
      </c>
      <c r="AV336" s="13" t="s">
        <v>139</v>
      </c>
      <c r="AW336" s="13" t="s">
        <v>28</v>
      </c>
      <c r="AX336" s="13" t="s">
        <v>79</v>
      </c>
      <c r="AY336" s="171" t="s">
        <v>132</v>
      </c>
    </row>
    <row r="337" spans="2:65" s="1" customFormat="1" ht="16.5" customHeight="1">
      <c r="B337" s="148"/>
      <c r="C337" s="177" t="s">
        <v>489</v>
      </c>
      <c r="D337" s="177" t="s">
        <v>209</v>
      </c>
      <c r="E337" s="178" t="s">
        <v>490</v>
      </c>
      <c r="F337" s="179" t="s">
        <v>491</v>
      </c>
      <c r="G337" s="180" t="s">
        <v>158</v>
      </c>
      <c r="H337" s="181">
        <v>81.38</v>
      </c>
      <c r="I337" s="182"/>
      <c r="J337" s="181">
        <f>ROUND(I337*H337,3)</f>
        <v>0</v>
      </c>
      <c r="K337" s="179" t="s">
        <v>1</v>
      </c>
      <c r="L337" s="183"/>
      <c r="M337" s="184" t="s">
        <v>1</v>
      </c>
      <c r="N337" s="185" t="s">
        <v>39</v>
      </c>
      <c r="P337" s="157">
        <f>O337*H337</f>
        <v>0</v>
      </c>
      <c r="Q337" s="157">
        <v>1.01E-2</v>
      </c>
      <c r="R337" s="157">
        <f>Q337*H337</f>
        <v>0.82193799999999995</v>
      </c>
      <c r="S337" s="157">
        <v>0</v>
      </c>
      <c r="T337" s="158">
        <f>S337*H337</f>
        <v>0</v>
      </c>
      <c r="AR337" s="159" t="s">
        <v>331</v>
      </c>
      <c r="AT337" s="159" t="s">
        <v>209</v>
      </c>
      <c r="AU337" s="159" t="s">
        <v>85</v>
      </c>
      <c r="AY337" s="15" t="s">
        <v>132</v>
      </c>
      <c r="BE337" s="160">
        <f>IF(N337="základná",J337,0)</f>
        <v>0</v>
      </c>
      <c r="BF337" s="160">
        <f>IF(N337="znížená",J337,0)</f>
        <v>0</v>
      </c>
      <c r="BG337" s="160">
        <f>IF(N337="zákl. prenesená",J337,0)</f>
        <v>0</v>
      </c>
      <c r="BH337" s="160">
        <f>IF(N337="zníž. prenesená",J337,0)</f>
        <v>0</v>
      </c>
      <c r="BI337" s="160">
        <f>IF(N337="nulová",J337,0)</f>
        <v>0</v>
      </c>
      <c r="BJ337" s="15" t="s">
        <v>85</v>
      </c>
      <c r="BK337" s="161">
        <f>ROUND(I337*H337,3)</f>
        <v>0</v>
      </c>
      <c r="BL337" s="15" t="s">
        <v>237</v>
      </c>
      <c r="BM337" s="159" t="s">
        <v>492</v>
      </c>
    </row>
    <row r="338" spans="2:65" s="12" customFormat="1">
      <c r="B338" s="162"/>
      <c r="D338" s="163" t="s">
        <v>149</v>
      </c>
      <c r="F338" s="165" t="s">
        <v>493</v>
      </c>
      <c r="H338" s="166">
        <v>81.38</v>
      </c>
      <c r="I338" s="167"/>
      <c r="L338" s="162"/>
      <c r="M338" s="168"/>
      <c r="T338" s="169"/>
      <c r="AT338" s="164" t="s">
        <v>149</v>
      </c>
      <c r="AU338" s="164" t="s">
        <v>85</v>
      </c>
      <c r="AV338" s="12" t="s">
        <v>85</v>
      </c>
      <c r="AW338" s="12" t="s">
        <v>3</v>
      </c>
      <c r="AX338" s="12" t="s">
        <v>79</v>
      </c>
      <c r="AY338" s="164" t="s">
        <v>132</v>
      </c>
    </row>
    <row r="339" spans="2:65" s="1" customFormat="1" ht="24" customHeight="1">
      <c r="B339" s="148"/>
      <c r="C339" s="149" t="s">
        <v>494</v>
      </c>
      <c r="D339" s="149" t="s">
        <v>135</v>
      </c>
      <c r="E339" s="150" t="s">
        <v>495</v>
      </c>
      <c r="F339" s="151" t="s">
        <v>496</v>
      </c>
      <c r="G339" s="152" t="s">
        <v>231</v>
      </c>
      <c r="H339" s="153">
        <v>79.8</v>
      </c>
      <c r="I339" s="154"/>
      <c r="J339" s="153">
        <f>ROUND(I339*H339,3)</f>
        <v>0</v>
      </c>
      <c r="K339" s="151" t="s">
        <v>1</v>
      </c>
      <c r="L339" s="30"/>
      <c r="M339" s="155" t="s">
        <v>1</v>
      </c>
      <c r="N339" s="156" t="s">
        <v>39</v>
      </c>
      <c r="P339" s="157">
        <f>O339*H339</f>
        <v>0</v>
      </c>
      <c r="Q339" s="157">
        <v>5.0000000000000001E-4</v>
      </c>
      <c r="R339" s="157">
        <f>Q339*H339</f>
        <v>3.9899999999999998E-2</v>
      </c>
      <c r="S339" s="157">
        <v>0</v>
      </c>
      <c r="T339" s="158">
        <f>S339*H339</f>
        <v>0</v>
      </c>
      <c r="AR339" s="159" t="s">
        <v>237</v>
      </c>
      <c r="AT339" s="159" t="s">
        <v>135</v>
      </c>
      <c r="AU339" s="159" t="s">
        <v>85</v>
      </c>
      <c r="AY339" s="15" t="s">
        <v>132</v>
      </c>
      <c r="BE339" s="160">
        <f>IF(N339="základná",J339,0)</f>
        <v>0</v>
      </c>
      <c r="BF339" s="160">
        <f>IF(N339="znížená",J339,0)</f>
        <v>0</v>
      </c>
      <c r="BG339" s="160">
        <f>IF(N339="zákl. prenesená",J339,0)</f>
        <v>0</v>
      </c>
      <c r="BH339" s="160">
        <f>IF(N339="zníž. prenesená",J339,0)</f>
        <v>0</v>
      </c>
      <c r="BI339" s="160">
        <f>IF(N339="nulová",J339,0)</f>
        <v>0</v>
      </c>
      <c r="BJ339" s="15" t="s">
        <v>85</v>
      </c>
      <c r="BK339" s="161">
        <f>ROUND(I339*H339,3)</f>
        <v>0</v>
      </c>
      <c r="BL339" s="15" t="s">
        <v>237</v>
      </c>
      <c r="BM339" s="159" t="s">
        <v>497</v>
      </c>
    </row>
    <row r="340" spans="2:65" s="12" customFormat="1">
      <c r="B340" s="162"/>
      <c r="D340" s="163" t="s">
        <v>149</v>
      </c>
      <c r="E340" s="164" t="s">
        <v>1</v>
      </c>
      <c r="F340" s="165" t="s">
        <v>498</v>
      </c>
      <c r="H340" s="166">
        <v>21</v>
      </c>
      <c r="I340" s="167"/>
      <c r="L340" s="162"/>
      <c r="M340" s="168"/>
      <c r="T340" s="169"/>
      <c r="AT340" s="164" t="s">
        <v>149</v>
      </c>
      <c r="AU340" s="164" t="s">
        <v>85</v>
      </c>
      <c r="AV340" s="12" t="s">
        <v>85</v>
      </c>
      <c r="AW340" s="12" t="s">
        <v>28</v>
      </c>
      <c r="AX340" s="12" t="s">
        <v>73</v>
      </c>
      <c r="AY340" s="164" t="s">
        <v>132</v>
      </c>
    </row>
    <row r="341" spans="2:65" s="12" customFormat="1">
      <c r="B341" s="162"/>
      <c r="D341" s="163" t="s">
        <v>149</v>
      </c>
      <c r="E341" s="164" t="s">
        <v>1</v>
      </c>
      <c r="F341" s="165" t="s">
        <v>499</v>
      </c>
      <c r="H341" s="166">
        <v>16.8</v>
      </c>
      <c r="I341" s="167"/>
      <c r="L341" s="162"/>
      <c r="M341" s="168"/>
      <c r="T341" s="169"/>
      <c r="AT341" s="164" t="s">
        <v>149</v>
      </c>
      <c r="AU341" s="164" t="s">
        <v>85</v>
      </c>
      <c r="AV341" s="12" t="s">
        <v>85</v>
      </c>
      <c r="AW341" s="12" t="s">
        <v>28</v>
      </c>
      <c r="AX341" s="12" t="s">
        <v>73</v>
      </c>
      <c r="AY341" s="164" t="s">
        <v>132</v>
      </c>
    </row>
    <row r="342" spans="2:65" s="12" customFormat="1">
      <c r="B342" s="162"/>
      <c r="D342" s="163" t="s">
        <v>149</v>
      </c>
      <c r="E342" s="164" t="s">
        <v>1</v>
      </c>
      <c r="F342" s="165" t="s">
        <v>500</v>
      </c>
      <c r="H342" s="166">
        <v>16.8</v>
      </c>
      <c r="I342" s="167"/>
      <c r="L342" s="162"/>
      <c r="M342" s="168"/>
      <c r="T342" s="169"/>
      <c r="AT342" s="164" t="s">
        <v>149</v>
      </c>
      <c r="AU342" s="164" t="s">
        <v>85</v>
      </c>
      <c r="AV342" s="12" t="s">
        <v>85</v>
      </c>
      <c r="AW342" s="12" t="s">
        <v>28</v>
      </c>
      <c r="AX342" s="12" t="s">
        <v>73</v>
      </c>
      <c r="AY342" s="164" t="s">
        <v>132</v>
      </c>
    </row>
    <row r="343" spans="2:65" s="12" customFormat="1">
      <c r="B343" s="162"/>
      <c r="D343" s="163" t="s">
        <v>149</v>
      </c>
      <c r="E343" s="164" t="s">
        <v>1</v>
      </c>
      <c r="F343" s="165" t="s">
        <v>501</v>
      </c>
      <c r="H343" s="166">
        <v>25.2</v>
      </c>
      <c r="I343" s="167"/>
      <c r="L343" s="162"/>
      <c r="M343" s="168"/>
      <c r="T343" s="169"/>
      <c r="AT343" s="164" t="s">
        <v>149</v>
      </c>
      <c r="AU343" s="164" t="s">
        <v>85</v>
      </c>
      <c r="AV343" s="12" t="s">
        <v>85</v>
      </c>
      <c r="AW343" s="12" t="s">
        <v>28</v>
      </c>
      <c r="AX343" s="12" t="s">
        <v>73</v>
      </c>
      <c r="AY343" s="164" t="s">
        <v>132</v>
      </c>
    </row>
    <row r="344" spans="2:65" s="13" customFormat="1">
      <c r="B344" s="170"/>
      <c r="D344" s="163" t="s">
        <v>149</v>
      </c>
      <c r="E344" s="171" t="s">
        <v>1</v>
      </c>
      <c r="F344" s="172" t="s">
        <v>164</v>
      </c>
      <c r="H344" s="173">
        <v>79.8</v>
      </c>
      <c r="I344" s="174"/>
      <c r="L344" s="170"/>
      <c r="M344" s="175"/>
      <c r="T344" s="176"/>
      <c r="AT344" s="171" t="s">
        <v>149</v>
      </c>
      <c r="AU344" s="171" t="s">
        <v>85</v>
      </c>
      <c r="AV344" s="13" t="s">
        <v>139</v>
      </c>
      <c r="AW344" s="13" t="s">
        <v>28</v>
      </c>
      <c r="AX344" s="13" t="s">
        <v>79</v>
      </c>
      <c r="AY344" s="171" t="s">
        <v>132</v>
      </c>
    </row>
    <row r="345" spans="2:65" s="1" customFormat="1" ht="16.5" customHeight="1">
      <c r="B345" s="148"/>
      <c r="C345" s="177" t="s">
        <v>502</v>
      </c>
      <c r="D345" s="177" t="s">
        <v>209</v>
      </c>
      <c r="E345" s="178" t="s">
        <v>503</v>
      </c>
      <c r="F345" s="179" t="s">
        <v>504</v>
      </c>
      <c r="G345" s="180" t="s">
        <v>231</v>
      </c>
      <c r="H345" s="181">
        <v>80.597999999999999</v>
      </c>
      <c r="I345" s="182"/>
      <c r="J345" s="181">
        <f>ROUND(I345*H345,3)</f>
        <v>0</v>
      </c>
      <c r="K345" s="179" t="s">
        <v>1</v>
      </c>
      <c r="L345" s="183"/>
      <c r="M345" s="184" t="s">
        <v>1</v>
      </c>
      <c r="N345" s="185" t="s">
        <v>39</v>
      </c>
      <c r="P345" s="157">
        <f>O345*H345</f>
        <v>0</v>
      </c>
      <c r="Q345" s="157">
        <v>5.1000000000000004E-4</v>
      </c>
      <c r="R345" s="157">
        <f>Q345*H345</f>
        <v>4.1104979999999999E-2</v>
      </c>
      <c r="S345" s="157">
        <v>0</v>
      </c>
      <c r="T345" s="158">
        <f>S345*H345</f>
        <v>0</v>
      </c>
      <c r="AR345" s="159" t="s">
        <v>331</v>
      </c>
      <c r="AT345" s="159" t="s">
        <v>209</v>
      </c>
      <c r="AU345" s="159" t="s">
        <v>85</v>
      </c>
      <c r="AY345" s="15" t="s">
        <v>132</v>
      </c>
      <c r="BE345" s="160">
        <f>IF(N345="základná",J345,0)</f>
        <v>0</v>
      </c>
      <c r="BF345" s="160">
        <f>IF(N345="znížená",J345,0)</f>
        <v>0</v>
      </c>
      <c r="BG345" s="160">
        <f>IF(N345="zákl. prenesená",J345,0)</f>
        <v>0</v>
      </c>
      <c r="BH345" s="160">
        <f>IF(N345="zníž. prenesená",J345,0)</f>
        <v>0</v>
      </c>
      <c r="BI345" s="160">
        <f>IF(N345="nulová",J345,0)</f>
        <v>0</v>
      </c>
      <c r="BJ345" s="15" t="s">
        <v>85</v>
      </c>
      <c r="BK345" s="161">
        <f>ROUND(I345*H345,3)</f>
        <v>0</v>
      </c>
      <c r="BL345" s="15" t="s">
        <v>237</v>
      </c>
      <c r="BM345" s="159" t="s">
        <v>505</v>
      </c>
    </row>
    <row r="346" spans="2:65" s="12" customFormat="1">
      <c r="B346" s="162"/>
      <c r="D346" s="163" t="s">
        <v>149</v>
      </c>
      <c r="F346" s="165" t="s">
        <v>506</v>
      </c>
      <c r="H346" s="166">
        <v>80.597999999999999</v>
      </c>
      <c r="I346" s="167"/>
      <c r="L346" s="162"/>
      <c r="M346" s="168"/>
      <c r="T346" s="169"/>
      <c r="AT346" s="164" t="s">
        <v>149</v>
      </c>
      <c r="AU346" s="164" t="s">
        <v>85</v>
      </c>
      <c r="AV346" s="12" t="s">
        <v>85</v>
      </c>
      <c r="AW346" s="12" t="s">
        <v>3</v>
      </c>
      <c r="AX346" s="12" t="s">
        <v>79</v>
      </c>
      <c r="AY346" s="164" t="s">
        <v>132</v>
      </c>
    </row>
    <row r="347" spans="2:65" s="1" customFormat="1" ht="24" customHeight="1">
      <c r="B347" s="148"/>
      <c r="C347" s="149" t="s">
        <v>507</v>
      </c>
      <c r="D347" s="149" t="s">
        <v>135</v>
      </c>
      <c r="E347" s="150" t="s">
        <v>508</v>
      </c>
      <c r="F347" s="151" t="s">
        <v>509</v>
      </c>
      <c r="G347" s="152" t="s">
        <v>396</v>
      </c>
      <c r="H347" s="154"/>
      <c r="I347" s="154"/>
      <c r="J347" s="153">
        <f>ROUND(I347*H347,3)</f>
        <v>0</v>
      </c>
      <c r="K347" s="151" t="s">
        <v>1</v>
      </c>
      <c r="L347" s="30"/>
      <c r="M347" s="155" t="s">
        <v>1</v>
      </c>
      <c r="N347" s="156" t="s">
        <v>39</v>
      </c>
      <c r="P347" s="157">
        <f>O347*H347</f>
        <v>0</v>
      </c>
      <c r="Q347" s="157">
        <v>0</v>
      </c>
      <c r="R347" s="157">
        <f>Q347*H347</f>
        <v>0</v>
      </c>
      <c r="S347" s="157">
        <v>0</v>
      </c>
      <c r="T347" s="158">
        <f>S347*H347</f>
        <v>0</v>
      </c>
      <c r="AR347" s="159" t="s">
        <v>237</v>
      </c>
      <c r="AT347" s="159" t="s">
        <v>135</v>
      </c>
      <c r="AU347" s="159" t="s">
        <v>85</v>
      </c>
      <c r="AY347" s="15" t="s">
        <v>132</v>
      </c>
      <c r="BE347" s="160">
        <f>IF(N347="základná",J347,0)</f>
        <v>0</v>
      </c>
      <c r="BF347" s="160">
        <f>IF(N347="znížená",J347,0)</f>
        <v>0</v>
      </c>
      <c r="BG347" s="160">
        <f>IF(N347="zákl. prenesená",J347,0)</f>
        <v>0</v>
      </c>
      <c r="BH347" s="160">
        <f>IF(N347="zníž. prenesená",J347,0)</f>
        <v>0</v>
      </c>
      <c r="BI347" s="160">
        <f>IF(N347="nulová",J347,0)</f>
        <v>0</v>
      </c>
      <c r="BJ347" s="15" t="s">
        <v>85</v>
      </c>
      <c r="BK347" s="161">
        <f>ROUND(I347*H347,3)</f>
        <v>0</v>
      </c>
      <c r="BL347" s="15" t="s">
        <v>237</v>
      </c>
      <c r="BM347" s="159" t="s">
        <v>510</v>
      </c>
    </row>
    <row r="348" spans="2:65" s="11" customFormat="1" ht="22.9" customHeight="1">
      <c r="B348" s="136"/>
      <c r="D348" s="137" t="s">
        <v>72</v>
      </c>
      <c r="E348" s="146" t="s">
        <v>511</v>
      </c>
      <c r="F348" s="146" t="s">
        <v>512</v>
      </c>
      <c r="I348" s="139"/>
      <c r="J348" s="147">
        <f>BK348</f>
        <v>0</v>
      </c>
      <c r="L348" s="136"/>
      <c r="M348" s="141"/>
      <c r="P348" s="142">
        <f>SUM(P349:P355)</f>
        <v>0</v>
      </c>
      <c r="R348" s="142">
        <f>SUM(R349:R355)</f>
        <v>2.2321000000000003E-3</v>
      </c>
      <c r="T348" s="143">
        <f>SUM(T349:T355)</f>
        <v>0</v>
      </c>
      <c r="AR348" s="137" t="s">
        <v>85</v>
      </c>
      <c r="AT348" s="144" t="s">
        <v>72</v>
      </c>
      <c r="AU348" s="144" t="s">
        <v>79</v>
      </c>
      <c r="AY348" s="137" t="s">
        <v>132</v>
      </c>
      <c r="BK348" s="145">
        <f>SUM(BK349:BK355)</f>
        <v>0</v>
      </c>
    </row>
    <row r="349" spans="2:65" s="1" customFormat="1" ht="24" customHeight="1">
      <c r="B349" s="148"/>
      <c r="C349" s="149" t="s">
        <v>513</v>
      </c>
      <c r="D349" s="149" t="s">
        <v>135</v>
      </c>
      <c r="E349" s="150" t="s">
        <v>514</v>
      </c>
      <c r="F349" s="151" t="s">
        <v>515</v>
      </c>
      <c r="G349" s="152" t="s">
        <v>158</v>
      </c>
      <c r="H349" s="153">
        <v>4.8</v>
      </c>
      <c r="I349" s="154"/>
      <c r="J349" s="153">
        <f>ROUND(I349*H349,3)</f>
        <v>0</v>
      </c>
      <c r="K349" s="151" t="s">
        <v>218</v>
      </c>
      <c r="L349" s="30"/>
      <c r="M349" s="155" t="s">
        <v>1</v>
      </c>
      <c r="N349" s="156" t="s">
        <v>39</v>
      </c>
      <c r="P349" s="157">
        <f>O349*H349</f>
        <v>0</v>
      </c>
      <c r="Q349" s="157">
        <v>0</v>
      </c>
      <c r="R349" s="157">
        <f>Q349*H349</f>
        <v>0</v>
      </c>
      <c r="S349" s="157">
        <v>0</v>
      </c>
      <c r="T349" s="158">
        <f>S349*H349</f>
        <v>0</v>
      </c>
      <c r="AR349" s="159" t="s">
        <v>237</v>
      </c>
      <c r="AT349" s="159" t="s">
        <v>135</v>
      </c>
      <c r="AU349" s="159" t="s">
        <v>85</v>
      </c>
      <c r="AY349" s="15" t="s">
        <v>132</v>
      </c>
      <c r="BE349" s="160">
        <f>IF(N349="základná",J349,0)</f>
        <v>0</v>
      </c>
      <c r="BF349" s="160">
        <f>IF(N349="znížená",J349,0)</f>
        <v>0</v>
      </c>
      <c r="BG349" s="160">
        <f>IF(N349="zákl. prenesená",J349,0)</f>
        <v>0</v>
      </c>
      <c r="BH349" s="160">
        <f>IF(N349="zníž. prenesená",J349,0)</f>
        <v>0</v>
      </c>
      <c r="BI349" s="160">
        <f>IF(N349="nulová",J349,0)</f>
        <v>0</v>
      </c>
      <c r="BJ349" s="15" t="s">
        <v>85</v>
      </c>
      <c r="BK349" s="161">
        <f>ROUND(I349*H349,3)</f>
        <v>0</v>
      </c>
      <c r="BL349" s="15" t="s">
        <v>237</v>
      </c>
      <c r="BM349" s="159" t="s">
        <v>516</v>
      </c>
    </row>
    <row r="350" spans="2:65" s="12" customFormat="1">
      <c r="B350" s="162"/>
      <c r="D350" s="163" t="s">
        <v>149</v>
      </c>
      <c r="E350" s="164" t="s">
        <v>1</v>
      </c>
      <c r="F350" s="165" t="s">
        <v>517</v>
      </c>
      <c r="H350" s="166">
        <v>4.8</v>
      </c>
      <c r="I350" s="167"/>
      <c r="L350" s="162"/>
      <c r="M350" s="168"/>
      <c r="T350" s="169"/>
      <c r="AT350" s="164" t="s">
        <v>149</v>
      </c>
      <c r="AU350" s="164" t="s">
        <v>85</v>
      </c>
      <c r="AV350" s="12" t="s">
        <v>85</v>
      </c>
      <c r="AW350" s="12" t="s">
        <v>28</v>
      </c>
      <c r="AX350" s="12" t="s">
        <v>79</v>
      </c>
      <c r="AY350" s="164" t="s">
        <v>132</v>
      </c>
    </row>
    <row r="351" spans="2:65" s="1" customFormat="1" ht="36" customHeight="1">
      <c r="B351" s="148"/>
      <c r="C351" s="149" t="s">
        <v>518</v>
      </c>
      <c r="D351" s="149" t="s">
        <v>135</v>
      </c>
      <c r="E351" s="150" t="s">
        <v>519</v>
      </c>
      <c r="F351" s="151" t="s">
        <v>520</v>
      </c>
      <c r="G351" s="152" t="s">
        <v>158</v>
      </c>
      <c r="H351" s="153">
        <v>13.13</v>
      </c>
      <c r="I351" s="154"/>
      <c r="J351" s="153">
        <f>ROUND(I351*H351,3)</f>
        <v>0</v>
      </c>
      <c r="K351" s="151" t="s">
        <v>218</v>
      </c>
      <c r="L351" s="30"/>
      <c r="M351" s="155" t="s">
        <v>1</v>
      </c>
      <c r="N351" s="156" t="s">
        <v>39</v>
      </c>
      <c r="P351" s="157">
        <f>O351*H351</f>
        <v>0</v>
      </c>
      <c r="Q351" s="157">
        <v>1.7000000000000001E-4</v>
      </c>
      <c r="R351" s="157">
        <f>Q351*H351</f>
        <v>2.2321000000000003E-3</v>
      </c>
      <c r="S351" s="157">
        <v>0</v>
      </c>
      <c r="T351" s="158">
        <f>S351*H351</f>
        <v>0</v>
      </c>
      <c r="AR351" s="159" t="s">
        <v>237</v>
      </c>
      <c r="AT351" s="159" t="s">
        <v>135</v>
      </c>
      <c r="AU351" s="159" t="s">
        <v>85</v>
      </c>
      <c r="AY351" s="15" t="s">
        <v>132</v>
      </c>
      <c r="BE351" s="160">
        <f>IF(N351="základná",J351,0)</f>
        <v>0</v>
      </c>
      <c r="BF351" s="160">
        <f>IF(N351="znížená",J351,0)</f>
        <v>0</v>
      </c>
      <c r="BG351" s="160">
        <f>IF(N351="zákl. prenesená",J351,0)</f>
        <v>0</v>
      </c>
      <c r="BH351" s="160">
        <f>IF(N351="zníž. prenesená",J351,0)</f>
        <v>0</v>
      </c>
      <c r="BI351" s="160">
        <f>IF(N351="nulová",J351,0)</f>
        <v>0</v>
      </c>
      <c r="BJ351" s="15" t="s">
        <v>85</v>
      </c>
      <c r="BK351" s="161">
        <f>ROUND(I351*H351,3)</f>
        <v>0</v>
      </c>
      <c r="BL351" s="15" t="s">
        <v>237</v>
      </c>
      <c r="BM351" s="159" t="s">
        <v>521</v>
      </c>
    </row>
    <row r="352" spans="2:65" s="12" customFormat="1">
      <c r="B352" s="162"/>
      <c r="D352" s="163" t="s">
        <v>149</v>
      </c>
      <c r="E352" s="164" t="s">
        <v>1</v>
      </c>
      <c r="F352" s="165" t="s">
        <v>517</v>
      </c>
      <c r="H352" s="166">
        <v>4.8</v>
      </c>
      <c r="I352" s="167"/>
      <c r="L352" s="162"/>
      <c r="M352" s="168"/>
      <c r="T352" s="169"/>
      <c r="AT352" s="164" t="s">
        <v>149</v>
      </c>
      <c r="AU352" s="164" t="s">
        <v>85</v>
      </c>
      <c r="AV352" s="12" t="s">
        <v>85</v>
      </c>
      <c r="AW352" s="12" t="s">
        <v>28</v>
      </c>
      <c r="AX352" s="12" t="s">
        <v>73</v>
      </c>
      <c r="AY352" s="164" t="s">
        <v>132</v>
      </c>
    </row>
    <row r="353" spans="2:65" s="12" customFormat="1">
      <c r="B353" s="162"/>
      <c r="D353" s="163" t="s">
        <v>149</v>
      </c>
      <c r="E353" s="164" t="s">
        <v>1</v>
      </c>
      <c r="F353" s="165" t="s">
        <v>522</v>
      </c>
      <c r="H353" s="166">
        <v>8.33</v>
      </c>
      <c r="I353" s="167"/>
      <c r="L353" s="162"/>
      <c r="M353" s="168"/>
      <c r="T353" s="169"/>
      <c r="AT353" s="164" t="s">
        <v>149</v>
      </c>
      <c r="AU353" s="164" t="s">
        <v>85</v>
      </c>
      <c r="AV353" s="12" t="s">
        <v>85</v>
      </c>
      <c r="AW353" s="12" t="s">
        <v>28</v>
      </c>
      <c r="AX353" s="12" t="s">
        <v>73</v>
      </c>
      <c r="AY353" s="164" t="s">
        <v>132</v>
      </c>
    </row>
    <row r="354" spans="2:65" s="13" customFormat="1">
      <c r="B354" s="170"/>
      <c r="D354" s="163" t="s">
        <v>149</v>
      </c>
      <c r="E354" s="171" t="s">
        <v>1</v>
      </c>
      <c r="F354" s="172" t="s">
        <v>164</v>
      </c>
      <c r="H354" s="173">
        <v>13.129999999999999</v>
      </c>
      <c r="I354" s="174"/>
      <c r="L354" s="170"/>
      <c r="M354" s="175"/>
      <c r="T354" s="176"/>
      <c r="AT354" s="171" t="s">
        <v>149</v>
      </c>
      <c r="AU354" s="171" t="s">
        <v>85</v>
      </c>
      <c r="AV354" s="13" t="s">
        <v>139</v>
      </c>
      <c r="AW354" s="13" t="s">
        <v>28</v>
      </c>
      <c r="AX354" s="13" t="s">
        <v>79</v>
      </c>
      <c r="AY354" s="171" t="s">
        <v>132</v>
      </c>
    </row>
    <row r="355" spans="2:65" s="1" customFormat="1" ht="24" customHeight="1">
      <c r="B355" s="148"/>
      <c r="C355" s="149" t="s">
        <v>523</v>
      </c>
      <c r="D355" s="149" t="s">
        <v>135</v>
      </c>
      <c r="E355" s="150" t="s">
        <v>524</v>
      </c>
      <c r="F355" s="151" t="s">
        <v>525</v>
      </c>
      <c r="G355" s="152" t="s">
        <v>231</v>
      </c>
      <c r="H355" s="153">
        <v>9.8000000000000007</v>
      </c>
      <c r="I355" s="154"/>
      <c r="J355" s="153">
        <f>ROUND(I355*H355,3)</f>
        <v>0</v>
      </c>
      <c r="K355" s="151" t="s">
        <v>218</v>
      </c>
      <c r="L355" s="30"/>
      <c r="M355" s="155" t="s">
        <v>1</v>
      </c>
      <c r="N355" s="156" t="s">
        <v>39</v>
      </c>
      <c r="P355" s="157">
        <f>O355*H355</f>
        <v>0</v>
      </c>
      <c r="Q355" s="157">
        <v>0</v>
      </c>
      <c r="R355" s="157">
        <f>Q355*H355</f>
        <v>0</v>
      </c>
      <c r="S355" s="157">
        <v>0</v>
      </c>
      <c r="T355" s="158">
        <f>S355*H355</f>
        <v>0</v>
      </c>
      <c r="AR355" s="159" t="s">
        <v>237</v>
      </c>
      <c r="AT355" s="159" t="s">
        <v>135</v>
      </c>
      <c r="AU355" s="159" t="s">
        <v>85</v>
      </c>
      <c r="AY355" s="15" t="s">
        <v>132</v>
      </c>
      <c r="BE355" s="160">
        <f>IF(N355="základná",J355,0)</f>
        <v>0</v>
      </c>
      <c r="BF355" s="160">
        <f>IF(N355="znížená",J355,0)</f>
        <v>0</v>
      </c>
      <c r="BG355" s="160">
        <f>IF(N355="zákl. prenesená",J355,0)</f>
        <v>0</v>
      </c>
      <c r="BH355" s="160">
        <f>IF(N355="zníž. prenesená",J355,0)</f>
        <v>0</v>
      </c>
      <c r="BI355" s="160">
        <f>IF(N355="nulová",J355,0)</f>
        <v>0</v>
      </c>
      <c r="BJ355" s="15" t="s">
        <v>85</v>
      </c>
      <c r="BK355" s="161">
        <f>ROUND(I355*H355,3)</f>
        <v>0</v>
      </c>
      <c r="BL355" s="15" t="s">
        <v>237</v>
      </c>
      <c r="BM355" s="159" t="s">
        <v>526</v>
      </c>
    </row>
    <row r="356" spans="2:65" s="11" customFormat="1" ht="22.9" customHeight="1">
      <c r="B356" s="136"/>
      <c r="D356" s="137" t="s">
        <v>72</v>
      </c>
      <c r="E356" s="146" t="s">
        <v>527</v>
      </c>
      <c r="F356" s="146" t="s">
        <v>528</v>
      </c>
      <c r="I356" s="139"/>
      <c r="J356" s="147">
        <f>BK356</f>
        <v>0</v>
      </c>
      <c r="L356" s="136"/>
      <c r="M356" s="141"/>
      <c r="P356" s="142">
        <f>SUM(P357:P374)</f>
        <v>0</v>
      </c>
      <c r="R356" s="142">
        <f>SUM(R357:R374)</f>
        <v>2.3938960000000002E-2</v>
      </c>
      <c r="T356" s="143">
        <f>SUM(T357:T374)</f>
        <v>0</v>
      </c>
      <c r="AR356" s="137" t="s">
        <v>85</v>
      </c>
      <c r="AT356" s="144" t="s">
        <v>72</v>
      </c>
      <c r="AU356" s="144" t="s">
        <v>79</v>
      </c>
      <c r="AY356" s="137" t="s">
        <v>132</v>
      </c>
      <c r="BK356" s="145">
        <f>SUM(BK357:BK374)</f>
        <v>0</v>
      </c>
    </row>
    <row r="357" spans="2:65" s="1" customFormat="1" ht="24" customHeight="1">
      <c r="B357" s="148"/>
      <c r="C357" s="149" t="s">
        <v>529</v>
      </c>
      <c r="D357" s="209" t="s">
        <v>135</v>
      </c>
      <c r="E357" s="191" t="s">
        <v>530</v>
      </c>
      <c r="F357" s="192" t="s">
        <v>531</v>
      </c>
      <c r="G357" s="193" t="s">
        <v>158</v>
      </c>
      <c r="H357" s="194">
        <v>59.304000000000002</v>
      </c>
      <c r="I357" s="194"/>
      <c r="J357" s="194">
        <f>ROUND(I357*H357,3)</f>
        <v>0</v>
      </c>
      <c r="K357" s="151" t="s">
        <v>532</v>
      </c>
      <c r="L357" s="30"/>
      <c r="M357" s="155" t="s">
        <v>1</v>
      </c>
      <c r="N357" s="156" t="s">
        <v>39</v>
      </c>
      <c r="P357" s="157">
        <f>O357*H357</f>
        <v>0</v>
      </c>
      <c r="Q357" s="157">
        <v>0</v>
      </c>
      <c r="R357" s="157">
        <f>Q357*H357</f>
        <v>0</v>
      </c>
      <c r="S357" s="157">
        <v>0</v>
      </c>
      <c r="T357" s="158">
        <f>S357*H357</f>
        <v>0</v>
      </c>
      <c r="AR357" s="159" t="s">
        <v>237</v>
      </c>
      <c r="AT357" s="159" t="s">
        <v>135</v>
      </c>
      <c r="AU357" s="159" t="s">
        <v>85</v>
      </c>
      <c r="AY357" s="15" t="s">
        <v>132</v>
      </c>
      <c r="BE357" s="160">
        <f>IF(N357="základná",J357,0)</f>
        <v>0</v>
      </c>
      <c r="BF357" s="160">
        <f>IF(N357="znížená",J357,0)</f>
        <v>0</v>
      </c>
      <c r="BG357" s="160">
        <f>IF(N357="zákl. prenesená",J357,0)</f>
        <v>0</v>
      </c>
      <c r="BH357" s="160">
        <f>IF(N357="zníž. prenesená",J357,0)</f>
        <v>0</v>
      </c>
      <c r="BI357" s="160">
        <f>IF(N357="nulová",J357,0)</f>
        <v>0</v>
      </c>
      <c r="BJ357" s="15" t="s">
        <v>85</v>
      </c>
      <c r="BK357" s="161">
        <f>ROUND(I357*H357,3)</f>
        <v>0</v>
      </c>
      <c r="BL357" s="15" t="s">
        <v>237</v>
      </c>
      <c r="BM357" s="159" t="s">
        <v>533</v>
      </c>
    </row>
    <row r="358" spans="2:65" s="12" customFormat="1">
      <c r="B358" s="162"/>
      <c r="D358" s="210" t="s">
        <v>149</v>
      </c>
      <c r="E358" s="195" t="s">
        <v>1</v>
      </c>
      <c r="F358" s="196" t="s">
        <v>203</v>
      </c>
      <c r="G358" s="197"/>
      <c r="H358" s="198">
        <v>15.16</v>
      </c>
      <c r="I358" s="199"/>
      <c r="J358" s="197"/>
      <c r="L358" s="162"/>
      <c r="M358" s="168"/>
      <c r="T358" s="169"/>
      <c r="AT358" s="164" t="s">
        <v>149</v>
      </c>
      <c r="AU358" s="164" t="s">
        <v>85</v>
      </c>
      <c r="AV358" s="12" t="s">
        <v>85</v>
      </c>
      <c r="AW358" s="12" t="s">
        <v>28</v>
      </c>
      <c r="AX358" s="12" t="s">
        <v>73</v>
      </c>
      <c r="AY358" s="164" t="s">
        <v>132</v>
      </c>
    </row>
    <row r="359" spans="2:65" s="12" customFormat="1">
      <c r="B359" s="162"/>
      <c r="D359" s="210" t="s">
        <v>149</v>
      </c>
      <c r="E359" s="195" t="s">
        <v>1</v>
      </c>
      <c r="F359" s="196" t="s">
        <v>204</v>
      </c>
      <c r="G359" s="197"/>
      <c r="H359" s="198">
        <v>14.492000000000001</v>
      </c>
      <c r="I359" s="199"/>
      <c r="J359" s="197"/>
      <c r="L359" s="162"/>
      <c r="M359" s="168"/>
      <c r="T359" s="169"/>
      <c r="AT359" s="164" t="s">
        <v>149</v>
      </c>
      <c r="AU359" s="164" t="s">
        <v>85</v>
      </c>
      <c r="AV359" s="12" t="s">
        <v>85</v>
      </c>
      <c r="AW359" s="12" t="s">
        <v>28</v>
      </c>
      <c r="AX359" s="12" t="s">
        <v>73</v>
      </c>
      <c r="AY359" s="164" t="s">
        <v>132</v>
      </c>
    </row>
    <row r="360" spans="2:65" s="12" customFormat="1">
      <c r="B360" s="162"/>
      <c r="D360" s="210" t="s">
        <v>149</v>
      </c>
      <c r="E360" s="195" t="s">
        <v>1</v>
      </c>
      <c r="F360" s="196" t="s">
        <v>205</v>
      </c>
      <c r="G360" s="197"/>
      <c r="H360" s="198">
        <v>14.492000000000001</v>
      </c>
      <c r="I360" s="199"/>
      <c r="J360" s="197"/>
      <c r="L360" s="162"/>
      <c r="M360" s="168"/>
      <c r="T360" s="169"/>
      <c r="AT360" s="164" t="s">
        <v>149</v>
      </c>
      <c r="AU360" s="164" t="s">
        <v>85</v>
      </c>
      <c r="AV360" s="12" t="s">
        <v>85</v>
      </c>
      <c r="AW360" s="12" t="s">
        <v>28</v>
      </c>
      <c r="AX360" s="12" t="s">
        <v>73</v>
      </c>
      <c r="AY360" s="164" t="s">
        <v>132</v>
      </c>
    </row>
    <row r="361" spans="2:65" s="12" customFormat="1">
      <c r="B361" s="162"/>
      <c r="D361" s="210" t="s">
        <v>149</v>
      </c>
      <c r="E361" s="195" t="s">
        <v>1</v>
      </c>
      <c r="F361" s="196" t="s">
        <v>206</v>
      </c>
      <c r="G361" s="197"/>
      <c r="H361" s="198">
        <v>15.16</v>
      </c>
      <c r="I361" s="199"/>
      <c r="J361" s="197"/>
      <c r="L361" s="162"/>
      <c r="M361" s="168"/>
      <c r="T361" s="169"/>
      <c r="AT361" s="164" t="s">
        <v>149</v>
      </c>
      <c r="AU361" s="164" t="s">
        <v>85</v>
      </c>
      <c r="AV361" s="12" t="s">
        <v>85</v>
      </c>
      <c r="AW361" s="12" t="s">
        <v>28</v>
      </c>
      <c r="AX361" s="12" t="s">
        <v>73</v>
      </c>
      <c r="AY361" s="164" t="s">
        <v>132</v>
      </c>
    </row>
    <row r="362" spans="2:65" s="13" customFormat="1">
      <c r="B362" s="170"/>
      <c r="D362" s="210" t="s">
        <v>149</v>
      </c>
      <c r="E362" s="200" t="s">
        <v>1</v>
      </c>
      <c r="F362" s="201" t="s">
        <v>198</v>
      </c>
      <c r="G362" s="202"/>
      <c r="H362" s="203">
        <v>59.304000000000002</v>
      </c>
      <c r="I362" s="204"/>
      <c r="J362" s="202"/>
      <c r="L362" s="170"/>
      <c r="M362" s="175"/>
      <c r="T362" s="176"/>
      <c r="AT362" s="171" t="s">
        <v>149</v>
      </c>
      <c r="AU362" s="171" t="s">
        <v>85</v>
      </c>
      <c r="AV362" s="13" t="s">
        <v>139</v>
      </c>
      <c r="AW362" s="13" t="s">
        <v>28</v>
      </c>
      <c r="AX362" s="13" t="s">
        <v>79</v>
      </c>
      <c r="AY362" s="171" t="s">
        <v>132</v>
      </c>
    </row>
    <row r="363" spans="2:65" s="1" customFormat="1" ht="24" customHeight="1">
      <c r="B363" s="148"/>
      <c r="C363" s="149" t="s">
        <v>534</v>
      </c>
      <c r="D363" s="149" t="s">
        <v>135</v>
      </c>
      <c r="E363" s="150" t="s">
        <v>535</v>
      </c>
      <c r="F363" s="151" t="s">
        <v>586</v>
      </c>
      <c r="G363" s="152" t="s">
        <v>158</v>
      </c>
      <c r="H363" s="153">
        <v>59.304000000000002</v>
      </c>
      <c r="I363" s="154"/>
      <c r="J363" s="153">
        <f>ROUND(I363*H363,3)</f>
        <v>0</v>
      </c>
      <c r="K363" s="151" t="s">
        <v>1</v>
      </c>
      <c r="L363" s="30"/>
      <c r="M363" s="155" t="s">
        <v>1</v>
      </c>
      <c r="N363" s="156" t="s">
        <v>39</v>
      </c>
      <c r="P363" s="157">
        <f>O363*H363</f>
        <v>0</v>
      </c>
      <c r="Q363" s="157">
        <v>2.0000000000000001E-4</v>
      </c>
      <c r="R363" s="157">
        <f>Q363*H363</f>
        <v>1.1860800000000001E-2</v>
      </c>
      <c r="S363" s="157">
        <v>0</v>
      </c>
      <c r="T363" s="158">
        <f>S363*H363</f>
        <v>0</v>
      </c>
      <c r="AR363" s="159" t="s">
        <v>237</v>
      </c>
      <c r="AT363" s="159" t="s">
        <v>135</v>
      </c>
      <c r="AU363" s="159" t="s">
        <v>85</v>
      </c>
      <c r="AY363" s="15" t="s">
        <v>132</v>
      </c>
      <c r="BE363" s="160">
        <f>IF(N363="základná",J363,0)</f>
        <v>0</v>
      </c>
      <c r="BF363" s="160">
        <f>IF(N363="znížená",J363,0)</f>
        <v>0</v>
      </c>
      <c r="BG363" s="160">
        <f>IF(N363="zákl. prenesená",J363,0)</f>
        <v>0</v>
      </c>
      <c r="BH363" s="160">
        <f>IF(N363="zníž. prenesená",J363,0)</f>
        <v>0</v>
      </c>
      <c r="BI363" s="160">
        <f>IF(N363="nulová",J363,0)</f>
        <v>0</v>
      </c>
      <c r="BJ363" s="15" t="s">
        <v>85</v>
      </c>
      <c r="BK363" s="161">
        <f>ROUND(I363*H363,3)</f>
        <v>0</v>
      </c>
      <c r="BL363" s="15" t="s">
        <v>237</v>
      </c>
      <c r="BM363" s="159" t="s">
        <v>536</v>
      </c>
    </row>
    <row r="364" spans="2:65" s="12" customFormat="1">
      <c r="B364" s="162"/>
      <c r="D364" s="163" t="s">
        <v>149</v>
      </c>
      <c r="E364" s="164" t="s">
        <v>1</v>
      </c>
      <c r="F364" s="165" t="s">
        <v>203</v>
      </c>
      <c r="H364" s="166">
        <v>15.16</v>
      </c>
      <c r="I364" s="167"/>
      <c r="L364" s="162"/>
      <c r="M364" s="168"/>
      <c r="T364" s="169"/>
      <c r="AT364" s="164" t="s">
        <v>149</v>
      </c>
      <c r="AU364" s="164" t="s">
        <v>85</v>
      </c>
      <c r="AV364" s="12" t="s">
        <v>85</v>
      </c>
      <c r="AW364" s="12" t="s">
        <v>28</v>
      </c>
      <c r="AX364" s="12" t="s">
        <v>73</v>
      </c>
      <c r="AY364" s="164" t="s">
        <v>132</v>
      </c>
    </row>
    <row r="365" spans="2:65" s="12" customFormat="1">
      <c r="B365" s="162"/>
      <c r="D365" s="163" t="s">
        <v>149</v>
      </c>
      <c r="E365" s="164" t="s">
        <v>1</v>
      </c>
      <c r="F365" s="165" t="s">
        <v>204</v>
      </c>
      <c r="H365" s="166">
        <v>14.492000000000001</v>
      </c>
      <c r="I365" s="167"/>
      <c r="L365" s="162"/>
      <c r="M365" s="168"/>
      <c r="T365" s="169"/>
      <c r="AT365" s="164" t="s">
        <v>149</v>
      </c>
      <c r="AU365" s="164" t="s">
        <v>85</v>
      </c>
      <c r="AV365" s="12" t="s">
        <v>85</v>
      </c>
      <c r="AW365" s="12" t="s">
        <v>28</v>
      </c>
      <c r="AX365" s="12" t="s">
        <v>73</v>
      </c>
      <c r="AY365" s="164" t="s">
        <v>132</v>
      </c>
    </row>
    <row r="366" spans="2:65" s="12" customFormat="1">
      <c r="B366" s="162"/>
      <c r="D366" s="163" t="s">
        <v>149</v>
      </c>
      <c r="E366" s="164" t="s">
        <v>1</v>
      </c>
      <c r="F366" s="165" t="s">
        <v>205</v>
      </c>
      <c r="H366" s="166">
        <v>14.492000000000001</v>
      </c>
      <c r="I366" s="167"/>
      <c r="L366" s="162"/>
      <c r="M366" s="168"/>
      <c r="T366" s="169"/>
      <c r="AT366" s="164" t="s">
        <v>149</v>
      </c>
      <c r="AU366" s="164" t="s">
        <v>85</v>
      </c>
      <c r="AV366" s="12" t="s">
        <v>85</v>
      </c>
      <c r="AW366" s="12" t="s">
        <v>28</v>
      </c>
      <c r="AX366" s="12" t="s">
        <v>73</v>
      </c>
      <c r="AY366" s="164" t="s">
        <v>132</v>
      </c>
    </row>
    <row r="367" spans="2:65" s="12" customFormat="1">
      <c r="B367" s="162"/>
      <c r="D367" s="163" t="s">
        <v>149</v>
      </c>
      <c r="E367" s="164" t="s">
        <v>1</v>
      </c>
      <c r="F367" s="165" t="s">
        <v>206</v>
      </c>
      <c r="H367" s="166">
        <v>15.16</v>
      </c>
      <c r="I367" s="167"/>
      <c r="L367" s="162"/>
      <c r="M367" s="168"/>
      <c r="T367" s="169"/>
      <c r="AT367" s="164" t="s">
        <v>149</v>
      </c>
      <c r="AU367" s="164" t="s">
        <v>85</v>
      </c>
      <c r="AV367" s="12" t="s">
        <v>85</v>
      </c>
      <c r="AW367" s="12" t="s">
        <v>28</v>
      </c>
      <c r="AX367" s="12" t="s">
        <v>73</v>
      </c>
      <c r="AY367" s="164" t="s">
        <v>132</v>
      </c>
    </row>
    <row r="368" spans="2:65" s="13" customFormat="1">
      <c r="B368" s="170"/>
      <c r="D368" s="163" t="s">
        <v>149</v>
      </c>
      <c r="E368" s="171" t="s">
        <v>1</v>
      </c>
      <c r="F368" s="172" t="s">
        <v>537</v>
      </c>
      <c r="H368" s="173">
        <v>59.304000000000002</v>
      </c>
      <c r="I368" s="174"/>
      <c r="L368" s="170"/>
      <c r="M368" s="175"/>
      <c r="T368" s="176"/>
      <c r="AT368" s="171" t="s">
        <v>149</v>
      </c>
      <c r="AU368" s="171" t="s">
        <v>85</v>
      </c>
      <c r="AV368" s="13" t="s">
        <v>139</v>
      </c>
      <c r="AW368" s="13" t="s">
        <v>28</v>
      </c>
      <c r="AX368" s="13" t="s">
        <v>79</v>
      </c>
      <c r="AY368" s="171" t="s">
        <v>132</v>
      </c>
    </row>
    <row r="369" spans="2:65" s="1" customFormat="1" ht="16.5" customHeight="1">
      <c r="B369" s="148"/>
      <c r="C369" s="149" t="s">
        <v>538</v>
      </c>
      <c r="D369" s="149" t="s">
        <v>135</v>
      </c>
      <c r="E369" s="191" t="s">
        <v>539</v>
      </c>
      <c r="F369" s="192" t="s">
        <v>540</v>
      </c>
      <c r="G369" s="193" t="s">
        <v>158</v>
      </c>
      <c r="H369" s="194">
        <v>35.524000000000001</v>
      </c>
      <c r="I369" s="194"/>
      <c r="J369" s="194">
        <f>ROUND(I369*H369,3)</f>
        <v>0</v>
      </c>
      <c r="K369" s="151" t="s">
        <v>532</v>
      </c>
      <c r="L369" s="30"/>
      <c r="M369" s="155" t="s">
        <v>1</v>
      </c>
      <c r="N369" s="156" t="s">
        <v>39</v>
      </c>
      <c r="P369" s="157">
        <f>O369*H369</f>
        <v>0</v>
      </c>
      <c r="Q369" s="157">
        <v>3.4000000000000002E-4</v>
      </c>
      <c r="R369" s="157">
        <f>Q369*H369</f>
        <v>1.2078160000000001E-2</v>
      </c>
      <c r="S369" s="157">
        <v>0</v>
      </c>
      <c r="T369" s="158">
        <f>S369*H369</f>
        <v>0</v>
      </c>
      <c r="AR369" s="159" t="s">
        <v>237</v>
      </c>
      <c r="AT369" s="159" t="s">
        <v>135</v>
      </c>
      <c r="AU369" s="159" t="s">
        <v>85</v>
      </c>
      <c r="AY369" s="15" t="s">
        <v>132</v>
      </c>
      <c r="BE369" s="160">
        <f>IF(N369="základná",J369,0)</f>
        <v>0</v>
      </c>
      <c r="BF369" s="160">
        <f>IF(N369="znížená",J369,0)</f>
        <v>0</v>
      </c>
      <c r="BG369" s="160">
        <f>IF(N369="zákl. prenesená",J369,0)</f>
        <v>0</v>
      </c>
      <c r="BH369" s="160">
        <f>IF(N369="zníž. prenesená",J369,0)</f>
        <v>0</v>
      </c>
      <c r="BI369" s="160">
        <f>IF(N369="nulová",J369,0)</f>
        <v>0</v>
      </c>
      <c r="BJ369" s="15" t="s">
        <v>85</v>
      </c>
      <c r="BK369" s="161">
        <f>ROUND(I369*H369,3)</f>
        <v>0</v>
      </c>
      <c r="BL369" s="15" t="s">
        <v>237</v>
      </c>
      <c r="BM369" s="159" t="s">
        <v>541</v>
      </c>
    </row>
    <row r="370" spans="2:65" s="12" customFormat="1">
      <c r="B370" s="162"/>
      <c r="D370" s="163" t="s">
        <v>149</v>
      </c>
      <c r="E370" s="195" t="s">
        <v>1</v>
      </c>
      <c r="F370" s="196" t="s">
        <v>542</v>
      </c>
      <c r="G370" s="197"/>
      <c r="H370" s="198">
        <v>9.1300000000000008</v>
      </c>
      <c r="I370" s="199"/>
      <c r="J370" s="197"/>
      <c r="L370" s="162"/>
      <c r="M370" s="168"/>
      <c r="T370" s="169"/>
      <c r="AT370" s="164" t="s">
        <v>149</v>
      </c>
      <c r="AU370" s="164" t="s">
        <v>85</v>
      </c>
      <c r="AV370" s="12" t="s">
        <v>85</v>
      </c>
      <c r="AW370" s="12" t="s">
        <v>28</v>
      </c>
      <c r="AX370" s="12" t="s">
        <v>73</v>
      </c>
      <c r="AY370" s="164" t="s">
        <v>132</v>
      </c>
    </row>
    <row r="371" spans="2:65" s="12" customFormat="1">
      <c r="B371" s="162"/>
      <c r="D371" s="163" t="s">
        <v>149</v>
      </c>
      <c r="E371" s="195" t="s">
        <v>1</v>
      </c>
      <c r="F371" s="196" t="s">
        <v>543</v>
      </c>
      <c r="G371" s="197"/>
      <c r="H371" s="198">
        <v>8.6319999999999997</v>
      </c>
      <c r="I371" s="199"/>
      <c r="J371" s="197"/>
      <c r="L371" s="162"/>
      <c r="M371" s="168"/>
      <c r="T371" s="169"/>
      <c r="AT371" s="164" t="s">
        <v>149</v>
      </c>
      <c r="AU371" s="164" t="s">
        <v>85</v>
      </c>
      <c r="AV371" s="12" t="s">
        <v>85</v>
      </c>
      <c r="AW371" s="12" t="s">
        <v>28</v>
      </c>
      <c r="AX371" s="12" t="s">
        <v>73</v>
      </c>
      <c r="AY371" s="164" t="s">
        <v>132</v>
      </c>
    </row>
    <row r="372" spans="2:65" s="12" customFormat="1">
      <c r="B372" s="162"/>
      <c r="D372" s="163" t="s">
        <v>149</v>
      </c>
      <c r="E372" s="195" t="s">
        <v>1</v>
      </c>
      <c r="F372" s="196" t="s">
        <v>544</v>
      </c>
      <c r="G372" s="197"/>
      <c r="H372" s="198">
        <v>8.6319999999999997</v>
      </c>
      <c r="I372" s="199"/>
      <c r="J372" s="197"/>
      <c r="L372" s="162"/>
      <c r="M372" s="168"/>
      <c r="T372" s="169"/>
      <c r="AT372" s="164" t="s">
        <v>149</v>
      </c>
      <c r="AU372" s="164" t="s">
        <v>85</v>
      </c>
      <c r="AV372" s="12" t="s">
        <v>85</v>
      </c>
      <c r="AW372" s="12" t="s">
        <v>28</v>
      </c>
      <c r="AX372" s="12" t="s">
        <v>73</v>
      </c>
      <c r="AY372" s="164" t="s">
        <v>132</v>
      </c>
    </row>
    <row r="373" spans="2:65" s="12" customFormat="1">
      <c r="B373" s="162"/>
      <c r="D373" s="163" t="s">
        <v>149</v>
      </c>
      <c r="E373" s="195" t="s">
        <v>1</v>
      </c>
      <c r="F373" s="196" t="s">
        <v>545</v>
      </c>
      <c r="G373" s="197"/>
      <c r="H373" s="198">
        <v>9.1300000000000008</v>
      </c>
      <c r="I373" s="199"/>
      <c r="J373" s="197"/>
      <c r="L373" s="162"/>
      <c r="M373" s="168"/>
      <c r="T373" s="169"/>
      <c r="AT373" s="164" t="s">
        <v>149</v>
      </c>
      <c r="AU373" s="164" t="s">
        <v>85</v>
      </c>
      <c r="AV373" s="12" t="s">
        <v>85</v>
      </c>
      <c r="AW373" s="12" t="s">
        <v>28</v>
      </c>
      <c r="AX373" s="12" t="s">
        <v>73</v>
      </c>
      <c r="AY373" s="164" t="s">
        <v>132</v>
      </c>
    </row>
    <row r="374" spans="2:65" s="13" customFormat="1">
      <c r="B374" s="170"/>
      <c r="D374" s="163" t="s">
        <v>149</v>
      </c>
      <c r="E374" s="200" t="s">
        <v>1</v>
      </c>
      <c r="F374" s="201" t="s">
        <v>198</v>
      </c>
      <c r="G374" s="202"/>
      <c r="H374" s="203">
        <v>35.524000000000001</v>
      </c>
      <c r="I374" s="204"/>
      <c r="J374" s="202"/>
      <c r="L374" s="170"/>
      <c r="M374" s="175"/>
      <c r="T374" s="176"/>
      <c r="AT374" s="171" t="s">
        <v>149</v>
      </c>
      <c r="AU374" s="171" t="s">
        <v>85</v>
      </c>
      <c r="AV374" s="13" t="s">
        <v>139</v>
      </c>
      <c r="AW374" s="13" t="s">
        <v>28</v>
      </c>
      <c r="AX374" s="13" t="s">
        <v>79</v>
      </c>
      <c r="AY374" s="171" t="s">
        <v>132</v>
      </c>
    </row>
    <row r="375" spans="2:65" s="11" customFormat="1" ht="22.9" customHeight="1">
      <c r="B375" s="136"/>
      <c r="D375" s="137" t="s">
        <v>72</v>
      </c>
      <c r="E375" s="211" t="s">
        <v>546</v>
      </c>
      <c r="F375" s="211" t="s">
        <v>547</v>
      </c>
      <c r="G375" s="212"/>
      <c r="H375" s="212"/>
      <c r="I375" s="213"/>
      <c r="J375" s="214">
        <f>BK375</f>
        <v>0</v>
      </c>
      <c r="L375" s="136"/>
      <c r="M375" s="141"/>
      <c r="P375" s="142">
        <f>SUM(P376:P378)</f>
        <v>0</v>
      </c>
      <c r="R375" s="142">
        <f>SUM(R376:R378)</f>
        <v>3.3376000000000003E-2</v>
      </c>
      <c r="T375" s="143">
        <f>SUM(T376:T378)</f>
        <v>0</v>
      </c>
      <c r="AR375" s="137" t="s">
        <v>85</v>
      </c>
      <c r="AT375" s="144" t="s">
        <v>72</v>
      </c>
      <c r="AU375" s="144" t="s">
        <v>79</v>
      </c>
      <c r="AY375" s="137" t="s">
        <v>132</v>
      </c>
      <c r="BK375" s="145">
        <f>SUM(BK376:BK378)</f>
        <v>0</v>
      </c>
    </row>
    <row r="376" spans="2:65" s="1" customFormat="1" ht="16.5" customHeight="1">
      <c r="B376" s="148"/>
      <c r="C376" s="149" t="s">
        <v>548</v>
      </c>
      <c r="D376" s="149" t="s">
        <v>135</v>
      </c>
      <c r="E376" s="150" t="s">
        <v>549</v>
      </c>
      <c r="F376" s="151" t="s">
        <v>550</v>
      </c>
      <c r="G376" s="152" t="s">
        <v>158</v>
      </c>
      <c r="H376" s="153">
        <v>1.6</v>
      </c>
      <c r="I376" s="154"/>
      <c r="J376" s="153">
        <f>ROUND(I376*H376,3)</f>
        <v>0</v>
      </c>
      <c r="K376" s="151" t="s">
        <v>1</v>
      </c>
      <c r="L376" s="30"/>
      <c r="M376" s="155" t="s">
        <v>1</v>
      </c>
      <c r="N376" s="156" t="s">
        <v>39</v>
      </c>
      <c r="P376" s="157">
        <f>O376*H376</f>
        <v>0</v>
      </c>
      <c r="Q376" s="157">
        <v>2.086E-2</v>
      </c>
      <c r="R376" s="157">
        <f>Q376*H376</f>
        <v>3.3376000000000003E-2</v>
      </c>
      <c r="S376" s="157">
        <v>0</v>
      </c>
      <c r="T376" s="158">
        <f>S376*H376</f>
        <v>0</v>
      </c>
      <c r="AR376" s="159" t="s">
        <v>237</v>
      </c>
      <c r="AT376" s="159" t="s">
        <v>135</v>
      </c>
      <c r="AU376" s="159" t="s">
        <v>85</v>
      </c>
      <c r="AY376" s="15" t="s">
        <v>132</v>
      </c>
      <c r="BE376" s="160">
        <f>IF(N376="základná",J376,0)</f>
        <v>0</v>
      </c>
      <c r="BF376" s="160">
        <f>IF(N376="znížená",J376,0)</f>
        <v>0</v>
      </c>
      <c r="BG376" s="160">
        <f>IF(N376="zákl. prenesená",J376,0)</f>
        <v>0</v>
      </c>
      <c r="BH376" s="160">
        <f>IF(N376="zníž. prenesená",J376,0)</f>
        <v>0</v>
      </c>
      <c r="BI376" s="160">
        <f>IF(N376="nulová",J376,0)</f>
        <v>0</v>
      </c>
      <c r="BJ376" s="15" t="s">
        <v>85</v>
      </c>
      <c r="BK376" s="161">
        <f>ROUND(I376*H376,3)</f>
        <v>0</v>
      </c>
      <c r="BL376" s="15" t="s">
        <v>237</v>
      </c>
      <c r="BM376" s="159" t="s">
        <v>551</v>
      </c>
    </row>
    <row r="377" spans="2:65" s="12" customFormat="1">
      <c r="B377" s="162"/>
      <c r="D377" s="163" t="s">
        <v>149</v>
      </c>
      <c r="E377" s="164" t="s">
        <v>1</v>
      </c>
      <c r="F377" s="165" t="s">
        <v>552</v>
      </c>
      <c r="H377" s="166">
        <v>1.6</v>
      </c>
      <c r="I377" s="167"/>
      <c r="L377" s="162"/>
      <c r="M377" s="168"/>
      <c r="T377" s="169"/>
      <c r="AT377" s="164" t="s">
        <v>149</v>
      </c>
      <c r="AU377" s="164" t="s">
        <v>85</v>
      </c>
      <c r="AV377" s="12" t="s">
        <v>85</v>
      </c>
      <c r="AW377" s="12" t="s">
        <v>28</v>
      </c>
      <c r="AX377" s="12" t="s">
        <v>79</v>
      </c>
      <c r="AY377" s="164" t="s">
        <v>132</v>
      </c>
    </row>
    <row r="378" spans="2:65" s="1" customFormat="1" ht="24" customHeight="1">
      <c r="B378" s="148"/>
      <c r="C378" s="149" t="s">
        <v>553</v>
      </c>
      <c r="D378" s="149" t="s">
        <v>135</v>
      </c>
      <c r="E378" s="150" t="s">
        <v>554</v>
      </c>
      <c r="F378" s="151" t="s">
        <v>555</v>
      </c>
      <c r="G378" s="152" t="s">
        <v>396</v>
      </c>
      <c r="H378" s="154"/>
      <c r="I378" s="154"/>
      <c r="J378" s="153">
        <f>ROUND(I378*H378,3)</f>
        <v>0</v>
      </c>
      <c r="K378" s="151" t="s">
        <v>1</v>
      </c>
      <c r="L378" s="30"/>
      <c r="M378" s="155" t="s">
        <v>1</v>
      </c>
      <c r="N378" s="156" t="s">
        <v>39</v>
      </c>
      <c r="P378" s="157">
        <f>O378*H378</f>
        <v>0</v>
      </c>
      <c r="Q378" s="157">
        <v>0</v>
      </c>
      <c r="R378" s="157">
        <f>Q378*H378</f>
        <v>0</v>
      </c>
      <c r="S378" s="157">
        <v>0</v>
      </c>
      <c r="T378" s="158">
        <f>S378*H378</f>
        <v>0</v>
      </c>
      <c r="AR378" s="159" t="s">
        <v>237</v>
      </c>
      <c r="AT378" s="159" t="s">
        <v>135</v>
      </c>
      <c r="AU378" s="159" t="s">
        <v>85</v>
      </c>
      <c r="AY378" s="15" t="s">
        <v>132</v>
      </c>
      <c r="BE378" s="160">
        <f>IF(N378="základná",J378,0)</f>
        <v>0</v>
      </c>
      <c r="BF378" s="160">
        <f>IF(N378="znížená",J378,0)</f>
        <v>0</v>
      </c>
      <c r="BG378" s="160">
        <f>IF(N378="zákl. prenesená",J378,0)</f>
        <v>0</v>
      </c>
      <c r="BH378" s="160">
        <f>IF(N378="zníž. prenesená",J378,0)</f>
        <v>0</v>
      </c>
      <c r="BI378" s="160">
        <f>IF(N378="nulová",J378,0)</f>
        <v>0</v>
      </c>
      <c r="BJ378" s="15" t="s">
        <v>85</v>
      </c>
      <c r="BK378" s="161">
        <f>ROUND(I378*H378,3)</f>
        <v>0</v>
      </c>
      <c r="BL378" s="15" t="s">
        <v>237</v>
      </c>
      <c r="BM378" s="159" t="s">
        <v>556</v>
      </c>
    </row>
    <row r="379" spans="2:65" s="11" customFormat="1" ht="25.9" customHeight="1">
      <c r="B379" s="136"/>
      <c r="D379" s="137" t="s">
        <v>72</v>
      </c>
      <c r="E379" s="138" t="s">
        <v>209</v>
      </c>
      <c r="F379" s="138" t="s">
        <v>557</v>
      </c>
      <c r="I379" s="139"/>
      <c r="J379" s="140">
        <f>BK379</f>
        <v>0</v>
      </c>
      <c r="L379" s="136"/>
      <c r="M379" s="141"/>
      <c r="P379" s="142">
        <f>P380</f>
        <v>0</v>
      </c>
      <c r="R379" s="142">
        <f>R380</f>
        <v>0</v>
      </c>
      <c r="T379" s="143">
        <f>T380</f>
        <v>0</v>
      </c>
      <c r="AR379" s="137" t="s">
        <v>133</v>
      </c>
      <c r="AT379" s="144" t="s">
        <v>72</v>
      </c>
      <c r="AU379" s="144" t="s">
        <v>73</v>
      </c>
      <c r="AY379" s="137" t="s">
        <v>132</v>
      </c>
      <c r="BK379" s="145">
        <f>BK380</f>
        <v>0</v>
      </c>
    </row>
    <row r="380" spans="2:65" s="11" customFormat="1" ht="22.9" customHeight="1">
      <c r="B380" s="136"/>
      <c r="D380" s="137" t="s">
        <v>72</v>
      </c>
      <c r="E380" s="146" t="s">
        <v>558</v>
      </c>
      <c r="F380" s="146" t="s">
        <v>559</v>
      </c>
      <c r="I380" s="139"/>
      <c r="J380" s="147">
        <f>BK380</f>
        <v>0</v>
      </c>
      <c r="L380" s="136"/>
      <c r="M380" s="141"/>
      <c r="P380" s="142">
        <f>SUM(P381:P382)</f>
        <v>0</v>
      </c>
      <c r="R380" s="142">
        <f>SUM(R381:R382)</f>
        <v>0</v>
      </c>
      <c r="T380" s="143">
        <f>SUM(T381:T382)</f>
        <v>0</v>
      </c>
      <c r="AR380" s="137" t="s">
        <v>133</v>
      </c>
      <c r="AT380" s="144" t="s">
        <v>72</v>
      </c>
      <c r="AU380" s="144" t="s">
        <v>79</v>
      </c>
      <c r="AY380" s="137" t="s">
        <v>132</v>
      </c>
      <c r="BK380" s="145">
        <f>SUM(BK381:BK382)</f>
        <v>0</v>
      </c>
    </row>
    <row r="381" spans="2:65" s="1" customFormat="1" ht="16.5" customHeight="1">
      <c r="B381" s="148"/>
      <c r="C381" s="149" t="s">
        <v>560</v>
      </c>
      <c r="D381" s="149" t="s">
        <v>135</v>
      </c>
      <c r="E381" s="150" t="s">
        <v>561</v>
      </c>
      <c r="F381" s="151" t="s">
        <v>562</v>
      </c>
      <c r="G381" s="152" t="s">
        <v>350</v>
      </c>
      <c r="H381" s="153">
        <v>1</v>
      </c>
      <c r="I381" s="154"/>
      <c r="J381" s="153">
        <f>ROUND(I381*H381,3)</f>
        <v>0</v>
      </c>
      <c r="K381" s="151" t="s">
        <v>1</v>
      </c>
      <c r="L381" s="30"/>
      <c r="M381" s="155" t="s">
        <v>1</v>
      </c>
      <c r="N381" s="156" t="s">
        <v>39</v>
      </c>
      <c r="P381" s="157">
        <f>O381*H381</f>
        <v>0</v>
      </c>
      <c r="Q381" s="157">
        <v>0</v>
      </c>
      <c r="R381" s="157">
        <f>Q381*H381</f>
        <v>0</v>
      </c>
      <c r="S381" s="157">
        <v>0</v>
      </c>
      <c r="T381" s="158">
        <f>S381*H381</f>
        <v>0</v>
      </c>
      <c r="AR381" s="159" t="s">
        <v>494</v>
      </c>
      <c r="AT381" s="159" t="s">
        <v>135</v>
      </c>
      <c r="AU381" s="159" t="s">
        <v>85</v>
      </c>
      <c r="AY381" s="15" t="s">
        <v>132</v>
      </c>
      <c r="BE381" s="160">
        <f>IF(N381="základná",J381,0)</f>
        <v>0</v>
      </c>
      <c r="BF381" s="160">
        <f>IF(N381="znížená",J381,0)</f>
        <v>0</v>
      </c>
      <c r="BG381" s="160">
        <f>IF(N381="zákl. prenesená",J381,0)</f>
        <v>0</v>
      </c>
      <c r="BH381" s="160">
        <f>IF(N381="zníž. prenesená",J381,0)</f>
        <v>0</v>
      </c>
      <c r="BI381" s="160">
        <f>IF(N381="nulová",J381,0)</f>
        <v>0</v>
      </c>
      <c r="BJ381" s="15" t="s">
        <v>85</v>
      </c>
      <c r="BK381" s="161">
        <f>ROUND(I381*H381,3)</f>
        <v>0</v>
      </c>
      <c r="BL381" s="15" t="s">
        <v>494</v>
      </c>
      <c r="BM381" s="159" t="s">
        <v>563</v>
      </c>
    </row>
    <row r="382" spans="2:65" s="12" customFormat="1">
      <c r="B382" s="162"/>
      <c r="D382" s="163" t="s">
        <v>149</v>
      </c>
      <c r="E382" s="164" t="s">
        <v>1</v>
      </c>
      <c r="F382" s="165" t="s">
        <v>352</v>
      </c>
      <c r="H382" s="166">
        <v>1</v>
      </c>
      <c r="I382" s="167"/>
      <c r="L382" s="162"/>
      <c r="M382" s="168"/>
      <c r="T382" s="169"/>
      <c r="AT382" s="164" t="s">
        <v>149</v>
      </c>
      <c r="AU382" s="164" t="s">
        <v>85</v>
      </c>
      <c r="AV382" s="12" t="s">
        <v>85</v>
      </c>
      <c r="AW382" s="12" t="s">
        <v>28</v>
      </c>
      <c r="AX382" s="12" t="s">
        <v>79</v>
      </c>
      <c r="AY382" s="164" t="s">
        <v>132</v>
      </c>
    </row>
    <row r="383" spans="2:65" s="11" customFormat="1" ht="25.9" customHeight="1">
      <c r="B383" s="136"/>
      <c r="D383" s="137" t="s">
        <v>72</v>
      </c>
      <c r="E383" s="138" t="s">
        <v>564</v>
      </c>
      <c r="F383" s="138" t="s">
        <v>565</v>
      </c>
      <c r="I383" s="139"/>
      <c r="J383" s="140">
        <f>BK383</f>
        <v>0</v>
      </c>
      <c r="L383" s="136"/>
      <c r="M383" s="141"/>
      <c r="P383" s="142">
        <f>SUM(P384:P387)</f>
        <v>0</v>
      </c>
      <c r="R383" s="142">
        <f>SUM(R384:R387)</f>
        <v>0</v>
      </c>
      <c r="T383" s="143">
        <f>SUM(T384:T387)</f>
        <v>0</v>
      </c>
      <c r="AR383" s="137" t="s">
        <v>139</v>
      </c>
      <c r="AT383" s="144" t="s">
        <v>72</v>
      </c>
      <c r="AU383" s="144" t="s">
        <v>73</v>
      </c>
      <c r="AY383" s="137" t="s">
        <v>132</v>
      </c>
      <c r="BK383" s="145">
        <f>SUM(BK384:BK387)</f>
        <v>0</v>
      </c>
    </row>
    <row r="384" spans="2:65" s="1" customFormat="1" ht="24" customHeight="1">
      <c r="B384" s="148"/>
      <c r="C384" s="149" t="s">
        <v>566</v>
      </c>
      <c r="D384" s="149" t="s">
        <v>135</v>
      </c>
      <c r="E384" s="150" t="s">
        <v>567</v>
      </c>
      <c r="F384" s="151" t="s">
        <v>568</v>
      </c>
      <c r="G384" s="152" t="s">
        <v>569</v>
      </c>
      <c r="H384" s="153">
        <v>15</v>
      </c>
      <c r="I384" s="154"/>
      <c r="J384" s="153">
        <f>ROUND(I384*H384,3)</f>
        <v>0</v>
      </c>
      <c r="K384" s="151" t="s">
        <v>1</v>
      </c>
      <c r="L384" s="30"/>
      <c r="M384" s="155" t="s">
        <v>1</v>
      </c>
      <c r="N384" s="156" t="s">
        <v>39</v>
      </c>
      <c r="P384" s="157">
        <f>O384*H384</f>
        <v>0</v>
      </c>
      <c r="Q384" s="157">
        <v>0</v>
      </c>
      <c r="R384" s="157">
        <f>Q384*H384</f>
        <v>0</v>
      </c>
      <c r="S384" s="157">
        <v>0</v>
      </c>
      <c r="T384" s="158">
        <f>S384*H384</f>
        <v>0</v>
      </c>
      <c r="AR384" s="159" t="s">
        <v>570</v>
      </c>
      <c r="AT384" s="159" t="s">
        <v>135</v>
      </c>
      <c r="AU384" s="159" t="s">
        <v>79</v>
      </c>
      <c r="AY384" s="15" t="s">
        <v>132</v>
      </c>
      <c r="BE384" s="160">
        <f>IF(N384="základná",J384,0)</f>
        <v>0</v>
      </c>
      <c r="BF384" s="160">
        <f>IF(N384="znížená",J384,0)</f>
        <v>0</v>
      </c>
      <c r="BG384" s="160">
        <f>IF(N384="zákl. prenesená",J384,0)</f>
        <v>0</v>
      </c>
      <c r="BH384" s="160">
        <f>IF(N384="zníž. prenesená",J384,0)</f>
        <v>0</v>
      </c>
      <c r="BI384" s="160">
        <f>IF(N384="nulová",J384,0)</f>
        <v>0</v>
      </c>
      <c r="BJ384" s="15" t="s">
        <v>85</v>
      </c>
      <c r="BK384" s="161">
        <f>ROUND(I384*H384,3)</f>
        <v>0</v>
      </c>
      <c r="BL384" s="15" t="s">
        <v>570</v>
      </c>
      <c r="BM384" s="159" t="s">
        <v>571</v>
      </c>
    </row>
    <row r="385" spans="2:65" s="12" customFormat="1">
      <c r="B385" s="162"/>
      <c r="D385" s="163" t="s">
        <v>149</v>
      </c>
      <c r="E385" s="164" t="s">
        <v>1</v>
      </c>
      <c r="F385" s="165" t="s">
        <v>572</v>
      </c>
      <c r="H385" s="166">
        <v>15</v>
      </c>
      <c r="I385" s="167"/>
      <c r="L385" s="162"/>
      <c r="M385" s="168"/>
      <c r="T385" s="169"/>
      <c r="AT385" s="164" t="s">
        <v>149</v>
      </c>
      <c r="AU385" s="164" t="s">
        <v>79</v>
      </c>
      <c r="AV385" s="12" t="s">
        <v>85</v>
      </c>
      <c r="AW385" s="12" t="s">
        <v>28</v>
      </c>
      <c r="AX385" s="12" t="s">
        <v>79</v>
      </c>
      <c r="AY385" s="164" t="s">
        <v>132</v>
      </c>
    </row>
    <row r="386" spans="2:65" s="1" customFormat="1" ht="24" customHeight="1">
      <c r="B386" s="148"/>
      <c r="C386" s="149" t="s">
        <v>573</v>
      </c>
      <c r="D386" s="149" t="s">
        <v>135</v>
      </c>
      <c r="E386" s="150" t="s">
        <v>574</v>
      </c>
      <c r="F386" s="151" t="s">
        <v>575</v>
      </c>
      <c r="G386" s="152" t="s">
        <v>569</v>
      </c>
      <c r="H386" s="153">
        <v>3.5</v>
      </c>
      <c r="I386" s="154"/>
      <c r="J386" s="153">
        <f>ROUND(I386*H386,3)</f>
        <v>0</v>
      </c>
      <c r="K386" s="151" t="s">
        <v>1</v>
      </c>
      <c r="L386" s="30"/>
      <c r="M386" s="155" t="s">
        <v>1</v>
      </c>
      <c r="N386" s="156" t="s">
        <v>39</v>
      </c>
      <c r="P386" s="157">
        <f>O386*H386</f>
        <v>0</v>
      </c>
      <c r="Q386" s="157">
        <v>0</v>
      </c>
      <c r="R386" s="157">
        <f>Q386*H386</f>
        <v>0</v>
      </c>
      <c r="S386" s="157">
        <v>0</v>
      </c>
      <c r="T386" s="158">
        <f>S386*H386</f>
        <v>0</v>
      </c>
      <c r="AR386" s="159" t="s">
        <v>570</v>
      </c>
      <c r="AT386" s="159" t="s">
        <v>135</v>
      </c>
      <c r="AU386" s="159" t="s">
        <v>79</v>
      </c>
      <c r="AY386" s="15" t="s">
        <v>132</v>
      </c>
      <c r="BE386" s="160">
        <f>IF(N386="základná",J386,0)</f>
        <v>0</v>
      </c>
      <c r="BF386" s="160">
        <f>IF(N386="znížená",J386,0)</f>
        <v>0</v>
      </c>
      <c r="BG386" s="160">
        <f>IF(N386="zákl. prenesená",J386,0)</f>
        <v>0</v>
      </c>
      <c r="BH386" s="160">
        <f>IF(N386="zníž. prenesená",J386,0)</f>
        <v>0</v>
      </c>
      <c r="BI386" s="160">
        <f>IF(N386="nulová",J386,0)</f>
        <v>0</v>
      </c>
      <c r="BJ386" s="15" t="s">
        <v>85</v>
      </c>
      <c r="BK386" s="161">
        <f>ROUND(I386*H386,3)</f>
        <v>0</v>
      </c>
      <c r="BL386" s="15" t="s">
        <v>570</v>
      </c>
      <c r="BM386" s="159" t="s">
        <v>576</v>
      </c>
    </row>
    <row r="387" spans="2:65" s="12" customFormat="1">
      <c r="B387" s="162"/>
      <c r="D387" s="163" t="s">
        <v>149</v>
      </c>
      <c r="E387" s="164" t="s">
        <v>1</v>
      </c>
      <c r="F387" s="165" t="s">
        <v>577</v>
      </c>
      <c r="H387" s="166">
        <v>3.5</v>
      </c>
      <c r="I387" s="167"/>
      <c r="L387" s="162"/>
      <c r="M387" s="168"/>
      <c r="T387" s="169"/>
      <c r="AT387" s="164" t="s">
        <v>149</v>
      </c>
      <c r="AU387" s="164" t="s">
        <v>79</v>
      </c>
      <c r="AV387" s="12" t="s">
        <v>85</v>
      </c>
      <c r="AW387" s="12" t="s">
        <v>28</v>
      </c>
      <c r="AX387" s="12" t="s">
        <v>79</v>
      </c>
      <c r="AY387" s="164" t="s">
        <v>132</v>
      </c>
    </row>
    <row r="388" spans="2:65" s="11" customFormat="1" ht="25.9" customHeight="1">
      <c r="B388" s="136"/>
      <c r="D388" s="137" t="s">
        <v>72</v>
      </c>
      <c r="E388" s="138" t="s">
        <v>578</v>
      </c>
      <c r="F388" s="138" t="s">
        <v>579</v>
      </c>
      <c r="I388" s="139"/>
      <c r="J388" s="140">
        <f>BK388</f>
        <v>0</v>
      </c>
      <c r="L388" s="136"/>
      <c r="M388" s="141"/>
      <c r="P388" s="142">
        <f>P389</f>
        <v>0</v>
      </c>
      <c r="R388" s="142">
        <f>R389</f>
        <v>0</v>
      </c>
      <c r="T388" s="143">
        <f>T389</f>
        <v>0</v>
      </c>
      <c r="AR388" s="137" t="s">
        <v>155</v>
      </c>
      <c r="AT388" s="144" t="s">
        <v>72</v>
      </c>
      <c r="AU388" s="144" t="s">
        <v>73</v>
      </c>
      <c r="AY388" s="137" t="s">
        <v>132</v>
      </c>
      <c r="BK388" s="145">
        <f>BK389</f>
        <v>0</v>
      </c>
    </row>
    <row r="389" spans="2:65" s="1" customFormat="1" ht="16.5" customHeight="1">
      <c r="B389" s="148"/>
      <c r="C389" s="149" t="s">
        <v>580</v>
      </c>
      <c r="D389" s="149" t="s">
        <v>135</v>
      </c>
      <c r="E389" s="150" t="s">
        <v>581</v>
      </c>
      <c r="F389" s="151" t="s">
        <v>582</v>
      </c>
      <c r="G389" s="152" t="s">
        <v>583</v>
      </c>
      <c r="H389" s="153">
        <v>1</v>
      </c>
      <c r="I389" s="154"/>
      <c r="J389" s="153">
        <f>ROUND(I389*H389,3)</f>
        <v>0</v>
      </c>
      <c r="K389" s="151" t="s">
        <v>1</v>
      </c>
      <c r="L389" s="30"/>
      <c r="M389" s="186" t="s">
        <v>1</v>
      </c>
      <c r="N389" s="187" t="s">
        <v>39</v>
      </c>
      <c r="O389" s="188"/>
      <c r="P389" s="189">
        <f>O389*H389</f>
        <v>0</v>
      </c>
      <c r="Q389" s="189">
        <v>0</v>
      </c>
      <c r="R389" s="189">
        <f>Q389*H389</f>
        <v>0</v>
      </c>
      <c r="S389" s="189">
        <v>0</v>
      </c>
      <c r="T389" s="190">
        <f>S389*H389</f>
        <v>0</v>
      </c>
      <c r="AR389" s="159" t="s">
        <v>584</v>
      </c>
      <c r="AT389" s="159" t="s">
        <v>135</v>
      </c>
      <c r="AU389" s="159" t="s">
        <v>79</v>
      </c>
      <c r="AY389" s="15" t="s">
        <v>132</v>
      </c>
      <c r="BE389" s="160">
        <f>IF(N389="základná",J389,0)</f>
        <v>0</v>
      </c>
      <c r="BF389" s="160">
        <f>IF(N389="znížená",J389,0)</f>
        <v>0</v>
      </c>
      <c r="BG389" s="160">
        <f>IF(N389="zákl. prenesená",J389,0)</f>
        <v>0</v>
      </c>
      <c r="BH389" s="160">
        <f>IF(N389="zníž. prenesená",J389,0)</f>
        <v>0</v>
      </c>
      <c r="BI389" s="160">
        <f>IF(N389="nulová",J389,0)</f>
        <v>0</v>
      </c>
      <c r="BJ389" s="15" t="s">
        <v>85</v>
      </c>
      <c r="BK389" s="161">
        <f>ROUND(I389*H389,3)</f>
        <v>0</v>
      </c>
      <c r="BL389" s="15" t="s">
        <v>584</v>
      </c>
      <c r="BM389" s="159" t="s">
        <v>585</v>
      </c>
    </row>
    <row r="390" spans="2:65" s="1" customFormat="1" ht="7" customHeight="1">
      <c r="B390" s="42"/>
      <c r="C390" s="43"/>
      <c r="D390" s="43"/>
      <c r="E390" s="43"/>
      <c r="F390" s="43"/>
      <c r="G390" s="43"/>
      <c r="H390" s="43"/>
      <c r="I390" s="110"/>
      <c r="J390" s="43"/>
      <c r="K390" s="43"/>
      <c r="L390" s="30"/>
    </row>
  </sheetData>
  <autoFilter ref="C140:K389" xr:uid="{00000000-0009-0000-0000-000001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F - Toalety typ  F</vt:lpstr>
      <vt:lpstr>'F - Toalety typ  F'!Názvy_tlače</vt:lpstr>
      <vt:lpstr>'Rekapitulácia stavby'!Názvy_tlače</vt:lpstr>
      <vt:lpstr>'F - Toalety typ  F'!Oblasť_tlače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Rasto</cp:lastModifiedBy>
  <dcterms:created xsi:type="dcterms:W3CDTF">2019-03-07T11:06:35Z</dcterms:created>
  <dcterms:modified xsi:type="dcterms:W3CDTF">2019-03-07T14:01:01Z</dcterms:modified>
</cp:coreProperties>
</file>