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20190819 - ÚPRAVA RAMPY P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'20190819 - ÚPRAVA RAMPY P...'!$C$127:$L$218</definedName>
    <definedName name="_xlnm.Print_Area" localSheetId="1">'20190819 - ÚPRAVA RAMPY P...'!$C$4:$K$76,'20190819 - ÚPRAVA RAMPY P...'!$C$82:$K$111,'20190819 - ÚPRAVA RAMPY P...'!$C$117:$L$218</definedName>
    <definedName name="_xlnm.Print_Titles" localSheetId="1">'20190819 - ÚPRAVA RAMPY P...'!$127:$127</definedName>
  </definedNames>
  <calcPr/>
</workbook>
</file>

<file path=xl/calcChain.xml><?xml version="1.0" encoding="utf-8"?>
<calcChain xmlns="http://schemas.openxmlformats.org/spreadsheetml/2006/main">
  <c i="2" r="K37"/>
  <c r="K36"/>
  <c i="1" r="BA95"/>
  <c i="2" r="K35"/>
  <c i="1" r="AZ95"/>
  <c i="2" r="BI218"/>
  <c r="BH218"/>
  <c r="BG218"/>
  <c r="BE218"/>
  <c r="R218"/>
  <c r="R217"/>
  <c r="Q218"/>
  <c r="Q217"/>
  <c r="X218"/>
  <c r="X217"/>
  <c r="V218"/>
  <c r="V217"/>
  <c r="T218"/>
  <c r="T217"/>
  <c r="P218"/>
  <c r="BK218"/>
  <c r="BK217"/>
  <c r="K217"/>
  <c r="K218"/>
  <c r="BF218"/>
  <c r="K110"/>
  <c r="J110"/>
  <c r="I110"/>
  <c r="BI216"/>
  <c r="BH216"/>
  <c r="BG216"/>
  <c r="BE216"/>
  <c r="R216"/>
  <c r="R215"/>
  <c r="R214"/>
  <c r="Q216"/>
  <c r="Q215"/>
  <c r="Q214"/>
  <c r="X216"/>
  <c r="X215"/>
  <c r="X214"/>
  <c r="V216"/>
  <c r="V215"/>
  <c r="V214"/>
  <c r="T216"/>
  <c r="T215"/>
  <c r="T214"/>
  <c r="P216"/>
  <c r="BK216"/>
  <c r="BK215"/>
  <c r="K215"/>
  <c r="BK214"/>
  <c r="K214"/>
  <c r="K216"/>
  <c r="BF216"/>
  <c r="K109"/>
  <c r="J109"/>
  <c r="I109"/>
  <c r="K108"/>
  <c r="J108"/>
  <c r="I108"/>
  <c r="BI213"/>
  <c r="BH213"/>
  <c r="BG213"/>
  <c r="BE213"/>
  <c r="R213"/>
  <c r="Q213"/>
  <c r="X213"/>
  <c r="V213"/>
  <c r="T213"/>
  <c r="P213"/>
  <c r="BK213"/>
  <c r="K213"/>
  <c r="BF213"/>
  <c r="BI212"/>
  <c r="BH212"/>
  <c r="BG212"/>
  <c r="BE212"/>
  <c r="R212"/>
  <c r="Q212"/>
  <c r="X212"/>
  <c r="V212"/>
  <c r="T212"/>
  <c r="P212"/>
  <c r="BK212"/>
  <c r="K212"/>
  <c r="BF212"/>
  <c r="BI211"/>
  <c r="BH211"/>
  <c r="BG211"/>
  <c r="BE211"/>
  <c r="R211"/>
  <c r="R210"/>
  <c r="Q211"/>
  <c r="Q210"/>
  <c r="X211"/>
  <c r="X210"/>
  <c r="V211"/>
  <c r="V210"/>
  <c r="T211"/>
  <c r="T210"/>
  <c r="P211"/>
  <c r="BK211"/>
  <c r="BK210"/>
  <c r="K210"/>
  <c r="K211"/>
  <c r="BF211"/>
  <c r="K107"/>
  <c r="J107"/>
  <c r="I107"/>
  <c r="BI209"/>
  <c r="BH209"/>
  <c r="BG209"/>
  <c r="BE209"/>
  <c r="R209"/>
  <c r="Q209"/>
  <c r="X209"/>
  <c r="V209"/>
  <c r="T209"/>
  <c r="P209"/>
  <c r="BK209"/>
  <c r="K209"/>
  <c r="BF209"/>
  <c r="BI208"/>
  <c r="BH208"/>
  <c r="BG208"/>
  <c r="BE208"/>
  <c r="R208"/>
  <c r="Q208"/>
  <c r="X208"/>
  <c r="V208"/>
  <c r="T208"/>
  <c r="P208"/>
  <c r="BK208"/>
  <c r="K208"/>
  <c r="BF208"/>
  <c r="BI207"/>
  <c r="BH207"/>
  <c r="BG207"/>
  <c r="BE207"/>
  <c r="R207"/>
  <c r="Q207"/>
  <c r="X207"/>
  <c r="V207"/>
  <c r="T207"/>
  <c r="P207"/>
  <c r="BK207"/>
  <c r="K207"/>
  <c r="BF207"/>
  <c r="BI206"/>
  <c r="BH206"/>
  <c r="BG206"/>
  <c r="BE206"/>
  <c r="R206"/>
  <c r="Q206"/>
  <c r="X206"/>
  <c r="V206"/>
  <c r="T206"/>
  <c r="P206"/>
  <c r="BK206"/>
  <c r="K206"/>
  <c r="BF206"/>
  <c r="BI205"/>
  <c r="BH205"/>
  <c r="BG205"/>
  <c r="BE205"/>
  <c r="R205"/>
  <c r="R204"/>
  <c r="Q205"/>
  <c r="Q204"/>
  <c r="X205"/>
  <c r="X204"/>
  <c r="V205"/>
  <c r="V204"/>
  <c r="T205"/>
  <c r="T204"/>
  <c r="P205"/>
  <c r="BK205"/>
  <c r="BK204"/>
  <c r="K204"/>
  <c r="K205"/>
  <c r="BF205"/>
  <c r="K106"/>
  <c r="J106"/>
  <c r="I106"/>
  <c r="BI203"/>
  <c r="BH203"/>
  <c r="BG203"/>
  <c r="BE203"/>
  <c r="R203"/>
  <c r="Q203"/>
  <c r="X203"/>
  <c r="V203"/>
  <c r="T203"/>
  <c r="P203"/>
  <c r="BK203"/>
  <c r="K203"/>
  <c r="BF203"/>
  <c r="BI202"/>
  <c r="BH202"/>
  <c r="BG202"/>
  <c r="BE202"/>
  <c r="R202"/>
  <c r="Q202"/>
  <c r="X202"/>
  <c r="V202"/>
  <c r="T202"/>
  <c r="P202"/>
  <c r="BK202"/>
  <c r="K202"/>
  <c r="BF202"/>
  <c r="BI201"/>
  <c r="BH201"/>
  <c r="BG201"/>
  <c r="BE201"/>
  <c r="R201"/>
  <c r="Q201"/>
  <c r="X201"/>
  <c r="V201"/>
  <c r="T201"/>
  <c r="P201"/>
  <c r="BK201"/>
  <c r="K201"/>
  <c r="BF201"/>
  <c r="BI200"/>
  <c r="BH200"/>
  <c r="BG200"/>
  <c r="BE200"/>
  <c r="R200"/>
  <c r="R199"/>
  <c r="Q200"/>
  <c r="Q199"/>
  <c r="X200"/>
  <c r="X199"/>
  <c r="V200"/>
  <c r="V199"/>
  <c r="T200"/>
  <c r="T199"/>
  <c r="P200"/>
  <c r="BK200"/>
  <c r="BK199"/>
  <c r="K199"/>
  <c r="K200"/>
  <c r="BF200"/>
  <c r="K105"/>
  <c r="J105"/>
  <c r="I105"/>
  <c r="BI198"/>
  <c r="BH198"/>
  <c r="BG198"/>
  <c r="BE198"/>
  <c r="R198"/>
  <c r="Q198"/>
  <c r="X198"/>
  <c r="V198"/>
  <c r="T198"/>
  <c r="P198"/>
  <c r="BK198"/>
  <c r="K198"/>
  <c r="BF198"/>
  <c r="BI196"/>
  <c r="BH196"/>
  <c r="BG196"/>
  <c r="BE196"/>
  <c r="R196"/>
  <c r="Q196"/>
  <c r="X196"/>
  <c r="V196"/>
  <c r="T196"/>
  <c r="P196"/>
  <c r="BK196"/>
  <c r="K196"/>
  <c r="BF196"/>
  <c r="BI195"/>
  <c r="BH195"/>
  <c r="BG195"/>
  <c r="BE195"/>
  <c r="R195"/>
  <c r="R194"/>
  <c r="Q195"/>
  <c r="Q194"/>
  <c r="X195"/>
  <c r="X194"/>
  <c r="V195"/>
  <c r="V194"/>
  <c r="T195"/>
  <c r="T194"/>
  <c r="P195"/>
  <c r="BK195"/>
  <c r="BK194"/>
  <c r="K194"/>
  <c r="K195"/>
  <c r="BF195"/>
  <c r="K104"/>
  <c r="J104"/>
  <c r="I104"/>
  <c r="BI193"/>
  <c r="BH193"/>
  <c r="BG193"/>
  <c r="BE193"/>
  <c r="R193"/>
  <c r="Q193"/>
  <c r="X193"/>
  <c r="V193"/>
  <c r="T193"/>
  <c r="P193"/>
  <c r="BK193"/>
  <c r="K193"/>
  <c r="BF193"/>
  <c r="BI192"/>
  <c r="BH192"/>
  <c r="BG192"/>
  <c r="BE192"/>
  <c r="R192"/>
  <c r="Q192"/>
  <c r="X192"/>
  <c r="V192"/>
  <c r="T192"/>
  <c r="P192"/>
  <c r="BK192"/>
  <c r="K192"/>
  <c r="BF192"/>
  <c r="BI191"/>
  <c r="BH191"/>
  <c r="BG191"/>
  <c r="BE191"/>
  <c r="R191"/>
  <c r="Q191"/>
  <c r="X191"/>
  <c r="V191"/>
  <c r="T191"/>
  <c r="P191"/>
  <c r="BK191"/>
  <c r="K191"/>
  <c r="BF191"/>
  <c r="BI189"/>
  <c r="BH189"/>
  <c r="BG189"/>
  <c r="BE189"/>
  <c r="R189"/>
  <c r="Q189"/>
  <c r="X189"/>
  <c r="V189"/>
  <c r="T189"/>
  <c r="P189"/>
  <c r="BK189"/>
  <c r="K189"/>
  <c r="BF189"/>
  <c r="BI188"/>
  <c r="BH188"/>
  <c r="BG188"/>
  <c r="BE188"/>
  <c r="R188"/>
  <c r="Q188"/>
  <c r="X188"/>
  <c r="V188"/>
  <c r="T188"/>
  <c r="P188"/>
  <c r="BK188"/>
  <c r="K188"/>
  <c r="BF188"/>
  <c r="BI187"/>
  <c r="BH187"/>
  <c r="BG187"/>
  <c r="BE187"/>
  <c r="R187"/>
  <c r="Q187"/>
  <c r="X187"/>
  <c r="V187"/>
  <c r="T187"/>
  <c r="P187"/>
  <c r="BK187"/>
  <c r="K187"/>
  <c r="BF187"/>
  <c r="BI186"/>
  <c r="BH186"/>
  <c r="BG186"/>
  <c r="BE186"/>
  <c r="R186"/>
  <c r="Q186"/>
  <c r="X186"/>
  <c r="V186"/>
  <c r="T186"/>
  <c r="P186"/>
  <c r="BK186"/>
  <c r="K186"/>
  <c r="BF186"/>
  <c r="BI185"/>
  <c r="BH185"/>
  <c r="BG185"/>
  <c r="BE185"/>
  <c r="R185"/>
  <c r="R184"/>
  <c r="R183"/>
  <c r="Q185"/>
  <c r="Q184"/>
  <c r="Q183"/>
  <c r="X185"/>
  <c r="X184"/>
  <c r="X183"/>
  <c r="V185"/>
  <c r="V184"/>
  <c r="V183"/>
  <c r="T185"/>
  <c r="T184"/>
  <c r="T183"/>
  <c r="P185"/>
  <c r="BK185"/>
  <c r="BK184"/>
  <c r="K184"/>
  <c r="BK183"/>
  <c r="K183"/>
  <c r="K185"/>
  <c r="BF185"/>
  <c r="K103"/>
  <c r="J103"/>
  <c r="I103"/>
  <c r="K102"/>
  <c r="J102"/>
  <c r="I102"/>
  <c r="BI182"/>
  <c r="BH182"/>
  <c r="BG182"/>
  <c r="BE182"/>
  <c r="R182"/>
  <c r="R181"/>
  <c r="Q182"/>
  <c r="Q181"/>
  <c r="X182"/>
  <c r="X181"/>
  <c r="V182"/>
  <c r="V181"/>
  <c r="T182"/>
  <c r="T181"/>
  <c r="P182"/>
  <c r="BK182"/>
  <c r="BK181"/>
  <c r="K181"/>
  <c r="K182"/>
  <c r="BF182"/>
  <c r="K101"/>
  <c r="J101"/>
  <c r="I101"/>
  <c r="BI179"/>
  <c r="BH179"/>
  <c r="BG179"/>
  <c r="BE179"/>
  <c r="R179"/>
  <c r="Q179"/>
  <c r="X179"/>
  <c r="V179"/>
  <c r="T179"/>
  <c r="P179"/>
  <c r="BK179"/>
  <c r="K179"/>
  <c r="BF179"/>
  <c r="BI177"/>
  <c r="BH177"/>
  <c r="BG177"/>
  <c r="BE177"/>
  <c r="R177"/>
  <c r="Q177"/>
  <c r="X177"/>
  <c r="V177"/>
  <c r="T177"/>
  <c r="P177"/>
  <c r="BK177"/>
  <c r="K177"/>
  <c r="BF177"/>
  <c r="BI175"/>
  <c r="BH175"/>
  <c r="BG175"/>
  <c r="BE175"/>
  <c r="R175"/>
  <c r="Q175"/>
  <c r="X175"/>
  <c r="V175"/>
  <c r="T175"/>
  <c r="P175"/>
  <c r="BK175"/>
  <c r="K175"/>
  <c r="BF175"/>
  <c r="BI173"/>
  <c r="BH173"/>
  <c r="BG173"/>
  <c r="BE173"/>
  <c r="R173"/>
  <c r="Q173"/>
  <c r="X173"/>
  <c r="V173"/>
  <c r="T173"/>
  <c r="P173"/>
  <c r="BK173"/>
  <c r="K173"/>
  <c r="BF173"/>
  <c r="BI171"/>
  <c r="BH171"/>
  <c r="BG171"/>
  <c r="BE171"/>
  <c r="R171"/>
  <c r="Q171"/>
  <c r="X171"/>
  <c r="V171"/>
  <c r="T171"/>
  <c r="P171"/>
  <c r="BK171"/>
  <c r="K171"/>
  <c r="BF171"/>
  <c r="BI170"/>
  <c r="BH170"/>
  <c r="BG170"/>
  <c r="BE170"/>
  <c r="R170"/>
  <c r="Q170"/>
  <c r="X170"/>
  <c r="V170"/>
  <c r="T170"/>
  <c r="P170"/>
  <c r="BK170"/>
  <c r="K170"/>
  <c r="BF170"/>
  <c r="BI169"/>
  <c r="BH169"/>
  <c r="BG169"/>
  <c r="BE169"/>
  <c r="R169"/>
  <c r="Q169"/>
  <c r="X169"/>
  <c r="V169"/>
  <c r="T169"/>
  <c r="P169"/>
  <c r="BK169"/>
  <c r="K169"/>
  <c r="BF169"/>
  <c r="BI167"/>
  <c r="BH167"/>
  <c r="BG167"/>
  <c r="BE167"/>
  <c r="R167"/>
  <c r="Q167"/>
  <c r="X167"/>
  <c r="V167"/>
  <c r="T167"/>
  <c r="P167"/>
  <c r="BK167"/>
  <c r="K167"/>
  <c r="BF167"/>
  <c r="BI166"/>
  <c r="BH166"/>
  <c r="BG166"/>
  <c r="BE166"/>
  <c r="R166"/>
  <c r="Q166"/>
  <c r="X166"/>
  <c r="V166"/>
  <c r="T166"/>
  <c r="P166"/>
  <c r="BK166"/>
  <c r="K166"/>
  <c r="BF166"/>
  <c r="BI165"/>
  <c r="BH165"/>
  <c r="BG165"/>
  <c r="BE165"/>
  <c r="R165"/>
  <c r="Q165"/>
  <c r="X165"/>
  <c r="V165"/>
  <c r="T165"/>
  <c r="P165"/>
  <c r="BK165"/>
  <c r="K165"/>
  <c r="BF165"/>
  <c r="BI164"/>
  <c r="BH164"/>
  <c r="BG164"/>
  <c r="BE164"/>
  <c r="R164"/>
  <c r="Q164"/>
  <c r="X164"/>
  <c r="V164"/>
  <c r="T164"/>
  <c r="P164"/>
  <c r="BK164"/>
  <c r="K164"/>
  <c r="BF164"/>
  <c r="BI163"/>
  <c r="BH163"/>
  <c r="BG163"/>
  <c r="BE163"/>
  <c r="R163"/>
  <c r="Q163"/>
  <c r="X163"/>
  <c r="V163"/>
  <c r="T163"/>
  <c r="P163"/>
  <c r="BK163"/>
  <c r="K163"/>
  <c r="BF163"/>
  <c r="BI162"/>
  <c r="BH162"/>
  <c r="BG162"/>
  <c r="BE162"/>
  <c r="R162"/>
  <c r="Q162"/>
  <c r="X162"/>
  <c r="V162"/>
  <c r="T162"/>
  <c r="P162"/>
  <c r="BK162"/>
  <c r="K162"/>
  <c r="BF162"/>
  <c r="BI161"/>
  <c r="BH161"/>
  <c r="BG161"/>
  <c r="BE161"/>
  <c r="R161"/>
  <c r="Q161"/>
  <c r="X161"/>
  <c r="V161"/>
  <c r="T161"/>
  <c r="P161"/>
  <c r="BK161"/>
  <c r="K161"/>
  <c r="BF161"/>
  <c r="BI160"/>
  <c r="BH160"/>
  <c r="BG160"/>
  <c r="BE160"/>
  <c r="R160"/>
  <c r="Q160"/>
  <c r="X160"/>
  <c r="V160"/>
  <c r="T160"/>
  <c r="P160"/>
  <c r="BK160"/>
  <c r="K160"/>
  <c r="BF160"/>
  <c r="BI159"/>
  <c r="BH159"/>
  <c r="BG159"/>
  <c r="BE159"/>
  <c r="R159"/>
  <c r="Q159"/>
  <c r="X159"/>
  <c r="V159"/>
  <c r="T159"/>
  <c r="P159"/>
  <c r="BK159"/>
  <c r="K159"/>
  <c r="BF159"/>
  <c r="BI158"/>
  <c r="BH158"/>
  <c r="BG158"/>
  <c r="BE158"/>
  <c r="R158"/>
  <c r="Q158"/>
  <c r="X158"/>
  <c r="V158"/>
  <c r="T158"/>
  <c r="P158"/>
  <c r="BK158"/>
  <c r="K158"/>
  <c r="BF158"/>
  <c r="BI157"/>
  <c r="BH157"/>
  <c r="BG157"/>
  <c r="BE157"/>
  <c r="R157"/>
  <c r="R156"/>
  <c r="Q157"/>
  <c r="Q156"/>
  <c r="X157"/>
  <c r="X156"/>
  <c r="V157"/>
  <c r="V156"/>
  <c r="T157"/>
  <c r="T156"/>
  <c r="P157"/>
  <c r="BK157"/>
  <c r="BK156"/>
  <c r="K156"/>
  <c r="K157"/>
  <c r="BF157"/>
  <c r="K100"/>
  <c r="J100"/>
  <c r="I100"/>
  <c r="BI155"/>
  <c r="BH155"/>
  <c r="BG155"/>
  <c r="BE155"/>
  <c r="R155"/>
  <c r="Q155"/>
  <c r="X155"/>
  <c r="V155"/>
  <c r="T155"/>
  <c r="P155"/>
  <c r="BK155"/>
  <c r="K155"/>
  <c r="BF155"/>
  <c r="BI154"/>
  <c r="BH154"/>
  <c r="BG154"/>
  <c r="BE154"/>
  <c r="R154"/>
  <c r="R153"/>
  <c r="Q154"/>
  <c r="Q153"/>
  <c r="X154"/>
  <c r="X153"/>
  <c r="V154"/>
  <c r="V153"/>
  <c r="T154"/>
  <c r="T153"/>
  <c r="P154"/>
  <c r="BK154"/>
  <c r="BK153"/>
  <c r="K153"/>
  <c r="K154"/>
  <c r="BF154"/>
  <c r="K99"/>
  <c r="J99"/>
  <c r="I99"/>
  <c r="BI151"/>
  <c r="BH151"/>
  <c r="BG151"/>
  <c r="BE151"/>
  <c r="R151"/>
  <c r="Q151"/>
  <c r="X151"/>
  <c r="V151"/>
  <c r="T151"/>
  <c r="P151"/>
  <c r="BK151"/>
  <c r="K151"/>
  <c r="BF151"/>
  <c r="BI150"/>
  <c r="BH150"/>
  <c r="BG150"/>
  <c r="BE150"/>
  <c r="R150"/>
  <c r="Q150"/>
  <c r="X150"/>
  <c r="V150"/>
  <c r="T150"/>
  <c r="P150"/>
  <c r="BK150"/>
  <c r="K150"/>
  <c r="BF150"/>
  <c r="BI149"/>
  <c r="BH149"/>
  <c r="BG149"/>
  <c r="BE149"/>
  <c r="R149"/>
  <c r="Q149"/>
  <c r="X149"/>
  <c r="V149"/>
  <c r="T149"/>
  <c r="P149"/>
  <c r="BK149"/>
  <c r="K149"/>
  <c r="BF149"/>
  <c r="BI148"/>
  <c r="BH148"/>
  <c r="BG148"/>
  <c r="BE148"/>
  <c r="R148"/>
  <c r="R147"/>
  <c r="Q148"/>
  <c r="Q147"/>
  <c r="X148"/>
  <c r="X147"/>
  <c r="V148"/>
  <c r="V147"/>
  <c r="T148"/>
  <c r="T147"/>
  <c r="P148"/>
  <c r="BK148"/>
  <c r="BK147"/>
  <c r="K147"/>
  <c r="K148"/>
  <c r="BF148"/>
  <c r="K98"/>
  <c r="J98"/>
  <c r="I98"/>
  <c r="BI146"/>
  <c r="BH146"/>
  <c r="BG146"/>
  <c r="BE146"/>
  <c r="R146"/>
  <c r="Q146"/>
  <c r="X146"/>
  <c r="V146"/>
  <c r="T146"/>
  <c r="P146"/>
  <c r="BK146"/>
  <c r="K146"/>
  <c r="BF146"/>
  <c r="BI145"/>
  <c r="BH145"/>
  <c r="BG145"/>
  <c r="BE145"/>
  <c r="R145"/>
  <c r="Q145"/>
  <c r="X145"/>
  <c r="V145"/>
  <c r="T145"/>
  <c r="P145"/>
  <c r="BK145"/>
  <c r="K145"/>
  <c r="BF145"/>
  <c r="BI144"/>
  <c r="BH144"/>
  <c r="BG144"/>
  <c r="BE144"/>
  <c r="R144"/>
  <c r="Q144"/>
  <c r="X144"/>
  <c r="V144"/>
  <c r="T144"/>
  <c r="P144"/>
  <c r="BK144"/>
  <c r="K144"/>
  <c r="BF144"/>
  <c r="BI143"/>
  <c r="BH143"/>
  <c r="BG143"/>
  <c r="BE143"/>
  <c r="R143"/>
  <c r="Q143"/>
  <c r="X143"/>
  <c r="V143"/>
  <c r="T143"/>
  <c r="P143"/>
  <c r="BK143"/>
  <c r="K143"/>
  <c r="BF143"/>
  <c r="BI142"/>
  <c r="BH142"/>
  <c r="BG142"/>
  <c r="BE142"/>
  <c r="R142"/>
  <c r="Q142"/>
  <c r="X142"/>
  <c r="V142"/>
  <c r="T142"/>
  <c r="P142"/>
  <c r="BK142"/>
  <c r="K142"/>
  <c r="BF142"/>
  <c r="BI141"/>
  <c r="BH141"/>
  <c r="BG141"/>
  <c r="BE141"/>
  <c r="R141"/>
  <c r="Q141"/>
  <c r="X141"/>
  <c r="V141"/>
  <c r="T141"/>
  <c r="P141"/>
  <c r="BK141"/>
  <c r="K141"/>
  <c r="BF141"/>
  <c r="BI140"/>
  <c r="BH140"/>
  <c r="BG140"/>
  <c r="BE140"/>
  <c r="R140"/>
  <c r="Q140"/>
  <c r="X140"/>
  <c r="V140"/>
  <c r="T140"/>
  <c r="P140"/>
  <c r="BK140"/>
  <c r="K140"/>
  <c r="BF140"/>
  <c r="BI139"/>
  <c r="BH139"/>
  <c r="BG139"/>
  <c r="BE139"/>
  <c r="R139"/>
  <c r="R138"/>
  <c r="Q139"/>
  <c r="Q138"/>
  <c r="X139"/>
  <c r="X138"/>
  <c r="V139"/>
  <c r="V138"/>
  <c r="T139"/>
  <c r="T138"/>
  <c r="P139"/>
  <c r="BK139"/>
  <c r="BK138"/>
  <c r="K138"/>
  <c r="K139"/>
  <c r="BF139"/>
  <c r="K97"/>
  <c r="J97"/>
  <c r="I97"/>
  <c r="BI137"/>
  <c r="BH137"/>
  <c r="BG137"/>
  <c r="BE137"/>
  <c r="R137"/>
  <c r="Q137"/>
  <c r="X137"/>
  <c r="V137"/>
  <c r="T137"/>
  <c r="P137"/>
  <c r="BK137"/>
  <c r="K137"/>
  <c r="BF137"/>
  <c r="BI136"/>
  <c r="BH136"/>
  <c r="BG136"/>
  <c r="BE136"/>
  <c r="R136"/>
  <c r="Q136"/>
  <c r="X136"/>
  <c r="V136"/>
  <c r="T136"/>
  <c r="P136"/>
  <c r="BK136"/>
  <c r="K136"/>
  <c r="BF136"/>
  <c r="BI135"/>
  <c r="BH135"/>
  <c r="BG135"/>
  <c r="BE135"/>
  <c r="R135"/>
  <c r="Q135"/>
  <c r="X135"/>
  <c r="V135"/>
  <c r="T135"/>
  <c r="P135"/>
  <c r="BK135"/>
  <c r="K135"/>
  <c r="BF135"/>
  <c r="BI134"/>
  <c r="BH134"/>
  <c r="BG134"/>
  <c r="BE134"/>
  <c r="R134"/>
  <c r="Q134"/>
  <c r="X134"/>
  <c r="V134"/>
  <c r="T134"/>
  <c r="P134"/>
  <c r="BK134"/>
  <c r="K134"/>
  <c r="BF134"/>
  <c r="BI133"/>
  <c r="BH133"/>
  <c r="BG133"/>
  <c r="BE133"/>
  <c r="R133"/>
  <c r="Q133"/>
  <c r="X133"/>
  <c r="V133"/>
  <c r="T133"/>
  <c r="P133"/>
  <c r="BK133"/>
  <c r="K133"/>
  <c r="BF133"/>
  <c r="BI132"/>
  <c r="BH132"/>
  <c r="BG132"/>
  <c r="BE132"/>
  <c r="R132"/>
  <c r="Q132"/>
  <c r="X132"/>
  <c r="V132"/>
  <c r="T132"/>
  <c r="P132"/>
  <c r="BK132"/>
  <c r="K132"/>
  <c r="BF132"/>
  <c r="BI131"/>
  <c r="F37"/>
  <c i="1" r="BF95"/>
  <c i="2" r="BH131"/>
  <c r="F36"/>
  <c i="1" r="BE95"/>
  <c i="2" r="BG131"/>
  <c r="F35"/>
  <c i="1" r="BD95"/>
  <c i="2" r="BE131"/>
  <c r="K33"/>
  <c i="1" r="AX95"/>
  <c i="2" r="F33"/>
  <c i="1" r="BB95"/>
  <c i="2" r="R131"/>
  <c r="R130"/>
  <c r="R129"/>
  <c r="R128"/>
  <c r="J94"/>
  <c r="Q131"/>
  <c r="Q130"/>
  <c r="Q129"/>
  <c r="Q128"/>
  <c r="I94"/>
  <c r="X131"/>
  <c r="X130"/>
  <c r="X129"/>
  <c r="X128"/>
  <c r="V131"/>
  <c r="V130"/>
  <c r="V129"/>
  <c r="V128"/>
  <c r="T131"/>
  <c r="T130"/>
  <c r="T129"/>
  <c r="T128"/>
  <c i="1" r="AW95"/>
  <c i="2" r="P131"/>
  <c r="BK131"/>
  <c r="BK130"/>
  <c r="K130"/>
  <c r="BK129"/>
  <c r="K129"/>
  <c r="BK128"/>
  <c r="K128"/>
  <c r="K94"/>
  <c r="K30"/>
  <c i="1" r="AG95"/>
  <c i="2" r="K131"/>
  <c r="BF131"/>
  <c r="K34"/>
  <c i="1" r="AY95"/>
  <c i="2" r="F34"/>
  <c i="1" r="BC95"/>
  <c i="2" r="K96"/>
  <c r="J96"/>
  <c r="I96"/>
  <c r="K95"/>
  <c r="J95"/>
  <c r="I95"/>
  <c r="J125"/>
  <c r="J124"/>
  <c r="F122"/>
  <c r="E120"/>
  <c r="K29"/>
  <c i="1" r="AT95"/>
  <c i="2" r="K28"/>
  <c i="1" r="AS95"/>
  <c i="2" r="J90"/>
  <c r="J89"/>
  <c r="F87"/>
  <c r="E85"/>
  <c r="K39"/>
  <c r="J16"/>
  <c r="E16"/>
  <c r="F125"/>
  <c r="F90"/>
  <c r="J15"/>
  <c r="J13"/>
  <c r="E13"/>
  <c r="F124"/>
  <c r="F89"/>
  <c r="J12"/>
  <c r="J10"/>
  <c r="J122"/>
  <c r="J87"/>
  <c i="1" r="BF94"/>
  <c r="W33"/>
  <c r="BE94"/>
  <c r="W32"/>
  <c r="BD94"/>
  <c r="W31"/>
  <c r="BC94"/>
  <c r="W30"/>
  <c r="BB94"/>
  <c r="W29"/>
  <c r="BA94"/>
  <c r="AZ94"/>
  <c r="AY94"/>
  <c r="AK30"/>
  <c r="AX94"/>
  <c r="AK29"/>
  <c r="AW94"/>
  <c r="AV94"/>
  <c r="AU94"/>
  <c r="AT94"/>
  <c r="AS94"/>
  <c r="AG94"/>
  <c r="AK26"/>
  <c r="AV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<sst xmlns="http://schemas.openxmlformats.org/spreadsheetml/2006/main">
  <si>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</si>
  <si>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</si>
  <si>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</si>
  <si>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</si>
  <si>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</si>
  <si>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True</t>
  </si>
  <si>
    <t>{57cdfc3e-3de8-4406-b15c-5c6c08bd017b}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</si>
  <si>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</si>
  <si>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</si>
  <si>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</si>
  <si>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</si>
  <si>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</si>
  <si>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</si>
  <si>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</si>
  <si>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20190819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</si>
  <si>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</si>
  <si>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</si>
  <si>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ÚPRAVA RAMPY PRED BUDOVOU VI</t>
  </si>
  <si>
    <t>JKSO:</t>
  </si>
  <si>
    <t>KS:</t>
  </si>
  <si>
    <t>Miesto:</t>
  </si>
  <si>
    <t>Bratislava – Petržalka</t>
  </si>
  <si>
    <t>Dátum:</t>
  </si>
  <si>
    <t>19. 8. 2019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</si>
  <si>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</si>
  <si>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</si>
  <si>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</si>
  <si>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</si>
  <si>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</si>
  <si>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</si>
  <si>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</si>
  <si>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ING.JOSEF KOLOMY</t>
  </si>
  <si>
    <t>Spracovateľ:</t>
  </si>
  <si>
    <t>Ing. Peter Mateáš</t>
  </si>
  <si>
    <t>Poznámka:</t>
  </si>
  <si>
    <t>K správnemu naceneniu výkazu výmer je potrebné naštudovanie PD a obhliadka stavby. Naceniť je potrebné jestvujúci výkaz výmer podľa pokynov tendrového zadávateľa, resp. zmluvy o dielo. Rozdiely uviesť pod čiaru.
Výkaz výmer výberom položiek, priloženými výpočtami má pomôcť a urýchliť dodávateľovi správne naceniť všetky práce podľa PD ku kompletnej realizácii, skolaudovaní a užívateľnosti stavebného diela.
Práce a dodávky obsiahnuté v projektovej dokumentácii a neobsiahnuté vo výkaze výmer je dodávateľ povinný položkovo rozšpecifikovať a naceniť pod čiaru, mimo ponukového rozpočtu pre objektívne rozhodovanie.
Zmeny, opravy VV a návrhy na možné zniženie stavebných nákladov dodávateľ nacení rovnako pod čiaru a priloží k ponukovému rozpočtu. Výmeny materiálov je potrebné prekonzultovať s architektom a investorom. Pri materiáloch uvedených všeobecne dodávateľ špecifikuje konkrétny uvažovaný druh.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</si>
  <si>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</si>
  <si>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</si>
  <si>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</si>
  <si>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</si>
  <si>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</si>
  <si>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</si>
  <si>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</si>
  <si>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</si>
  <si>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</si>
  <si>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</si>
  <si>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</si>
  <si>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</si>
  <si>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</si>
  <si>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</si>
  <si>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</si>
  <si>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</si>
  <si>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</si>
  <si>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</si>
  <si>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</si>
  <si>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</si>
  <si>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</si>
  <si>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</si>
  <si>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</si>
  <si>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</si>
  <si>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</si>
  <si>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</si>
  <si>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</si>
  <si>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</si>
  <si>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</si>
  <si>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</si>
  <si>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</si>
  <si>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</si>
  <si>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</si>
  <si>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</si>
  <si>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</si>
  <si>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</si>
  <si>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</si>
  <si>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</si>
  <si>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</si>
  <si>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</si>
  <si>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</si>
  <si>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</si>
  <si>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</si>
  <si>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</si>
  <si>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</si>
  <si>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</si>
  <si>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</si>
  <si>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</si>
  <si>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</si>
  <si>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</si>
  <si>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K správnemu naceneniu výkazu výmer je potrebné naštudovanie PD a obhliadka stavby. Naceniť je potrebné jestvujúci výkaz výmer podľa pokynov tendrového zadávateľa, resp. zmluvy o dielo. Rozdiely uviesť pod čiaru. Výkaz výmer výberom položiek, priloženými výpočtami má pomôcť a urýchliť dodávateľovi správne naceniť všetky práce podľa PD ku kompletnej realizácii, skolaudovaní a užívateľnosti stavebného diela. Práce a dodávky obsiahnuté v projektovej dokumentácii a neobsiahnuté vo výkaze výmer je dodávateľ povinný položkovo rozšpecifikovať a naceniť pod čiaru, mimo ponukového rozpočtu pre objektívne rozhodovanie. Zmeny, opravy VV a návrhy na možné zniženie stavebných nákladov dodávateľ nacení rovnako pod čiaru a priloží k ponukovému rozpočtu. Výmeny materiálov je potrebné prekonzultovať s architektom a investorom. Pri materiáloch uvedených všeobecne dodávateľ špecifikuje konkrétny uvažovaný druh.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</si>
  <si>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</si>
  <si>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</si>
  <si>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</si>
  <si>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</si>
  <si>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</si>
  <si>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</si>
  <si>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</si>
  <si>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</si>
  <si>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</si>
  <si>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</si>
  <si>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</si>
  <si>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</si>
  <si>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</si>
  <si>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</si>
  <si>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</si>
  <si>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</si>
  <si>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</si>
  <si>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</si>
  <si>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</si>
  <si>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767 - Konštrukcie doplnkové kovové</t>
  </si>
  <si>
    <t xml:space="preserve">    771 - Podlahy z dlaždíc</t>
  </si>
  <si>
    <t xml:space="preserve">    781 - Obklady</t>
  </si>
  <si>
    <t xml:space="preserve">Ostatné -  Ostatné</t>
  </si>
  <si>
    <t xml:space="preserve">    999 -  Vybavenie objektu</t>
  </si>
  <si>
    <t>VRN - Vedľajšie rozpočtové náklady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</si>
  <si>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</si>
  <si>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</si>
  <si>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</si>
  <si>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</si>
  <si>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</si>
  <si>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</si>
  <si>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</si>
  <si>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</si>
  <si>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</si>
  <si>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</si>
  <si>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</si>
  <si>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</si>
  <si>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</si>
  <si>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</si>
  <si>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</si>
  <si>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</si>
  <si>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</si>
  <si>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</si>
  <si>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</si>
  <si>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</si>
  <si>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</si>
  <si>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</t>
  </si>
  <si>
    <t xml:space="preserve">Odstránenie krytu v ploche do 200 m2 z betónu prostého, hr. vrstvy do 150 mm,  -0,22500t</t>
  </si>
  <si>
    <t>m2</t>
  </si>
  <si>
    <t>CS CENEKON 2019 01</t>
  </si>
  <si>
    <t>4</t>
  </si>
  <si>
    <t>2</t>
  </si>
  <si>
    <t>-1753399579</t>
  </si>
  <si>
    <t>113107141</t>
  </si>
  <si>
    <t xml:space="preserve">Odstránenie krytuv ploche do 200 m2 asfaltového, hr. vrstvy do 50 mm,  -0,09800t</t>
  </si>
  <si>
    <t>-1464890590</t>
  </si>
  <si>
    <t>3</t>
  </si>
  <si>
    <t>132211101</t>
  </si>
  <si>
    <t xml:space="preserve">Hĺbenie rýh šírky do 600 mm v  hornine tr.3 súdržných - ručným náradím</t>
  </si>
  <si>
    <t>m3</t>
  </si>
  <si>
    <t>74466843</t>
  </si>
  <si>
    <t>132211119</t>
  </si>
  <si>
    <t>Príplatok za lepivosť pri hĺbení rýh š do 600 mm ručným náradím v hornine tr. 3</t>
  </si>
  <si>
    <t>-525864679</t>
  </si>
  <si>
    <t>5</t>
  </si>
  <si>
    <t>162201101</t>
  </si>
  <si>
    <t>Vodorovné premiestnenie výkopku z horniny 1-4 do 20m</t>
  </si>
  <si>
    <t>575755035</t>
  </si>
  <si>
    <t>6</t>
  </si>
  <si>
    <t>171201201</t>
  </si>
  <si>
    <t>Uloženie sypaniny na skládky do 100 m3</t>
  </si>
  <si>
    <t>353130968</t>
  </si>
  <si>
    <t>7</t>
  </si>
  <si>
    <t>174101001</t>
  </si>
  <si>
    <t>Zásyp sypaninou so zhutnením jám, šachiet, rýh, zárezov alebo okolo objektov do 100 m3</t>
  </si>
  <si>
    <t>1678942924</t>
  </si>
  <si>
    <t>Zakladanie</t>
  </si>
  <si>
    <t>8</t>
  </si>
  <si>
    <t>212752221</t>
  </si>
  <si>
    <t>Montáž trativodu z drenážnych rúr PVC, DN 160 mm, SN8, so štrkovým lôžkom v otvorenom výkope</t>
  </si>
  <si>
    <t>m</t>
  </si>
  <si>
    <t>608937210</t>
  </si>
  <si>
    <t>9</t>
  </si>
  <si>
    <t>M</t>
  </si>
  <si>
    <t>286110015000</t>
  </si>
  <si>
    <t>Flexibilná drenážna rúra PVC-U DN 100</t>
  </si>
  <si>
    <t>-532764236</t>
  </si>
  <si>
    <t>10</t>
  </si>
  <si>
    <t>271573001</t>
  </si>
  <si>
    <t xml:space="preserve">Násyp pod základové  konštrukcie so zhutnením zo štrkopiesku fr.0-32 mm</t>
  </si>
  <si>
    <t>-369867566</t>
  </si>
  <si>
    <t>11</t>
  </si>
  <si>
    <t>273321312</t>
  </si>
  <si>
    <t>Betón základových dosiek, železový (bez výstuže), tr. C 20/25</t>
  </si>
  <si>
    <t>-1542467775</t>
  </si>
  <si>
    <t>12</t>
  </si>
  <si>
    <t>273351217</t>
  </si>
  <si>
    <t>Debnenie stien základových dosiek, zhotovenie-tradičné</t>
  </si>
  <si>
    <t>1586627142</t>
  </si>
  <si>
    <t>13</t>
  </si>
  <si>
    <t>273351218</t>
  </si>
  <si>
    <t>Debnenie stien základových dosiek, odstránenie-tradičné</t>
  </si>
  <si>
    <t>1607870293</t>
  </si>
  <si>
    <t>14</t>
  </si>
  <si>
    <t>273362442</t>
  </si>
  <si>
    <t>Výstuž základových dosiek zo zvár. sietí KARI, priemer drôtu 8/8 mm, veľkosť oka 150x150 mm</t>
  </si>
  <si>
    <t>156192965</t>
  </si>
  <si>
    <t>15</t>
  </si>
  <si>
    <t>274313612</t>
  </si>
  <si>
    <t>Betón základových pásov, prostý tr. C 20/25</t>
  </si>
  <si>
    <t>-995020422</t>
  </si>
  <si>
    <t>Úpravy povrchov, podlahy, osadenie</t>
  </si>
  <si>
    <t>16</t>
  </si>
  <si>
    <t>622462562</t>
  </si>
  <si>
    <t>Vonkajšia omietka stien tenkovrstvová disperzná</t>
  </si>
  <si>
    <t>906143531</t>
  </si>
  <si>
    <t>17</t>
  </si>
  <si>
    <t>625259342</t>
  </si>
  <si>
    <t>Kontaktný zatepľovací systém z XPS hr. 50 mm, skrutkovacie kotvy</t>
  </si>
  <si>
    <t>-1566359712</t>
  </si>
  <si>
    <t>18</t>
  </si>
  <si>
    <t>631312661</t>
  </si>
  <si>
    <t>Mazanina z betónu prostého (m3) tr. C 20/25 hr.nad 50 do 80 mm</t>
  </si>
  <si>
    <t>1686790851</t>
  </si>
  <si>
    <t>19</t>
  </si>
  <si>
    <t>632451611A</t>
  </si>
  <si>
    <t>Sanácia betónovej konštrukcie opravnou maltou hr. 5 mm</t>
  </si>
  <si>
    <t>1483074447</t>
  </si>
  <si>
    <t>P</t>
  </si>
  <si>
    <t>Poznámka k položke:_x000d_
Ceresit CD 30</t>
  </si>
  <si>
    <t>Rúrové vedenie</t>
  </si>
  <si>
    <t>871326004</t>
  </si>
  <si>
    <t>Montáž kanalizačného PVC-U potrubia hladkého viacvrstvového DN 160</t>
  </si>
  <si>
    <t>-1321188396</t>
  </si>
  <si>
    <t>21</t>
  </si>
  <si>
    <t>2861100066A</t>
  </si>
  <si>
    <t>Rúra kanalizačná PVC DN 160</t>
  </si>
  <si>
    <t>-1241786101</t>
  </si>
  <si>
    <t>Ostatné konštrukcie a práce-búranie</t>
  </si>
  <si>
    <t>22</t>
  </si>
  <si>
    <t>915930003</t>
  </si>
  <si>
    <t>Osadenie parkovacieho pozinkového stĺpika pevného s kotviacou doskou</t>
  </si>
  <si>
    <t>ks</t>
  </si>
  <si>
    <t>334158373</t>
  </si>
  <si>
    <t>23</t>
  </si>
  <si>
    <t>404490003700</t>
  </si>
  <si>
    <t>Parkovacie stľpikové zábrany nesklopné</t>
  </si>
  <si>
    <t>51604594</t>
  </si>
  <si>
    <t>24</t>
  </si>
  <si>
    <t>938902303</t>
  </si>
  <si>
    <t>Čistenie betónového podkladu vysokotlakovým vodným lúčom do hrúbky 1 mm - podláh</t>
  </si>
  <si>
    <t>-1032277193</t>
  </si>
  <si>
    <t>25</t>
  </si>
  <si>
    <t>941955002</t>
  </si>
  <si>
    <t>Lešenie ľahké pracovné pomocné s výškou lešeňovej podlahy nad 1,20 do 1,90 m</t>
  </si>
  <si>
    <t>2116643122</t>
  </si>
  <si>
    <t>26</t>
  </si>
  <si>
    <t>962042321</t>
  </si>
  <si>
    <t xml:space="preserve">Búranie muriva alebo vybúranie otvorov plochy nad 4 m2 z betónu prostého nadzákladného,  -2,20000t</t>
  </si>
  <si>
    <t>1471741844</t>
  </si>
  <si>
    <t>27</t>
  </si>
  <si>
    <t>965081812</t>
  </si>
  <si>
    <t xml:space="preserve">Búranie dlažieb, z kamen., cement., terazzových, čadičových alebo keramických, hr. nad 10 mm,  -0,06500t</t>
  </si>
  <si>
    <t>1598871058</t>
  </si>
  <si>
    <t>28</t>
  </si>
  <si>
    <t>976071111</t>
  </si>
  <si>
    <t xml:space="preserve">Vybúranie kovových madiel a zábradlí,  -0,03700t</t>
  </si>
  <si>
    <t>-1573605967</t>
  </si>
  <si>
    <t>29</t>
  </si>
  <si>
    <t>978059631</t>
  </si>
  <si>
    <t xml:space="preserve">Odsekanie a odobratie obkladov stien z obkladačiek vonkajších vrátane podkladovej omietky nad 2 m2,  -0,08900t</t>
  </si>
  <si>
    <t>-1122768584</t>
  </si>
  <si>
    <t>30</t>
  </si>
  <si>
    <t>978065001</t>
  </si>
  <si>
    <t xml:space="preserve">Odstránenie kontaktného zateplenia vrátane povrchovej úpravy z polystyrénových dosiek hrúbky nad 30-80 mm,  -0,01804t</t>
  </si>
  <si>
    <t>101153414</t>
  </si>
  <si>
    <t>31</t>
  </si>
  <si>
    <t>978071311</t>
  </si>
  <si>
    <t xml:space="preserve">Odsekanie a odstránenie izolácie z dosiek hr. do 50 mm,  -0,09300t</t>
  </si>
  <si>
    <t>-536510405</t>
  </si>
  <si>
    <t>32</t>
  </si>
  <si>
    <t>979081111</t>
  </si>
  <si>
    <t>Odvoz sutiny a vybúraných hmôt na skládku do 1 km</t>
  </si>
  <si>
    <t>t</t>
  </si>
  <si>
    <t>1184387317</t>
  </si>
  <si>
    <t>Poznámka k položke:_x000d_
odvoz sutiny do 15 km</t>
  </si>
  <si>
    <t>33</t>
  </si>
  <si>
    <t>979081121</t>
  </si>
  <si>
    <t>Odvoz sutiny a vybúraných hmôt na skládku za každý ďalší 1 km</t>
  </si>
  <si>
    <t>1345913369</t>
  </si>
  <si>
    <t>34</t>
  </si>
  <si>
    <t>979082111</t>
  </si>
  <si>
    <t>Vnútrostavenisková doprava sutiny a vybúraných hmôt do 10 m</t>
  </si>
  <si>
    <t>343544431</t>
  </si>
  <si>
    <t>35</t>
  </si>
  <si>
    <t>979089012</t>
  </si>
  <si>
    <t>Poplatok za skladovanie - betón, tehly, dlaždice (17 01 ), ostatné</t>
  </si>
  <si>
    <t>-478401523</t>
  </si>
  <si>
    <t>Poznámka k položke:_x000d_
17 01 01 betón</t>
  </si>
  <si>
    <t>36</t>
  </si>
  <si>
    <t>979089012A</t>
  </si>
  <si>
    <t>-2105590949</t>
  </si>
  <si>
    <t xml:space="preserve">Poznámka k položke:_x000d_
17 01 07 zmesi betónu, tehál, obkladačiek, dlaždíc a keramiky_x000d_
_x000d_
</t>
  </si>
  <si>
    <t>37</t>
  </si>
  <si>
    <t>979089211</t>
  </si>
  <si>
    <t>Poplatok za skladovanie - bitúmenové zmesi, uhoľný decht, dechtové výrobky (17 03), nebezpečné</t>
  </si>
  <si>
    <t>845266197</t>
  </si>
  <si>
    <t>Poznámka k položke:_x000d_
17 03 01 bitúmenové zmesi obsahujúce uhoľný decht</t>
  </si>
  <si>
    <t>38</t>
  </si>
  <si>
    <t>979089312</t>
  </si>
  <si>
    <t>Poplatok za skladovanie - kovy (meď, bronz, mosadz atď.) (17 04 ), ostatné</t>
  </si>
  <si>
    <t>1396552837</t>
  </si>
  <si>
    <t>Poznámka k položke:_x000d_
neuvažuje sa poplatok</t>
  </si>
  <si>
    <t>39</t>
  </si>
  <si>
    <t>979089412</t>
  </si>
  <si>
    <t>Poplatok za skladovanie - izolačné materiály a materiály obsahujúce azbest (17 06), ostatné</t>
  </si>
  <si>
    <t>143984273</t>
  </si>
  <si>
    <t>Poznámka k položke:_x000d_
17 06 04 izolačné materiály iné ako uvedené v 17 06 01 a 17 06 03</t>
  </si>
  <si>
    <t>99</t>
  </si>
  <si>
    <t>Presun hmôt HSV</t>
  </si>
  <si>
    <t>40</t>
  </si>
  <si>
    <t>999281111</t>
  </si>
  <si>
    <t>Presun hmôt pre opravy a údržbu objektov vrátane vonkajších plášťov výšky do 25 m</t>
  </si>
  <si>
    <t>1469206755</t>
  </si>
  <si>
    <t>PSV</t>
  </si>
  <si>
    <t>Práce a dodávky PSV</t>
  </si>
  <si>
    <t>711</t>
  </si>
  <si>
    <t>Izolácie proti vode a vlhkosti</t>
  </si>
  <si>
    <t>41</t>
  </si>
  <si>
    <t>711411421</t>
  </si>
  <si>
    <t>Izolácia proti tlakovej vode, protiradónová, stierka ARDEX 5+9, zvislá</t>
  </si>
  <si>
    <t>-654700343</t>
  </si>
  <si>
    <t>42</t>
  </si>
  <si>
    <t>711471051</t>
  </si>
  <si>
    <t>Zhotovenie izolácie proti tlakovej vode PVC fóliou položenou voľne na vodorovnej ploche so zvarením spoju</t>
  </si>
  <si>
    <t>-2026538361</t>
  </si>
  <si>
    <t>43</t>
  </si>
  <si>
    <t>283220000300</t>
  </si>
  <si>
    <t>Hydroizolačná fólia PVC-P FATRAFOL 808, hr. 2,3 mm, š. 1,3 m</t>
  </si>
  <si>
    <t>-1242501769</t>
  </si>
  <si>
    <t>44</t>
  </si>
  <si>
    <t>711471053</t>
  </si>
  <si>
    <t xml:space="preserve">Zhotovenie  izolácie proti tlakovej vode termoplastami vodorovne fóliou z ľahčeného polyetylénu položenou voľne</t>
  </si>
  <si>
    <t>113067728</t>
  </si>
  <si>
    <t>45</t>
  </si>
  <si>
    <t>283230000100</t>
  </si>
  <si>
    <t>Polyetylénová kontaktná izolácia Schlutter – KERDI</t>
  </si>
  <si>
    <t>-410803618</t>
  </si>
  <si>
    <t>Poznámka k položke:_x000d_
EKOTEN 915 je hydroizolačná fólia z HDPE bez výstuže proti vode a pre chemické izolácie, tesnenie skládok odpadov, proti úniku ropných látok a proti radónu , zváranie extrudérom alebo horúcim klinom</t>
  </si>
  <si>
    <t>46</t>
  </si>
  <si>
    <t>711471057</t>
  </si>
  <si>
    <t>Zhotovenie izolácie proti tlakovej vode nopovou fóloiu položenou voľne na ploche vodorovnej</t>
  </si>
  <si>
    <t>-1134739694</t>
  </si>
  <si>
    <t>47</t>
  </si>
  <si>
    <t>2832300027B</t>
  </si>
  <si>
    <t>Polyetylénová rohož, kontaktná drenáž Schlutter –DITRA – DRAIN hr. 8mm</t>
  </si>
  <si>
    <t>-1693353700</t>
  </si>
  <si>
    <t>48</t>
  </si>
  <si>
    <t>998711101</t>
  </si>
  <si>
    <t>Presun hmôt pre izoláciu proti vode v objektoch výšky do 6 m</t>
  </si>
  <si>
    <t>1759242578</t>
  </si>
  <si>
    <t>713</t>
  </si>
  <si>
    <t>Izolácie tepelné</t>
  </si>
  <si>
    <t>49</t>
  </si>
  <si>
    <t>713122111</t>
  </si>
  <si>
    <t>Montáž tepelnej izolácie podláh polystyrénom, kladeným voľne v jednej vrstve</t>
  </si>
  <si>
    <t>1074338162</t>
  </si>
  <si>
    <t>50</t>
  </si>
  <si>
    <t>283750000200</t>
  </si>
  <si>
    <t>Styrodur 3000CS (m3)</t>
  </si>
  <si>
    <t>668501493</t>
  </si>
  <si>
    <t>Poznámka k položke:_x000d_
Aktuálnosť ceny je potrebné overiť. Fasádne izolačné dosky zo stabilizovaného extrudovaného polystyrénu XPS so zníženou horľavosťou. Typ izolantu s drsneným povrchom. Možnosť použitia pre novostavby i rekonštrukcie, obzvlášť vhodné pre oblasť sokla a suterénne časti budov.</t>
  </si>
  <si>
    <t>51</t>
  </si>
  <si>
    <t>998713101</t>
  </si>
  <si>
    <t>Presun hmôt pre izolácie tepelné v objektoch výšky do 6 m</t>
  </si>
  <si>
    <t>-638115776</t>
  </si>
  <si>
    <t>767</t>
  </si>
  <si>
    <t>Konštrukcie doplnkové kovové</t>
  </si>
  <si>
    <t>52</t>
  </si>
  <si>
    <t>767995108</t>
  </si>
  <si>
    <t>Montáž ostatných atypických kovových stavebných doplnkových konštrukcií nad 500 kg</t>
  </si>
  <si>
    <t>kg</t>
  </si>
  <si>
    <t>1818005212</t>
  </si>
  <si>
    <t>53</t>
  </si>
  <si>
    <t>553850000100</t>
  </si>
  <si>
    <t>Nerezové prvky pre zábradlie</t>
  </si>
  <si>
    <t>140887392</t>
  </si>
  <si>
    <t>54</t>
  </si>
  <si>
    <t>767995215</t>
  </si>
  <si>
    <t>Výroba atypického zábradlia rovného z rúrok</t>
  </si>
  <si>
    <t>-651362857</t>
  </si>
  <si>
    <t>55</t>
  </si>
  <si>
    <t>998767101</t>
  </si>
  <si>
    <t>Presun hmôt pre kovové stavebné doplnkové konštrukcie v objektoch výšky do 6 m</t>
  </si>
  <si>
    <t>1394349352</t>
  </si>
  <si>
    <t>771</t>
  </si>
  <si>
    <t>Podlahy z dlaždíc</t>
  </si>
  <si>
    <t>56</t>
  </si>
  <si>
    <t>771576136</t>
  </si>
  <si>
    <t>Montáž podláh z dlaždíc keramických do tmelu flexibilného mrazuvzdorného veľ. 600 x 600 mm lepidlo ARDEX X90</t>
  </si>
  <si>
    <t>-649783523</t>
  </si>
  <si>
    <t>57</t>
  </si>
  <si>
    <t>597740003300</t>
  </si>
  <si>
    <t>Dlaždice keramické 600x600 mm R11 protišmykové</t>
  </si>
  <si>
    <t>1213016972</t>
  </si>
  <si>
    <t>58</t>
  </si>
  <si>
    <t>771579811</t>
  </si>
  <si>
    <t>Montáž prechodového profilu</t>
  </si>
  <si>
    <t>-348410073</t>
  </si>
  <si>
    <t>59</t>
  </si>
  <si>
    <t>5536100168A</t>
  </si>
  <si>
    <t xml:space="preserve">Dilatačná lišta Schlutter – DILEX- EDP </t>
  </si>
  <si>
    <t>-1330809502</t>
  </si>
  <si>
    <t>60</t>
  </si>
  <si>
    <t>998771101</t>
  </si>
  <si>
    <t>Presun hmôt pre podlahy z dlaždíc v objektoch výšky do 6m</t>
  </si>
  <si>
    <t>1579682862</t>
  </si>
  <si>
    <t>781</t>
  </si>
  <si>
    <t>Obklady</t>
  </si>
  <si>
    <t>61</t>
  </si>
  <si>
    <t>781445217</t>
  </si>
  <si>
    <t>Montáž obkladov stien z obkladačiek kladených do tmelu flexibilného veľ. 300x600 mm lepidlo ARDEX X90</t>
  </si>
  <si>
    <t>-229638963</t>
  </si>
  <si>
    <t>62</t>
  </si>
  <si>
    <t>597640001800</t>
  </si>
  <si>
    <t>Obkladačky keramické 600x300 mm</t>
  </si>
  <si>
    <t>-166409757</t>
  </si>
  <si>
    <t>63</t>
  </si>
  <si>
    <t>998781101</t>
  </si>
  <si>
    <t>Presun hmôt pre obklady keramické v objektoch výšky do 6 m</t>
  </si>
  <si>
    <t>313406777</t>
  </si>
  <si>
    <t>Ostatné</t>
  </si>
  <si>
    <t xml:space="preserve"> Ostatné</t>
  </si>
  <si>
    <t>999</t>
  </si>
  <si>
    <t xml:space="preserve"> Vybavenie objektu</t>
  </si>
  <si>
    <t>64</t>
  </si>
  <si>
    <t>533910000</t>
  </si>
  <si>
    <t>Skladací vozík pre osoby s obmedzenou schopnosťou pohybu šírka sedu 43 cm</t>
  </si>
  <si>
    <t>-914741424</t>
  </si>
  <si>
    <t>VRN</t>
  </si>
  <si>
    <t>Vedľajšie rozpočtové náklady</t>
  </si>
  <si>
    <t>65</t>
  </si>
  <si>
    <t>000600011</t>
  </si>
  <si>
    <t>Zariadenie staveniska</t>
  </si>
  <si>
    <t>eur</t>
  </si>
  <si>
    <t>1024</t>
  </si>
  <si>
    <t>-1620217745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</si>
</sst>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2" fillId="0" borderId="14" xfId="0" applyNumberFormat="1" applyFont="1" applyBorder="1" applyAlignment="1" applyProtection="1">
      <alignment horizontal="right" vertical="center"/>
    </xf>
    <xf numFmtId="4" fontId="12" fillId="0" borderId="0" xfId="0" applyNumberFormat="1" applyFont="1" applyBorder="1" applyAlignment="1" applyProtection="1">
      <alignment horizontal="right"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4" fontId="28" fillId="0" borderId="12" xfId="0" applyNumberFormat="1" applyFont="1" applyBorder="1" applyAlignment="1" applyProtection="1"/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4" fontId="20" fillId="0" borderId="20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5.83" hidden="1" customWidth="1"/>
    <col min="49" max="49" width="25.83" hidden="1" customWidth="1"/>
    <col min="50" max="50" width="21.67" hidden="1" customWidth="1"/>
    <col min="51" max="51" width="21.67" hidden="1" customWidth="1"/>
    <col min="52" max="52" width="25" hidden="1" customWidth="1"/>
    <col min="53" max="53" width="25" hidden="1" customWidth="1"/>
    <col min="54" max="54" width="21.67" hidden="1" customWidth="1"/>
    <col min="55" max="55" width="19.17" hidden="1" customWidth="1"/>
    <col min="56" max="56" width="25" hidden="1" customWidth="1"/>
    <col min="57" max="57" width="21.67" hidden="1" customWidth="1"/>
    <col min="58" max="58" width="19.17" hidden="1" customWidth="1"/>
    <col min="59" max="59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5</v>
      </c>
      <c r="BV1" s="12" t="s">
        <v>6</v>
      </c>
    </row>
    <row r="2" ht="36.96" customHeight="1">
      <c r="AR2"/>
      <c r="BS2" s="13" t="s">
        <v>7</v>
      </c>
      <c r="BT2" s="13" t="s">
        <v>8</v>
      </c>
    </row>
    <row r="3" ht="6.96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8</v>
      </c>
    </row>
    <row r="4" ht="24.96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G4" s="21" t="s">
        <v>11</v>
      </c>
      <c r="BS4" s="13" t="s">
        <v>12</v>
      </c>
    </row>
    <row r="5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G5" s="24" t="s">
        <v>15</v>
      </c>
      <c r="BS5" s="13" t="s">
        <v>7</v>
      </c>
    </row>
    <row r="6" ht="36.96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G6" s="27"/>
      <c r="BS6" s="13" t="s">
        <v>7</v>
      </c>
    </row>
    <row r="7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G7" s="27"/>
      <c r="BS7" s="13" t="s">
        <v>7</v>
      </c>
    </row>
    <row r="8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G8" s="27"/>
      <c r="BS8" s="13" t="s">
        <v>7</v>
      </c>
    </row>
    <row r="9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G9" s="27"/>
      <c r="BS9" s="13" t="s">
        <v>7</v>
      </c>
    </row>
    <row r="10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G10" s="27"/>
      <c r="BS10" s="13" t="s">
        <v>7</v>
      </c>
    </row>
    <row r="11" ht="18.48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27</v>
      </c>
      <c r="AL11" s="18"/>
      <c r="AM11" s="18"/>
      <c r="AN11" s="23" t="s">
        <v>1</v>
      </c>
      <c r="AO11" s="18"/>
      <c r="AP11" s="18"/>
      <c r="AQ11" s="18"/>
      <c r="AR11" s="16"/>
      <c r="BG11" s="27"/>
      <c r="BS11" s="13" t="s">
        <v>7</v>
      </c>
    </row>
    <row r="12" ht="6.96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G12" s="27"/>
      <c r="BS12" s="13" t="s">
        <v>7</v>
      </c>
    </row>
    <row r="13" ht="12" customHeight="1">
      <c r="B13" s="17"/>
      <c r="C13" s="18"/>
      <c r="D13" s="28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29</v>
      </c>
      <c r="AO13" s="18"/>
      <c r="AP13" s="18"/>
      <c r="AQ13" s="18"/>
      <c r="AR13" s="16"/>
      <c r="BG13" s="27"/>
      <c r="BS13" s="13" t="s">
        <v>7</v>
      </c>
    </row>
    <row r="14">
      <c r="B14" s="17"/>
      <c r="C14" s="18"/>
      <c r="D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L14" s="18"/>
      <c r="AM14" s="18"/>
      <c r="AN14" s="30" t="s">
        <v>29</v>
      </c>
      <c r="AO14" s="18"/>
      <c r="AP14" s="18"/>
      <c r="AQ14" s="18"/>
      <c r="AR14" s="16"/>
      <c r="BG14" s="27"/>
      <c r="BS14" s="13" t="s">
        <v>7</v>
      </c>
    </row>
    <row r="15" ht="6.96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G15" s="27"/>
      <c r="BS15" s="13" t="s">
        <v>4</v>
      </c>
    </row>
    <row r="16" ht="12" customHeight="1">
      <c r="B16" s="17"/>
      <c r="C16" s="18"/>
      <c r="D16" s="28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G16" s="27"/>
      <c r="BS16" s="13" t="s">
        <v>4</v>
      </c>
    </row>
    <row r="17" ht="18.48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27</v>
      </c>
      <c r="AL17" s="18"/>
      <c r="AM17" s="18"/>
      <c r="AN17" s="23" t="s">
        <v>1</v>
      </c>
      <c r="AO17" s="18"/>
      <c r="AP17" s="18"/>
      <c r="AQ17" s="18"/>
      <c r="AR17" s="16"/>
      <c r="BG17" s="27"/>
      <c r="BS17" s="13" t="s">
        <v>5</v>
      </c>
    </row>
    <row r="18" ht="6.96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G18" s="27"/>
      <c r="BS18" s="13" t="s">
        <v>7</v>
      </c>
    </row>
    <row r="19" ht="12" customHeight="1">
      <c r="B19" s="17"/>
      <c r="C19" s="18"/>
      <c r="D19" s="28" t="s">
        <v>32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G19" s="27"/>
      <c r="BS19" s="13" t="s">
        <v>7</v>
      </c>
    </row>
    <row r="20" ht="18.48" customHeight="1">
      <c r="B20" s="17"/>
      <c r="C20" s="18"/>
      <c r="D20" s="18"/>
      <c r="E20" s="23" t="s">
        <v>33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27</v>
      </c>
      <c r="AL20" s="18"/>
      <c r="AM20" s="18"/>
      <c r="AN20" s="23" t="s">
        <v>1</v>
      </c>
      <c r="AO20" s="18"/>
      <c r="AP20" s="18"/>
      <c r="AQ20" s="18"/>
      <c r="AR20" s="16"/>
      <c r="BG20" s="27"/>
      <c r="BS20" s="13" t="s">
        <v>5</v>
      </c>
    </row>
    <row r="21" ht="6.96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G21" s="27"/>
    </row>
    <row r="22" ht="12" customHeight="1">
      <c r="B22" s="17"/>
      <c r="C22" s="18"/>
      <c r="D22" s="28" t="s">
        <v>34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G22" s="27"/>
    </row>
    <row r="23" ht="114.75" customHeight="1">
      <c r="B23" s="17"/>
      <c r="C23" s="18"/>
      <c r="D23" s="18"/>
      <c r="E23" s="32" t="s">
        <v>35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G23" s="27"/>
    </row>
    <row r="24" ht="6.96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G24" s="27"/>
    </row>
    <row r="25" ht="6.96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G25" s="27"/>
    </row>
    <row r="26" s="1" customFormat="1" ht="25.92" customHeight="1"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5"/>
      <c r="AQ26" s="35"/>
      <c r="AR26" s="39"/>
      <c r="BG26" s="27"/>
    </row>
    <row r="27" s="1" customFormat="1" ht="6.96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G27" s="27"/>
    </row>
    <row r="28" s="1" customForma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37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38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39</v>
      </c>
      <c r="AL28" s="40"/>
      <c r="AM28" s="40"/>
      <c r="AN28" s="40"/>
      <c r="AO28" s="40"/>
      <c r="AP28" s="35"/>
      <c r="AQ28" s="35"/>
      <c r="AR28" s="39"/>
      <c r="BG28" s="27"/>
    </row>
    <row r="29" s="2" customFormat="1" ht="14.4" customHeight="1">
      <c r="B29" s="41"/>
      <c r="C29" s="42"/>
      <c r="D29" s="28" t="s">
        <v>40</v>
      </c>
      <c r="E29" s="42"/>
      <c r="F29" s="28" t="s">
        <v>41</v>
      </c>
      <c r="G29" s="42"/>
      <c r="H29" s="42"/>
      <c r="I29" s="42"/>
      <c r="J29" s="42"/>
      <c r="K29" s="42"/>
      <c r="L29" s="43">
        <v>0.20000000000000001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ROUND(BB94, 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ROUND(AX94, 2)</f>
        <v>0</v>
      </c>
      <c r="AL29" s="42"/>
      <c r="AM29" s="42"/>
      <c r="AN29" s="42"/>
      <c r="AO29" s="42"/>
      <c r="AP29" s="42"/>
      <c r="AQ29" s="42"/>
      <c r="AR29" s="45"/>
      <c r="BG29" s="46"/>
    </row>
    <row r="30" s="2" customFormat="1" ht="14.4" customHeight="1">
      <c r="B30" s="41"/>
      <c r="C30" s="42"/>
      <c r="D30" s="42"/>
      <c r="E30" s="42"/>
      <c r="F30" s="28" t="s">
        <v>42</v>
      </c>
      <c r="G30" s="42"/>
      <c r="H30" s="42"/>
      <c r="I30" s="42"/>
      <c r="J30" s="42"/>
      <c r="K30" s="42"/>
      <c r="L30" s="43">
        <v>0.20000000000000001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ROUND(BC94, 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ROUND(AY94, 2)</f>
        <v>0</v>
      </c>
      <c r="AL30" s="42"/>
      <c r="AM30" s="42"/>
      <c r="AN30" s="42"/>
      <c r="AO30" s="42"/>
      <c r="AP30" s="42"/>
      <c r="AQ30" s="42"/>
      <c r="AR30" s="45"/>
      <c r="BG30" s="46"/>
    </row>
    <row r="31" hidden="1" s="2" customFormat="1" ht="14.4" customHeight="1">
      <c r="B31" s="41"/>
      <c r="C31" s="42"/>
      <c r="D31" s="42"/>
      <c r="E31" s="42"/>
      <c r="F31" s="28" t="s">
        <v>43</v>
      </c>
      <c r="G31" s="42"/>
      <c r="H31" s="42"/>
      <c r="I31" s="42"/>
      <c r="J31" s="42"/>
      <c r="K31" s="42"/>
      <c r="L31" s="43">
        <v>0.20000000000000001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ROUND(BD94, 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G31" s="46"/>
    </row>
    <row r="32" hidden="1" s="2" customFormat="1" ht="14.4" customHeight="1">
      <c r="B32" s="41"/>
      <c r="C32" s="42"/>
      <c r="D32" s="42"/>
      <c r="E32" s="42"/>
      <c r="F32" s="28" t="s">
        <v>44</v>
      </c>
      <c r="G32" s="42"/>
      <c r="H32" s="42"/>
      <c r="I32" s="42"/>
      <c r="J32" s="42"/>
      <c r="K32" s="42"/>
      <c r="L32" s="43">
        <v>0.20000000000000001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ROUND(BE94, 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G32" s="46"/>
    </row>
    <row r="33" hidden="1" s="2" customFormat="1" ht="14.4" customHeight="1">
      <c r="B33" s="41"/>
      <c r="C33" s="42"/>
      <c r="D33" s="42"/>
      <c r="E33" s="42"/>
      <c r="F33" s="28" t="s">
        <v>45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ROUND(BF94, 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G33" s="46"/>
    </row>
    <row r="34" s="1" customFormat="1" ht="6.96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G34" s="27"/>
    </row>
    <row r="35" s="1" customFormat="1" ht="25.92" customHeight="1">
      <c r="B35" s="34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9"/>
    </row>
    <row r="36" s="1" customFormat="1" ht="6.96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="1" customFormat="1" ht="14.4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9"/>
    </row>
    <row r="38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="1" customFormat="1" ht="14.4" customHeight="1">
      <c r="B49" s="34"/>
      <c r="C49" s="35"/>
      <c r="D49" s="54" t="s">
        <v>49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50</v>
      </c>
      <c r="AI49" s="55"/>
      <c r="AJ49" s="55"/>
      <c r="AK49" s="55"/>
      <c r="AL49" s="55"/>
      <c r="AM49" s="55"/>
      <c r="AN49" s="55"/>
      <c r="AO49" s="55"/>
      <c r="AP49" s="35"/>
      <c r="AQ49" s="35"/>
      <c r="AR49" s="39"/>
    </row>
    <row r="50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="1" customFormat="1">
      <c r="B60" s="34"/>
      <c r="C60" s="35"/>
      <c r="D60" s="56" t="s">
        <v>51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6" t="s">
        <v>52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6" t="s">
        <v>51</v>
      </c>
      <c r="AI60" s="37"/>
      <c r="AJ60" s="37"/>
      <c r="AK60" s="37"/>
      <c r="AL60" s="37"/>
      <c r="AM60" s="56" t="s">
        <v>52</v>
      </c>
      <c r="AN60" s="37"/>
      <c r="AO60" s="37"/>
      <c r="AP60" s="35"/>
      <c r="AQ60" s="35"/>
      <c r="AR60" s="39"/>
    </row>
    <row r="61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="1" customFormat="1">
      <c r="B64" s="34"/>
      <c r="C64" s="35"/>
      <c r="D64" s="54" t="s">
        <v>53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4" t="s">
        <v>54</v>
      </c>
      <c r="AI64" s="55"/>
      <c r="AJ64" s="55"/>
      <c r="AK64" s="55"/>
      <c r="AL64" s="55"/>
      <c r="AM64" s="55"/>
      <c r="AN64" s="55"/>
      <c r="AO64" s="55"/>
      <c r="AP64" s="35"/>
      <c r="AQ64" s="35"/>
      <c r="AR64" s="39"/>
    </row>
    <row r="6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="1" customFormat="1">
      <c r="B75" s="34"/>
      <c r="C75" s="35"/>
      <c r="D75" s="56" t="s">
        <v>51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6" t="s">
        <v>52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 t="s">
        <v>51</v>
      </c>
      <c r="AI75" s="37"/>
      <c r="AJ75" s="37"/>
      <c r="AK75" s="37"/>
      <c r="AL75" s="37"/>
      <c r="AM75" s="56" t="s">
        <v>52</v>
      </c>
      <c r="AN75" s="37"/>
      <c r="AO75" s="37"/>
      <c r="AP75" s="35"/>
      <c r="AQ75" s="35"/>
      <c r="AR75" s="39"/>
    </row>
    <row r="76" s="1" customFormat="1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9"/>
    </row>
    <row r="77" s="1" customFormat="1" ht="6.96" customHeight="1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9"/>
    </row>
    <row r="81" s="1" customFormat="1" ht="6.96" customHeight="1"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9"/>
    </row>
    <row r="82" s="1" customFormat="1" ht="24.96" customHeight="1">
      <c r="B82" s="34"/>
      <c r="C82" s="19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9"/>
    </row>
    <row r="84" s="3" customFormat="1" ht="12" customHeight="1">
      <c r="B84" s="61"/>
      <c r="C84" s="28" t="s">
        <v>13</v>
      </c>
      <c r="D84" s="62"/>
      <c r="E84" s="62"/>
      <c r="F84" s="62"/>
      <c r="G84" s="62"/>
      <c r="H84" s="62"/>
      <c r="I84" s="62"/>
      <c r="J84" s="62"/>
      <c r="K84" s="62"/>
      <c r="L84" s="62" t="str">
        <f>K5</f>
        <v>20190819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3"/>
    </row>
    <row r="85" s="4" customFormat="1" ht="36.96" customHeight="1">
      <c r="B85" s="64"/>
      <c r="C85" s="65" t="s">
        <v>16</v>
      </c>
      <c r="D85" s="66"/>
      <c r="E85" s="66"/>
      <c r="F85" s="66"/>
      <c r="G85" s="66"/>
      <c r="H85" s="66"/>
      <c r="I85" s="66"/>
      <c r="J85" s="66"/>
      <c r="K85" s="66"/>
      <c r="L85" s="67" t="str">
        <f>K6</f>
        <v>ÚPRAVA RAMPY PRED BUDOVOU VI</v>
      </c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8"/>
    </row>
    <row r="86" s="1" customFormat="1" ht="6.96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9"/>
    </row>
    <row r="87" s="1" customFormat="1" ht="12" customHeight="1"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9" t="str">
        <f>IF(K8="","",K8)</f>
        <v>Bratislava – Petržalka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70" t="str">
        <f>IF(AN8= "","",AN8)</f>
        <v>19. 8. 2019</v>
      </c>
      <c r="AN87" s="70"/>
      <c r="AO87" s="35"/>
      <c r="AP87" s="35"/>
      <c r="AQ87" s="35"/>
      <c r="AR87" s="39"/>
    </row>
    <row r="88" s="1" customFormat="1" ht="6.96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9"/>
    </row>
    <row r="89" s="1" customFormat="1" ht="15.15" customHeight="1"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62" t="str">
        <f>IF(E11= 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71" t="str">
        <f>IF(E17="","",E17)</f>
        <v>ING.JOSEF KOLOMY</v>
      </c>
      <c r="AN89" s="62"/>
      <c r="AO89" s="62"/>
      <c r="AP89" s="62"/>
      <c r="AQ89" s="35"/>
      <c r="AR89" s="39"/>
      <c r="AS89" s="72" t="s">
        <v>56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5"/>
    </row>
    <row r="90" s="1" customFormat="1" ht="15.15" customHeight="1"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62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32</v>
      </c>
      <c r="AJ90" s="35"/>
      <c r="AK90" s="35"/>
      <c r="AL90" s="35"/>
      <c r="AM90" s="71" t="str">
        <f>IF(E20="","",E20)</f>
        <v>Ing. Peter Mateáš</v>
      </c>
      <c r="AN90" s="62"/>
      <c r="AO90" s="62"/>
      <c r="AP90" s="62"/>
      <c r="AQ90" s="35"/>
      <c r="AR90" s="39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9"/>
    </row>
    <row r="91" s="1" customFormat="1" ht="10.8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9"/>
      <c r="AS91" s="80"/>
      <c r="AT91" s="81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3"/>
    </row>
    <row r="92" s="1" customFormat="1" ht="29.28" customHeight="1">
      <c r="B92" s="34"/>
      <c r="C92" s="84" t="s">
        <v>57</v>
      </c>
      <c r="D92" s="85"/>
      <c r="E92" s="85"/>
      <c r="F92" s="85"/>
      <c r="G92" s="85"/>
      <c r="H92" s="86"/>
      <c r="I92" s="87" t="s">
        <v>58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8" t="s">
        <v>59</v>
      </c>
      <c r="AH92" s="85"/>
      <c r="AI92" s="85"/>
      <c r="AJ92" s="85"/>
      <c r="AK92" s="85"/>
      <c r="AL92" s="85"/>
      <c r="AM92" s="85"/>
      <c r="AN92" s="87" t="s">
        <v>60</v>
      </c>
      <c r="AO92" s="85"/>
      <c r="AP92" s="89"/>
      <c r="AQ92" s="90" t="s">
        <v>61</v>
      </c>
      <c r="AR92" s="39"/>
      <c r="AS92" s="91" t="s">
        <v>62</v>
      </c>
      <c r="AT92" s="92" t="s">
        <v>63</v>
      </c>
      <c r="AU92" s="92" t="s">
        <v>64</v>
      </c>
      <c r="AV92" s="92" t="s">
        <v>65</v>
      </c>
      <c r="AW92" s="92" t="s">
        <v>66</v>
      </c>
      <c r="AX92" s="92" t="s">
        <v>67</v>
      </c>
      <c r="AY92" s="92" t="s">
        <v>68</v>
      </c>
      <c r="AZ92" s="92" t="s">
        <v>69</v>
      </c>
      <c r="BA92" s="92" t="s">
        <v>70</v>
      </c>
      <c r="BB92" s="92" t="s">
        <v>71</v>
      </c>
      <c r="BC92" s="92" t="s">
        <v>72</v>
      </c>
      <c r="BD92" s="92" t="s">
        <v>73</v>
      </c>
      <c r="BE92" s="92" t="s">
        <v>74</v>
      </c>
      <c r="BF92" s="93" t="s">
        <v>75</v>
      </c>
    </row>
    <row r="93" s="1" customFormat="1" ht="10.8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9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6"/>
    </row>
    <row r="94" s="5" customFormat="1" ht="32.4" customHeight="1">
      <c r="B94" s="97"/>
      <c r="C94" s="98" t="s">
        <v>76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>
        <f>ROUND(AG95,2)</f>
        <v>0</v>
      </c>
      <c r="AH94" s="100"/>
      <c r="AI94" s="100"/>
      <c r="AJ94" s="100"/>
      <c r="AK94" s="100"/>
      <c r="AL94" s="100"/>
      <c r="AM94" s="100"/>
      <c r="AN94" s="101">
        <f>SUM(AG94,AV94)</f>
        <v>0</v>
      </c>
      <c r="AO94" s="101"/>
      <c r="AP94" s="101"/>
      <c r="AQ94" s="102" t="s">
        <v>1</v>
      </c>
      <c r="AR94" s="103"/>
      <c r="AS94" s="104">
        <f>ROUND(AS95,2)</f>
        <v>0</v>
      </c>
      <c r="AT94" s="105">
        <f>ROUND(AT95,2)</f>
        <v>0</v>
      </c>
      <c r="AU94" s="106">
        <f>ROUND(AU95,2)</f>
        <v>0</v>
      </c>
      <c r="AV94" s="106">
        <f>ROUND(SUM(AX94:AY94),2)</f>
        <v>0</v>
      </c>
      <c r="AW94" s="107">
        <f>ROUND(AW95,5)</f>
        <v>0</v>
      </c>
      <c r="AX94" s="106">
        <f>ROUND(BB94*L29,2)</f>
        <v>0</v>
      </c>
      <c r="AY94" s="106">
        <f>ROUND(BC94*L30,2)</f>
        <v>0</v>
      </c>
      <c r="AZ94" s="106">
        <f>ROUND(BD94*L29,2)</f>
        <v>0</v>
      </c>
      <c r="BA94" s="106">
        <f>ROUND(BE94*L30,2)</f>
        <v>0</v>
      </c>
      <c r="BB94" s="106">
        <f>ROUND(BB95,2)</f>
        <v>0</v>
      </c>
      <c r="BC94" s="106">
        <f>ROUND(BC95,2)</f>
        <v>0</v>
      </c>
      <c r="BD94" s="106">
        <f>ROUND(BD95,2)</f>
        <v>0</v>
      </c>
      <c r="BE94" s="106">
        <f>ROUND(BE95,2)</f>
        <v>0</v>
      </c>
      <c r="BF94" s="108">
        <f>ROUND(BF95,2)</f>
        <v>0</v>
      </c>
      <c r="BS94" s="109" t="s">
        <v>77</v>
      </c>
      <c r="BT94" s="109" t="s">
        <v>78</v>
      </c>
      <c r="BV94" s="109" t="s">
        <v>79</v>
      </c>
      <c r="BW94" s="109" t="s">
        <v>6</v>
      </c>
      <c r="BX94" s="109" t="s">
        <v>80</v>
      </c>
      <c r="CL94" s="109" t="s">
        <v>1</v>
      </c>
    </row>
    <row r="95" s="6" customFormat="1" ht="27" customHeight="1">
      <c r="A95" s="110" t="s">
        <v>81</v>
      </c>
      <c r="B95" s="111"/>
      <c r="C95" s="112"/>
      <c r="D95" s="113" t="s">
        <v>14</v>
      </c>
      <c r="E95" s="113"/>
      <c r="F95" s="113"/>
      <c r="G95" s="113"/>
      <c r="H95" s="113"/>
      <c r="I95" s="114"/>
      <c r="J95" s="113" t="s">
        <v>17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5">
        <f>'20190819 - ÚPRAVA RAMPY P...'!K30</f>
        <v>0</v>
      </c>
      <c r="AH95" s="114"/>
      <c r="AI95" s="114"/>
      <c r="AJ95" s="114"/>
      <c r="AK95" s="114"/>
      <c r="AL95" s="114"/>
      <c r="AM95" s="114"/>
      <c r="AN95" s="115">
        <f>SUM(AG95,AV95)</f>
        <v>0</v>
      </c>
      <c r="AO95" s="114"/>
      <c r="AP95" s="114"/>
      <c r="AQ95" s="116" t="s">
        <v>82</v>
      </c>
      <c r="AR95" s="117"/>
      <c r="AS95" s="118">
        <f>'20190819 - ÚPRAVA RAMPY P...'!K28</f>
        <v>0</v>
      </c>
      <c r="AT95" s="119">
        <f>'20190819 - ÚPRAVA RAMPY P...'!K29</f>
        <v>0</v>
      </c>
      <c r="AU95" s="119">
        <v>0</v>
      </c>
      <c r="AV95" s="119">
        <f>ROUND(SUM(AX95:AY95),2)</f>
        <v>0</v>
      </c>
      <c r="AW95" s="120">
        <f>'20190819 - ÚPRAVA RAMPY P...'!T128</f>
        <v>0</v>
      </c>
      <c r="AX95" s="119">
        <f>'20190819 - ÚPRAVA RAMPY P...'!K33</f>
        <v>0</v>
      </c>
      <c r="AY95" s="119">
        <f>'20190819 - ÚPRAVA RAMPY P...'!K34</f>
        <v>0</v>
      </c>
      <c r="AZ95" s="119">
        <f>'20190819 - ÚPRAVA RAMPY P...'!K35</f>
        <v>0</v>
      </c>
      <c r="BA95" s="119">
        <f>'20190819 - ÚPRAVA RAMPY P...'!K36</f>
        <v>0</v>
      </c>
      <c r="BB95" s="119">
        <f>'20190819 - ÚPRAVA RAMPY P...'!F33</f>
        <v>0</v>
      </c>
      <c r="BC95" s="119">
        <f>'20190819 - ÚPRAVA RAMPY P...'!F34</f>
        <v>0</v>
      </c>
      <c r="BD95" s="119">
        <f>'20190819 - ÚPRAVA RAMPY P...'!F35</f>
        <v>0</v>
      </c>
      <c r="BE95" s="119">
        <f>'20190819 - ÚPRAVA RAMPY P...'!F36</f>
        <v>0</v>
      </c>
      <c r="BF95" s="121">
        <f>'20190819 - ÚPRAVA RAMPY P...'!F37</f>
        <v>0</v>
      </c>
      <c r="BT95" s="122" t="s">
        <v>83</v>
      </c>
      <c r="BU95" s="122" t="s">
        <v>84</v>
      </c>
      <c r="BV95" s="122" t="s">
        <v>79</v>
      </c>
      <c r="BW95" s="122" t="s">
        <v>6</v>
      </c>
      <c r="BX95" s="122" t="s">
        <v>80</v>
      </c>
      <c r="CL95" s="122" t="s">
        <v>1</v>
      </c>
    </row>
    <row r="96" s="1" customFormat="1" ht="30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9"/>
    </row>
    <row r="97" s="1" customFormat="1" ht="6.96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9"/>
    </row>
  </sheetData>
  <sheetProtection sheet="1" formatColumns="0" formatRows="0" objects="1" scenarios="1" spinCount="100000" saltValue="t+bu47HZiD3WUCCbcQ3uJ4bo+FDWVu9ugHSpPXj69lXqYmqlDmy17k5bgkX16F1HTJz8f4g35aCUKa/netGAmQ==" hashValue="iqnMuvWbB7cUa/djelSjZvouHMd5o1UPR+XYR/an0WktqItjbwvcA4VP5VSNovrE2I/Av37ZoPX/H65Axf30Fw==" algorithmName="SHA-512" password="CC35"/>
  <mergeCells count="42">
    <mergeCell ref="W31:AE31"/>
    <mergeCell ref="BG5:BG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G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20190819 - ÚPRAVA RAMPY P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3" customWidth="1"/>
    <col min="10" max="10" width="20.17" style="123" customWidth="1"/>
    <col min="11" max="11" width="20.17" customWidth="1"/>
    <col min="12" max="12" width="15.5" hidden="1" customWidth="1"/>
    <col min="13" max="13" width="9.33" customWidth="1"/>
    <col min="14" max="14" width="10.83" hidden="1" customWidth="1"/>
    <col min="15" max="15" width="9.33" hidden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4.17" hidden="1" customWidth="1"/>
    <col min="22" max="22" width="14.17" hidden="1" customWidth="1"/>
    <col min="23" max="23" width="14.17" hidden="1" customWidth="1"/>
    <col min="24" max="24" width="14.17" hidden="1" customWidth="1"/>
    <col min="25" max="25" width="12.33" hidden="1" customWidth="1"/>
    <col min="26" max="26" width="16.33" customWidth="1"/>
    <col min="27" max="27" width="12.33" customWidth="1"/>
    <col min="28" max="28" width="15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M2"/>
      <c r="AT2" s="13" t="s">
        <v>6</v>
      </c>
    </row>
    <row r="3" ht="6.96" customHeight="1">
      <c r="B3" s="124"/>
      <c r="C3" s="125"/>
      <c r="D3" s="125"/>
      <c r="E3" s="125"/>
      <c r="F3" s="125"/>
      <c r="G3" s="125"/>
      <c r="H3" s="125"/>
      <c r="I3" s="126"/>
      <c r="J3" s="126"/>
      <c r="K3" s="125"/>
      <c r="L3" s="125"/>
      <c r="M3" s="16"/>
      <c r="AT3" s="13" t="s">
        <v>78</v>
      </c>
    </row>
    <row r="4" ht="24.96" customHeight="1">
      <c r="B4" s="16"/>
      <c r="D4" s="127" t="s">
        <v>85</v>
      </c>
      <c r="M4" s="16"/>
      <c r="N4" s="128" t="s">
        <v>10</v>
      </c>
      <c r="AT4" s="13" t="s">
        <v>4</v>
      </c>
    </row>
    <row r="5" ht="6.96" customHeight="1">
      <c r="B5" s="16"/>
      <c r="M5" s="16"/>
    </row>
    <row r="6" s="1" customFormat="1" ht="12" customHeight="1">
      <c r="B6" s="39"/>
      <c r="D6" s="129" t="s">
        <v>16</v>
      </c>
      <c r="I6" s="130"/>
      <c r="J6" s="130"/>
      <c r="M6" s="39"/>
    </row>
    <row r="7" s="1" customFormat="1" ht="36.96" customHeight="1">
      <c r="B7" s="39"/>
      <c r="E7" s="131" t="s">
        <v>17</v>
      </c>
      <c r="F7" s="1"/>
      <c r="G7" s="1"/>
      <c r="H7" s="1"/>
      <c r="I7" s="130"/>
      <c r="J7" s="130"/>
      <c r="M7" s="39"/>
    </row>
    <row r="8" s="1" customFormat="1">
      <c r="B8" s="39"/>
      <c r="I8" s="130"/>
      <c r="J8" s="130"/>
      <c r="M8" s="39"/>
    </row>
    <row r="9" s="1" customFormat="1" ht="12" customHeight="1">
      <c r="B9" s="39"/>
      <c r="D9" s="129" t="s">
        <v>18</v>
      </c>
      <c r="F9" s="132" t="s">
        <v>1</v>
      </c>
      <c r="I9" s="133" t="s">
        <v>19</v>
      </c>
      <c r="J9" s="134" t="s">
        <v>1</v>
      </c>
      <c r="M9" s="39"/>
    </row>
    <row r="10" s="1" customFormat="1" ht="12" customHeight="1">
      <c r="B10" s="39"/>
      <c r="D10" s="129" t="s">
        <v>20</v>
      </c>
      <c r="F10" s="132" t="s">
        <v>21</v>
      </c>
      <c r="I10" s="133" t="s">
        <v>22</v>
      </c>
      <c r="J10" s="135" t="str">
        <f>'Rekapitulácia stavby'!AN8</f>
        <v>19. 8. 2019</v>
      </c>
      <c r="M10" s="39"/>
    </row>
    <row r="11" s="1" customFormat="1" ht="10.8" customHeight="1">
      <c r="B11" s="39"/>
      <c r="I11" s="130"/>
      <c r="J11" s="130"/>
      <c r="M11" s="39"/>
    </row>
    <row r="12" s="1" customFormat="1" ht="12" customHeight="1">
      <c r="B12" s="39"/>
      <c r="D12" s="129" t="s">
        <v>24</v>
      </c>
      <c r="I12" s="133" t="s">
        <v>25</v>
      </c>
      <c r="J12" s="134" t="str">
        <f>IF('Rekapitulácia stavby'!AN10="","",'Rekapitulácia stavby'!AN10)</f>
        <v/>
      </c>
      <c r="M12" s="39"/>
    </row>
    <row r="13" s="1" customFormat="1" ht="18" customHeight="1">
      <c r="B13" s="39"/>
      <c r="E13" s="132" t="str">
        <f>IF('Rekapitulácia stavby'!E11="","",'Rekapitulácia stavby'!E11)</f>
        <v xml:space="preserve"> </v>
      </c>
      <c r="I13" s="133" t="s">
        <v>27</v>
      </c>
      <c r="J13" s="134" t="str">
        <f>IF('Rekapitulácia stavby'!AN11="","",'Rekapitulácia stavby'!AN11)</f>
        <v/>
      </c>
      <c r="M13" s="39"/>
    </row>
    <row r="14" s="1" customFormat="1" ht="6.96" customHeight="1">
      <c r="B14" s="39"/>
      <c r="I14" s="130"/>
      <c r="J14" s="130"/>
      <c r="M14" s="39"/>
    </row>
    <row r="15" s="1" customFormat="1" ht="12" customHeight="1">
      <c r="B15" s="39"/>
      <c r="D15" s="129" t="s">
        <v>28</v>
      </c>
      <c r="I15" s="133" t="s">
        <v>25</v>
      </c>
      <c r="J15" s="29" t="str">
        <f>'Rekapitulácia stavby'!AN13</f>
        <v>Vyplň údaj</v>
      </c>
      <c r="M15" s="39"/>
    </row>
    <row r="16" s="1" customFormat="1" ht="18" customHeight="1">
      <c r="B16" s="39"/>
      <c r="E16" s="29" t="str">
        <f>'Rekapitulácia stavby'!E14</f>
        <v>Vyplň údaj</v>
      </c>
      <c r="F16" s="132"/>
      <c r="G16" s="132"/>
      <c r="H16" s="132"/>
      <c r="I16" s="133" t="s">
        <v>27</v>
      </c>
      <c r="J16" s="29" t="str">
        <f>'Rekapitulácia stavby'!AN14</f>
        <v>Vyplň údaj</v>
      </c>
      <c r="M16" s="39"/>
    </row>
    <row r="17" s="1" customFormat="1" ht="6.96" customHeight="1">
      <c r="B17" s="39"/>
      <c r="I17" s="130"/>
      <c r="J17" s="130"/>
      <c r="M17" s="39"/>
    </row>
    <row r="18" s="1" customFormat="1" ht="12" customHeight="1">
      <c r="B18" s="39"/>
      <c r="D18" s="129" t="s">
        <v>30</v>
      </c>
      <c r="I18" s="133" t="s">
        <v>25</v>
      </c>
      <c r="J18" s="134" t="s">
        <v>1</v>
      </c>
      <c r="M18" s="39"/>
    </row>
    <row r="19" s="1" customFormat="1" ht="18" customHeight="1">
      <c r="B19" s="39"/>
      <c r="E19" s="132" t="s">
        <v>31</v>
      </c>
      <c r="I19" s="133" t="s">
        <v>27</v>
      </c>
      <c r="J19" s="134" t="s">
        <v>1</v>
      </c>
      <c r="M19" s="39"/>
    </row>
    <row r="20" s="1" customFormat="1" ht="6.96" customHeight="1">
      <c r="B20" s="39"/>
      <c r="I20" s="130"/>
      <c r="J20" s="130"/>
      <c r="M20" s="39"/>
    </row>
    <row r="21" s="1" customFormat="1" ht="12" customHeight="1">
      <c r="B21" s="39"/>
      <c r="D21" s="129" t="s">
        <v>32</v>
      </c>
      <c r="I21" s="133" t="s">
        <v>25</v>
      </c>
      <c r="J21" s="134" t="s">
        <v>1</v>
      </c>
      <c r="M21" s="39"/>
    </row>
    <row r="22" s="1" customFormat="1" ht="18" customHeight="1">
      <c r="B22" s="39"/>
      <c r="E22" s="132" t="s">
        <v>33</v>
      </c>
      <c r="I22" s="133" t="s">
        <v>27</v>
      </c>
      <c r="J22" s="134" t="s">
        <v>1</v>
      </c>
      <c r="M22" s="39"/>
    </row>
    <row r="23" s="1" customFormat="1" ht="6.96" customHeight="1">
      <c r="B23" s="39"/>
      <c r="I23" s="130"/>
      <c r="J23" s="130"/>
      <c r="M23" s="39"/>
    </row>
    <row r="24" s="1" customFormat="1" ht="12" customHeight="1">
      <c r="B24" s="39"/>
      <c r="D24" s="129" t="s">
        <v>34</v>
      </c>
      <c r="I24" s="130"/>
      <c r="J24" s="130"/>
      <c r="M24" s="39"/>
    </row>
    <row r="25" s="7" customFormat="1" ht="165.75" customHeight="1">
      <c r="B25" s="136"/>
      <c r="E25" s="137" t="s">
        <v>86</v>
      </c>
      <c r="F25" s="137"/>
      <c r="G25" s="137"/>
      <c r="H25" s="137"/>
      <c r="I25" s="138"/>
      <c r="J25" s="138"/>
      <c r="M25" s="136"/>
    </row>
    <row r="26" s="1" customFormat="1" ht="6.96" customHeight="1">
      <c r="B26" s="39"/>
      <c r="I26" s="130"/>
      <c r="J26" s="130"/>
      <c r="M26" s="39"/>
    </row>
    <row r="27" s="1" customFormat="1" ht="6.96" customHeight="1">
      <c r="B27" s="39"/>
      <c r="D27" s="74"/>
      <c r="E27" s="74"/>
      <c r="F27" s="74"/>
      <c r="G27" s="74"/>
      <c r="H27" s="74"/>
      <c r="I27" s="139"/>
      <c r="J27" s="139"/>
      <c r="K27" s="74"/>
      <c r="L27" s="74"/>
      <c r="M27" s="39"/>
    </row>
    <row r="28" s="1" customFormat="1">
      <c r="B28" s="39"/>
      <c r="E28" s="129" t="s">
        <v>87</v>
      </c>
      <c r="I28" s="130"/>
      <c r="J28" s="130"/>
      <c r="K28" s="140">
        <f>I94</f>
        <v>0</v>
      </c>
      <c r="M28" s="39"/>
    </row>
    <row r="29" s="1" customFormat="1">
      <c r="B29" s="39"/>
      <c r="E29" s="129" t="s">
        <v>88</v>
      </c>
      <c r="I29" s="130"/>
      <c r="J29" s="130"/>
      <c r="K29" s="140">
        <f>J94</f>
        <v>0</v>
      </c>
      <c r="M29" s="39"/>
    </row>
    <row r="30" s="1" customFormat="1" ht="25.44" customHeight="1">
      <c r="B30" s="39"/>
      <c r="D30" s="141" t="s">
        <v>36</v>
      </c>
      <c r="I30" s="130"/>
      <c r="J30" s="130"/>
      <c r="K30" s="142">
        <f>ROUND(K128, 2)</f>
        <v>0</v>
      </c>
      <c r="M30" s="39"/>
    </row>
    <row r="31" s="1" customFormat="1" ht="6.96" customHeight="1">
      <c r="B31" s="39"/>
      <c r="D31" s="74"/>
      <c r="E31" s="74"/>
      <c r="F31" s="74"/>
      <c r="G31" s="74"/>
      <c r="H31" s="74"/>
      <c r="I31" s="139"/>
      <c r="J31" s="139"/>
      <c r="K31" s="74"/>
      <c r="L31" s="74"/>
      <c r="M31" s="39"/>
    </row>
    <row r="32" s="1" customFormat="1" ht="14.4" customHeight="1">
      <c r="B32" s="39"/>
      <c r="F32" s="143" t="s">
        <v>38</v>
      </c>
      <c r="I32" s="144" t="s">
        <v>37</v>
      </c>
      <c r="J32" s="130"/>
      <c r="K32" s="143" t="s">
        <v>39</v>
      </c>
      <c r="M32" s="39"/>
    </row>
    <row r="33" s="1" customFormat="1" ht="14.4" customHeight="1">
      <c r="B33" s="39"/>
      <c r="D33" s="145" t="s">
        <v>40</v>
      </c>
      <c r="E33" s="129" t="s">
        <v>41</v>
      </c>
      <c r="F33" s="140">
        <f>ROUND((SUM(BE128:BE218)),  2)</f>
        <v>0</v>
      </c>
      <c r="I33" s="146">
        <v>0.20000000000000001</v>
      </c>
      <c r="J33" s="130"/>
      <c r="K33" s="140">
        <f>ROUND(((SUM(BE128:BE218))*I33),  2)</f>
        <v>0</v>
      </c>
      <c r="M33" s="39"/>
    </row>
    <row r="34" s="1" customFormat="1" ht="14.4" customHeight="1">
      <c r="B34" s="39"/>
      <c r="E34" s="129" t="s">
        <v>42</v>
      </c>
      <c r="F34" s="140">
        <f>ROUND((SUM(BF128:BF218)),  2)</f>
        <v>0</v>
      </c>
      <c r="I34" s="146">
        <v>0.20000000000000001</v>
      </c>
      <c r="J34" s="130"/>
      <c r="K34" s="140">
        <f>ROUND(((SUM(BF128:BF218))*I34),  2)</f>
        <v>0</v>
      </c>
      <c r="M34" s="39"/>
    </row>
    <row r="35" hidden="1" s="1" customFormat="1" ht="14.4" customHeight="1">
      <c r="B35" s="39"/>
      <c r="E35" s="129" t="s">
        <v>43</v>
      </c>
      <c r="F35" s="140">
        <f>ROUND((SUM(BG128:BG218)),  2)</f>
        <v>0</v>
      </c>
      <c r="I35" s="146">
        <v>0.20000000000000001</v>
      </c>
      <c r="J35" s="130"/>
      <c r="K35" s="140">
        <f>0</f>
        <v>0</v>
      </c>
      <c r="M35" s="39"/>
    </row>
    <row r="36" hidden="1" s="1" customFormat="1" ht="14.4" customHeight="1">
      <c r="B36" s="39"/>
      <c r="E36" s="129" t="s">
        <v>44</v>
      </c>
      <c r="F36" s="140">
        <f>ROUND((SUM(BH128:BH218)),  2)</f>
        <v>0</v>
      </c>
      <c r="I36" s="146">
        <v>0.20000000000000001</v>
      </c>
      <c r="J36" s="130"/>
      <c r="K36" s="140">
        <f>0</f>
        <v>0</v>
      </c>
      <c r="M36" s="39"/>
    </row>
    <row r="37" hidden="1" s="1" customFormat="1" ht="14.4" customHeight="1">
      <c r="B37" s="39"/>
      <c r="E37" s="129" t="s">
        <v>45</v>
      </c>
      <c r="F37" s="140">
        <f>ROUND((SUM(BI128:BI218)),  2)</f>
        <v>0</v>
      </c>
      <c r="I37" s="146">
        <v>0</v>
      </c>
      <c r="J37" s="130"/>
      <c r="K37" s="140">
        <f>0</f>
        <v>0</v>
      </c>
      <c r="M37" s="39"/>
    </row>
    <row r="38" s="1" customFormat="1" ht="6.96" customHeight="1">
      <c r="B38" s="39"/>
      <c r="I38" s="130"/>
      <c r="J38" s="130"/>
      <c r="M38" s="39"/>
    </row>
    <row r="39" s="1" customFormat="1" ht="25.44" customHeight="1">
      <c r="B39" s="39"/>
      <c r="C39" s="147"/>
      <c r="D39" s="148" t="s">
        <v>46</v>
      </c>
      <c r="E39" s="149"/>
      <c r="F39" s="149"/>
      <c r="G39" s="150" t="s">
        <v>47</v>
      </c>
      <c r="H39" s="151" t="s">
        <v>48</v>
      </c>
      <c r="I39" s="152"/>
      <c r="J39" s="152"/>
      <c r="K39" s="153">
        <f>SUM(K30:K37)</f>
        <v>0</v>
      </c>
      <c r="L39" s="154"/>
      <c r="M39" s="39"/>
    </row>
    <row r="40" s="1" customFormat="1" ht="14.4" customHeight="1">
      <c r="B40" s="39"/>
      <c r="I40" s="130"/>
      <c r="J40" s="130"/>
      <c r="M40" s="39"/>
    </row>
    <row r="41" ht="14.4" customHeight="1">
      <c r="B41" s="16"/>
      <c r="M41" s="16"/>
    </row>
    <row r="42" ht="14.4" customHeight="1">
      <c r="B42" s="16"/>
      <c r="M42" s="16"/>
    </row>
    <row r="43" ht="14.4" customHeight="1">
      <c r="B43" s="16"/>
      <c r="M43" s="16"/>
    </row>
    <row r="44" ht="14.4" customHeight="1">
      <c r="B44" s="16"/>
      <c r="M44" s="16"/>
    </row>
    <row r="45" ht="14.4" customHeight="1">
      <c r="B45" s="16"/>
      <c r="M45" s="16"/>
    </row>
    <row r="46" ht="14.4" customHeight="1">
      <c r="B46" s="16"/>
      <c r="M46" s="16"/>
    </row>
    <row r="47" ht="14.4" customHeight="1">
      <c r="B47" s="16"/>
      <c r="M47" s="16"/>
    </row>
    <row r="48" ht="14.4" customHeight="1">
      <c r="B48" s="16"/>
      <c r="M48" s="16"/>
    </row>
    <row r="49" ht="14.4" customHeight="1">
      <c r="B49" s="16"/>
      <c r="M49" s="16"/>
    </row>
    <row r="50" s="1" customFormat="1" ht="14.4" customHeight="1">
      <c r="B50" s="39"/>
      <c r="D50" s="155" t="s">
        <v>49</v>
      </c>
      <c r="E50" s="156"/>
      <c r="F50" s="156"/>
      <c r="G50" s="155" t="s">
        <v>50</v>
      </c>
      <c r="H50" s="156"/>
      <c r="I50" s="157"/>
      <c r="J50" s="157"/>
      <c r="K50" s="156"/>
      <c r="L50" s="156"/>
      <c r="M50" s="39"/>
    </row>
    <row r="51">
      <c r="B51" s="16"/>
      <c r="M51" s="16"/>
    </row>
    <row r="52">
      <c r="B52" s="16"/>
      <c r="M52" s="16"/>
    </row>
    <row r="53">
      <c r="B53" s="16"/>
      <c r="M53" s="16"/>
    </row>
    <row r="54">
      <c r="B54" s="16"/>
      <c r="M54" s="16"/>
    </row>
    <row r="55">
      <c r="B55" s="16"/>
      <c r="M55" s="16"/>
    </row>
    <row r="56">
      <c r="B56" s="16"/>
      <c r="M56" s="16"/>
    </row>
    <row r="57">
      <c r="B57" s="16"/>
      <c r="M57" s="16"/>
    </row>
    <row r="58">
      <c r="B58" s="16"/>
      <c r="M58" s="16"/>
    </row>
    <row r="59">
      <c r="B59" s="16"/>
      <c r="M59" s="16"/>
    </row>
    <row r="60">
      <c r="B60" s="16"/>
      <c r="M60" s="16"/>
    </row>
    <row r="61" s="1" customFormat="1">
      <c r="B61" s="39"/>
      <c r="D61" s="158" t="s">
        <v>51</v>
      </c>
      <c r="E61" s="159"/>
      <c r="F61" s="160" t="s">
        <v>52</v>
      </c>
      <c r="G61" s="158" t="s">
        <v>51</v>
      </c>
      <c r="H61" s="159"/>
      <c r="I61" s="161"/>
      <c r="J61" s="162" t="s">
        <v>52</v>
      </c>
      <c r="K61" s="159"/>
      <c r="L61" s="159"/>
      <c r="M61" s="39"/>
    </row>
    <row r="62">
      <c r="B62" s="16"/>
      <c r="M62" s="16"/>
    </row>
    <row r="63">
      <c r="B63" s="16"/>
      <c r="M63" s="16"/>
    </row>
    <row r="64">
      <c r="B64" s="16"/>
      <c r="M64" s="16"/>
    </row>
    <row r="65" s="1" customFormat="1">
      <c r="B65" s="39"/>
      <c r="D65" s="155" t="s">
        <v>53</v>
      </c>
      <c r="E65" s="156"/>
      <c r="F65" s="156"/>
      <c r="G65" s="155" t="s">
        <v>54</v>
      </c>
      <c r="H65" s="156"/>
      <c r="I65" s="157"/>
      <c r="J65" s="157"/>
      <c r="K65" s="156"/>
      <c r="L65" s="156"/>
      <c r="M65" s="39"/>
    </row>
    <row r="66">
      <c r="B66" s="16"/>
      <c r="M66" s="16"/>
    </row>
    <row r="67">
      <c r="B67" s="16"/>
      <c r="M67" s="16"/>
    </row>
    <row r="68">
      <c r="B68" s="16"/>
      <c r="M68" s="16"/>
    </row>
    <row r="69">
      <c r="B69" s="16"/>
      <c r="M69" s="16"/>
    </row>
    <row r="70">
      <c r="B70" s="16"/>
      <c r="M70" s="16"/>
    </row>
    <row r="71">
      <c r="B71" s="16"/>
      <c r="M71" s="16"/>
    </row>
    <row r="72">
      <c r="B72" s="16"/>
      <c r="M72" s="16"/>
    </row>
    <row r="73">
      <c r="B73" s="16"/>
      <c r="M73" s="16"/>
    </row>
    <row r="74">
      <c r="B74" s="16"/>
      <c r="M74" s="16"/>
    </row>
    <row r="75">
      <c r="B75" s="16"/>
      <c r="M75" s="16"/>
    </row>
    <row r="76" s="1" customFormat="1">
      <c r="B76" s="39"/>
      <c r="D76" s="158" t="s">
        <v>51</v>
      </c>
      <c r="E76" s="159"/>
      <c r="F76" s="160" t="s">
        <v>52</v>
      </c>
      <c r="G76" s="158" t="s">
        <v>51</v>
      </c>
      <c r="H76" s="159"/>
      <c r="I76" s="161"/>
      <c r="J76" s="162" t="s">
        <v>52</v>
      </c>
      <c r="K76" s="159"/>
      <c r="L76" s="159"/>
      <c r="M76" s="39"/>
    </row>
    <row r="77" s="1" customFormat="1" ht="14.4" customHeight="1">
      <c r="B77" s="163"/>
      <c r="C77" s="164"/>
      <c r="D77" s="164"/>
      <c r="E77" s="164"/>
      <c r="F77" s="164"/>
      <c r="G77" s="164"/>
      <c r="H77" s="164"/>
      <c r="I77" s="165"/>
      <c r="J77" s="165"/>
      <c r="K77" s="164"/>
      <c r="L77" s="164"/>
      <c r="M77" s="39"/>
    </row>
    <row r="81" s="1" customFormat="1" ht="6.96" customHeight="1">
      <c r="B81" s="166"/>
      <c r="C81" s="167"/>
      <c r="D81" s="167"/>
      <c r="E81" s="167"/>
      <c r="F81" s="167"/>
      <c r="G81" s="167"/>
      <c r="H81" s="167"/>
      <c r="I81" s="168"/>
      <c r="J81" s="168"/>
      <c r="K81" s="167"/>
      <c r="L81" s="167"/>
      <c r="M81" s="39"/>
    </row>
    <row r="82" s="1" customFormat="1" ht="24.96" customHeight="1">
      <c r="B82" s="34"/>
      <c r="C82" s="19" t="s">
        <v>89</v>
      </c>
      <c r="D82" s="35"/>
      <c r="E82" s="35"/>
      <c r="F82" s="35"/>
      <c r="G82" s="35"/>
      <c r="H82" s="35"/>
      <c r="I82" s="130"/>
      <c r="J82" s="130"/>
      <c r="K82" s="35"/>
      <c r="L82" s="35"/>
      <c r="M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130"/>
      <c r="J83" s="130"/>
      <c r="K83" s="35"/>
      <c r="L83" s="35"/>
      <c r="M83" s="39"/>
    </row>
    <row r="84" s="1" customFormat="1" ht="12" customHeight="1">
      <c r="B84" s="34"/>
      <c r="C84" s="28" t="s">
        <v>16</v>
      </c>
      <c r="D84" s="35"/>
      <c r="E84" s="35"/>
      <c r="F84" s="35"/>
      <c r="G84" s="35"/>
      <c r="H84" s="35"/>
      <c r="I84" s="130"/>
      <c r="J84" s="130"/>
      <c r="K84" s="35"/>
      <c r="L84" s="35"/>
      <c r="M84" s="39"/>
    </row>
    <row r="85" s="1" customFormat="1" ht="16.5" customHeight="1">
      <c r="B85" s="34"/>
      <c r="C85" s="35"/>
      <c r="D85" s="35"/>
      <c r="E85" s="67" t="str">
        <f>E7</f>
        <v>ÚPRAVA RAMPY PRED BUDOVOU VI</v>
      </c>
      <c r="F85" s="35"/>
      <c r="G85" s="35"/>
      <c r="H85" s="35"/>
      <c r="I85" s="130"/>
      <c r="J85" s="130"/>
      <c r="K85" s="35"/>
      <c r="L85" s="35"/>
      <c r="M85" s="39"/>
    </row>
    <row r="86" s="1" customFormat="1" ht="6.96" customHeight="1">
      <c r="B86" s="34"/>
      <c r="C86" s="35"/>
      <c r="D86" s="35"/>
      <c r="E86" s="35"/>
      <c r="F86" s="35"/>
      <c r="G86" s="35"/>
      <c r="H86" s="35"/>
      <c r="I86" s="130"/>
      <c r="J86" s="130"/>
      <c r="K86" s="35"/>
      <c r="L86" s="35"/>
      <c r="M86" s="39"/>
    </row>
    <row r="87" s="1" customFormat="1" ht="12" customHeight="1">
      <c r="B87" s="34"/>
      <c r="C87" s="28" t="s">
        <v>20</v>
      </c>
      <c r="D87" s="35"/>
      <c r="E87" s="35"/>
      <c r="F87" s="23" t="str">
        <f>F10</f>
        <v>Bratislava – Petržalka</v>
      </c>
      <c r="G87" s="35"/>
      <c r="H87" s="35"/>
      <c r="I87" s="133" t="s">
        <v>22</v>
      </c>
      <c r="J87" s="135" t="str">
        <f>IF(J10="","",J10)</f>
        <v>19. 8. 2019</v>
      </c>
      <c r="K87" s="35"/>
      <c r="L87" s="35"/>
      <c r="M87" s="39"/>
    </row>
    <row r="88" s="1" customFormat="1" ht="6.96" customHeight="1">
      <c r="B88" s="34"/>
      <c r="C88" s="35"/>
      <c r="D88" s="35"/>
      <c r="E88" s="35"/>
      <c r="F88" s="35"/>
      <c r="G88" s="35"/>
      <c r="H88" s="35"/>
      <c r="I88" s="130"/>
      <c r="J88" s="130"/>
      <c r="K88" s="35"/>
      <c r="L88" s="35"/>
      <c r="M88" s="39"/>
    </row>
    <row r="89" s="1" customFormat="1" ht="27.9" customHeight="1">
      <c r="B89" s="34"/>
      <c r="C89" s="28" t="s">
        <v>24</v>
      </c>
      <c r="D89" s="35"/>
      <c r="E89" s="35"/>
      <c r="F89" s="23" t="str">
        <f>E13</f>
        <v xml:space="preserve"> </v>
      </c>
      <c r="G89" s="35"/>
      <c r="H89" s="35"/>
      <c r="I89" s="133" t="s">
        <v>30</v>
      </c>
      <c r="J89" s="169" t="str">
        <f>E19</f>
        <v>ING.JOSEF KOLOMY</v>
      </c>
      <c r="K89" s="35"/>
      <c r="L89" s="35"/>
      <c r="M89" s="39"/>
    </row>
    <row r="90" s="1" customFormat="1" ht="15.15" customHeight="1">
      <c r="B90" s="34"/>
      <c r="C90" s="28" t="s">
        <v>28</v>
      </c>
      <c r="D90" s="35"/>
      <c r="E90" s="35"/>
      <c r="F90" s="23" t="str">
        <f>IF(E16="","",E16)</f>
        <v>Vyplň údaj</v>
      </c>
      <c r="G90" s="35"/>
      <c r="H90" s="35"/>
      <c r="I90" s="133" t="s">
        <v>32</v>
      </c>
      <c r="J90" s="169" t="str">
        <f>E22</f>
        <v>Ing. Peter Mateáš</v>
      </c>
      <c r="K90" s="35"/>
      <c r="L90" s="35"/>
      <c r="M90" s="39"/>
    </row>
    <row r="91" s="1" customFormat="1" ht="10.32" customHeight="1">
      <c r="B91" s="34"/>
      <c r="C91" s="35"/>
      <c r="D91" s="35"/>
      <c r="E91" s="35"/>
      <c r="F91" s="35"/>
      <c r="G91" s="35"/>
      <c r="H91" s="35"/>
      <c r="I91" s="130"/>
      <c r="J91" s="130"/>
      <c r="K91" s="35"/>
      <c r="L91" s="35"/>
      <c r="M91" s="39"/>
    </row>
    <row r="92" s="1" customFormat="1" ht="29.28" customHeight="1">
      <c r="B92" s="34"/>
      <c r="C92" s="170" t="s">
        <v>90</v>
      </c>
      <c r="D92" s="171"/>
      <c r="E92" s="171"/>
      <c r="F92" s="171"/>
      <c r="G92" s="171"/>
      <c r="H92" s="171"/>
      <c r="I92" s="172" t="s">
        <v>91</v>
      </c>
      <c r="J92" s="172" t="s">
        <v>92</v>
      </c>
      <c r="K92" s="173" t="s">
        <v>93</v>
      </c>
      <c r="L92" s="171"/>
      <c r="M92" s="39"/>
    </row>
    <row r="93" s="1" customFormat="1" ht="10.32" customHeight="1">
      <c r="B93" s="34"/>
      <c r="C93" s="35"/>
      <c r="D93" s="35"/>
      <c r="E93" s="35"/>
      <c r="F93" s="35"/>
      <c r="G93" s="35"/>
      <c r="H93" s="35"/>
      <c r="I93" s="130"/>
      <c r="J93" s="130"/>
      <c r="K93" s="35"/>
      <c r="L93" s="35"/>
      <c r="M93" s="39"/>
    </row>
    <row r="94" s="1" customFormat="1" ht="22.8" customHeight="1">
      <c r="B94" s="34"/>
      <c r="C94" s="174" t="s">
        <v>94</v>
      </c>
      <c r="D94" s="35"/>
      <c r="E94" s="35"/>
      <c r="F94" s="35"/>
      <c r="G94" s="35"/>
      <c r="H94" s="35"/>
      <c r="I94" s="175">
        <f>Q128</f>
        <v>0</v>
      </c>
      <c r="J94" s="175">
        <f>R128</f>
        <v>0</v>
      </c>
      <c r="K94" s="101">
        <f>K128</f>
        <v>0</v>
      </c>
      <c r="L94" s="35"/>
      <c r="M94" s="39"/>
      <c r="AU94" s="13" t="s">
        <v>95</v>
      </c>
    </row>
    <row r="95" s="8" customFormat="1" ht="24.96" customHeight="1">
      <c r="B95" s="176"/>
      <c r="C95" s="177"/>
      <c r="D95" s="178" t="s">
        <v>96</v>
      </c>
      <c r="E95" s="179"/>
      <c r="F95" s="179"/>
      <c r="G95" s="179"/>
      <c r="H95" s="179"/>
      <c r="I95" s="180">
        <f>Q129</f>
        <v>0</v>
      </c>
      <c r="J95" s="180">
        <f>R129</f>
        <v>0</v>
      </c>
      <c r="K95" s="181">
        <f>K129</f>
        <v>0</v>
      </c>
      <c r="L95" s="177"/>
      <c r="M95" s="182"/>
    </row>
    <row r="96" s="9" customFormat="1" ht="19.92" customHeight="1">
      <c r="B96" s="183"/>
      <c r="C96" s="184"/>
      <c r="D96" s="185" t="s">
        <v>97</v>
      </c>
      <c r="E96" s="186"/>
      <c r="F96" s="186"/>
      <c r="G96" s="186"/>
      <c r="H96" s="186"/>
      <c r="I96" s="187">
        <f>Q130</f>
        <v>0</v>
      </c>
      <c r="J96" s="187">
        <f>R130</f>
        <v>0</v>
      </c>
      <c r="K96" s="188">
        <f>K130</f>
        <v>0</v>
      </c>
      <c r="L96" s="184"/>
      <c r="M96" s="189"/>
    </row>
    <row r="97" s="9" customFormat="1" ht="19.92" customHeight="1">
      <c r="B97" s="183"/>
      <c r="C97" s="184"/>
      <c r="D97" s="185" t="s">
        <v>98</v>
      </c>
      <c r="E97" s="186"/>
      <c r="F97" s="186"/>
      <c r="G97" s="186"/>
      <c r="H97" s="186"/>
      <c r="I97" s="187">
        <f>Q138</f>
        <v>0</v>
      </c>
      <c r="J97" s="187">
        <f>R138</f>
        <v>0</v>
      </c>
      <c r="K97" s="188">
        <f>K138</f>
        <v>0</v>
      </c>
      <c r="L97" s="184"/>
      <c r="M97" s="189"/>
    </row>
    <row r="98" s="9" customFormat="1" ht="19.92" customHeight="1">
      <c r="B98" s="183"/>
      <c r="C98" s="184"/>
      <c r="D98" s="185" t="s">
        <v>99</v>
      </c>
      <c r="E98" s="186"/>
      <c r="F98" s="186"/>
      <c r="G98" s="186"/>
      <c r="H98" s="186"/>
      <c r="I98" s="187">
        <f>Q147</f>
        <v>0</v>
      </c>
      <c r="J98" s="187">
        <f>R147</f>
        <v>0</v>
      </c>
      <c r="K98" s="188">
        <f>K147</f>
        <v>0</v>
      </c>
      <c r="L98" s="184"/>
      <c r="M98" s="189"/>
    </row>
    <row r="99" s="9" customFormat="1" ht="19.92" customHeight="1">
      <c r="B99" s="183"/>
      <c r="C99" s="184"/>
      <c r="D99" s="185" t="s">
        <v>100</v>
      </c>
      <c r="E99" s="186"/>
      <c r="F99" s="186"/>
      <c r="G99" s="186"/>
      <c r="H99" s="186"/>
      <c r="I99" s="187">
        <f>Q153</f>
        <v>0</v>
      </c>
      <c r="J99" s="187">
        <f>R153</f>
        <v>0</v>
      </c>
      <c r="K99" s="188">
        <f>K153</f>
        <v>0</v>
      </c>
      <c r="L99" s="184"/>
      <c r="M99" s="189"/>
    </row>
    <row r="100" s="9" customFormat="1" ht="19.92" customHeight="1">
      <c r="B100" s="183"/>
      <c r="C100" s="184"/>
      <c r="D100" s="185" t="s">
        <v>101</v>
      </c>
      <c r="E100" s="186"/>
      <c r="F100" s="186"/>
      <c r="G100" s="186"/>
      <c r="H100" s="186"/>
      <c r="I100" s="187">
        <f>Q156</f>
        <v>0</v>
      </c>
      <c r="J100" s="187">
        <f>R156</f>
        <v>0</v>
      </c>
      <c r="K100" s="188">
        <f>K156</f>
        <v>0</v>
      </c>
      <c r="L100" s="184"/>
      <c r="M100" s="189"/>
    </row>
    <row r="101" s="9" customFormat="1" ht="19.92" customHeight="1">
      <c r="B101" s="183"/>
      <c r="C101" s="184"/>
      <c r="D101" s="185" t="s">
        <v>102</v>
      </c>
      <c r="E101" s="186"/>
      <c r="F101" s="186"/>
      <c r="G101" s="186"/>
      <c r="H101" s="186"/>
      <c r="I101" s="187">
        <f>Q181</f>
        <v>0</v>
      </c>
      <c r="J101" s="187">
        <f>R181</f>
        <v>0</v>
      </c>
      <c r="K101" s="188">
        <f>K181</f>
        <v>0</v>
      </c>
      <c r="L101" s="184"/>
      <c r="M101" s="189"/>
    </row>
    <row r="102" s="8" customFormat="1" ht="24.96" customHeight="1">
      <c r="B102" s="176"/>
      <c r="C102" s="177"/>
      <c r="D102" s="178" t="s">
        <v>103</v>
      </c>
      <c r="E102" s="179"/>
      <c r="F102" s="179"/>
      <c r="G102" s="179"/>
      <c r="H102" s="179"/>
      <c r="I102" s="180">
        <f>Q183</f>
        <v>0</v>
      </c>
      <c r="J102" s="180">
        <f>R183</f>
        <v>0</v>
      </c>
      <c r="K102" s="181">
        <f>K183</f>
        <v>0</v>
      </c>
      <c r="L102" s="177"/>
      <c r="M102" s="182"/>
    </row>
    <row r="103" s="9" customFormat="1" ht="19.92" customHeight="1">
      <c r="B103" s="183"/>
      <c r="C103" s="184"/>
      <c r="D103" s="185" t="s">
        <v>104</v>
      </c>
      <c r="E103" s="186"/>
      <c r="F103" s="186"/>
      <c r="G103" s="186"/>
      <c r="H103" s="186"/>
      <c r="I103" s="187">
        <f>Q184</f>
        <v>0</v>
      </c>
      <c r="J103" s="187">
        <f>R184</f>
        <v>0</v>
      </c>
      <c r="K103" s="188">
        <f>K184</f>
        <v>0</v>
      </c>
      <c r="L103" s="184"/>
      <c r="M103" s="189"/>
    </row>
    <row r="104" s="9" customFormat="1" ht="19.92" customHeight="1">
      <c r="B104" s="183"/>
      <c r="C104" s="184"/>
      <c r="D104" s="185" t="s">
        <v>105</v>
      </c>
      <c r="E104" s="186"/>
      <c r="F104" s="186"/>
      <c r="G104" s="186"/>
      <c r="H104" s="186"/>
      <c r="I104" s="187">
        <f>Q194</f>
        <v>0</v>
      </c>
      <c r="J104" s="187">
        <f>R194</f>
        <v>0</v>
      </c>
      <c r="K104" s="188">
        <f>K194</f>
        <v>0</v>
      </c>
      <c r="L104" s="184"/>
      <c r="M104" s="189"/>
    </row>
    <row r="105" s="9" customFormat="1" ht="19.92" customHeight="1">
      <c r="B105" s="183"/>
      <c r="C105" s="184"/>
      <c r="D105" s="185" t="s">
        <v>106</v>
      </c>
      <c r="E105" s="186"/>
      <c r="F105" s="186"/>
      <c r="G105" s="186"/>
      <c r="H105" s="186"/>
      <c r="I105" s="187">
        <f>Q199</f>
        <v>0</v>
      </c>
      <c r="J105" s="187">
        <f>R199</f>
        <v>0</v>
      </c>
      <c r="K105" s="188">
        <f>K199</f>
        <v>0</v>
      </c>
      <c r="L105" s="184"/>
      <c r="M105" s="189"/>
    </row>
    <row r="106" s="9" customFormat="1" ht="19.92" customHeight="1">
      <c r="B106" s="183"/>
      <c r="C106" s="184"/>
      <c r="D106" s="185" t="s">
        <v>107</v>
      </c>
      <c r="E106" s="186"/>
      <c r="F106" s="186"/>
      <c r="G106" s="186"/>
      <c r="H106" s="186"/>
      <c r="I106" s="187">
        <f>Q204</f>
        <v>0</v>
      </c>
      <c r="J106" s="187">
        <f>R204</f>
        <v>0</v>
      </c>
      <c r="K106" s="188">
        <f>K204</f>
        <v>0</v>
      </c>
      <c r="L106" s="184"/>
      <c r="M106" s="189"/>
    </row>
    <row r="107" s="9" customFormat="1" ht="19.92" customHeight="1">
      <c r="B107" s="183"/>
      <c r="C107" s="184"/>
      <c r="D107" s="185" t="s">
        <v>108</v>
      </c>
      <c r="E107" s="186"/>
      <c r="F107" s="186"/>
      <c r="G107" s="186"/>
      <c r="H107" s="186"/>
      <c r="I107" s="187">
        <f>Q210</f>
        <v>0</v>
      </c>
      <c r="J107" s="187">
        <f>R210</f>
        <v>0</v>
      </c>
      <c r="K107" s="188">
        <f>K210</f>
        <v>0</v>
      </c>
      <c r="L107" s="184"/>
      <c r="M107" s="189"/>
    </row>
    <row r="108" s="8" customFormat="1" ht="24.96" customHeight="1">
      <c r="B108" s="176"/>
      <c r="C108" s="177"/>
      <c r="D108" s="178" t="s">
        <v>109</v>
      </c>
      <c r="E108" s="179"/>
      <c r="F108" s="179"/>
      <c r="G108" s="179"/>
      <c r="H108" s="179"/>
      <c r="I108" s="180">
        <f>Q214</f>
        <v>0</v>
      </c>
      <c r="J108" s="180">
        <f>R214</f>
        <v>0</v>
      </c>
      <c r="K108" s="181">
        <f>K214</f>
        <v>0</v>
      </c>
      <c r="L108" s="177"/>
      <c r="M108" s="182"/>
    </row>
    <row r="109" s="9" customFormat="1" ht="19.92" customHeight="1">
      <c r="B109" s="183"/>
      <c r="C109" s="184"/>
      <c r="D109" s="185" t="s">
        <v>110</v>
      </c>
      <c r="E109" s="186"/>
      <c r="F109" s="186"/>
      <c r="G109" s="186"/>
      <c r="H109" s="186"/>
      <c r="I109" s="187">
        <f>Q215</f>
        <v>0</v>
      </c>
      <c r="J109" s="187">
        <f>R215</f>
        <v>0</v>
      </c>
      <c r="K109" s="188">
        <f>K215</f>
        <v>0</v>
      </c>
      <c r="L109" s="184"/>
      <c r="M109" s="189"/>
    </row>
    <row r="110" s="8" customFormat="1" ht="24.96" customHeight="1">
      <c r="B110" s="176"/>
      <c r="C110" s="177"/>
      <c r="D110" s="178" t="s">
        <v>111</v>
      </c>
      <c r="E110" s="179"/>
      <c r="F110" s="179"/>
      <c r="G110" s="179"/>
      <c r="H110" s="179"/>
      <c r="I110" s="180">
        <f>Q217</f>
        <v>0</v>
      </c>
      <c r="J110" s="180">
        <f>R217</f>
        <v>0</v>
      </c>
      <c r="K110" s="181">
        <f>K217</f>
        <v>0</v>
      </c>
      <c r="L110" s="177"/>
      <c r="M110" s="182"/>
    </row>
    <row r="111" s="1" customFormat="1" ht="21.84" customHeight="1">
      <c r="B111" s="34"/>
      <c r="C111" s="35"/>
      <c r="D111" s="35"/>
      <c r="E111" s="35"/>
      <c r="F111" s="35"/>
      <c r="G111" s="35"/>
      <c r="H111" s="35"/>
      <c r="I111" s="130"/>
      <c r="J111" s="130"/>
      <c r="K111" s="35"/>
      <c r="L111" s="35"/>
      <c r="M111" s="39"/>
    </row>
    <row r="112" s="1" customFormat="1" ht="6.96" customHeight="1">
      <c r="B112" s="57"/>
      <c r="C112" s="58"/>
      <c r="D112" s="58"/>
      <c r="E112" s="58"/>
      <c r="F112" s="58"/>
      <c r="G112" s="58"/>
      <c r="H112" s="58"/>
      <c r="I112" s="165"/>
      <c r="J112" s="165"/>
      <c r="K112" s="58"/>
      <c r="L112" s="58"/>
      <c r="M112" s="39"/>
    </row>
    <row r="116" s="1" customFormat="1" ht="6.96" customHeight="1">
      <c r="B116" s="59"/>
      <c r="C116" s="60"/>
      <c r="D116" s="60"/>
      <c r="E116" s="60"/>
      <c r="F116" s="60"/>
      <c r="G116" s="60"/>
      <c r="H116" s="60"/>
      <c r="I116" s="168"/>
      <c r="J116" s="168"/>
      <c r="K116" s="60"/>
      <c r="L116" s="60"/>
      <c r="M116" s="39"/>
    </row>
    <row r="117" s="1" customFormat="1" ht="24.96" customHeight="1">
      <c r="B117" s="34"/>
      <c r="C117" s="19" t="s">
        <v>112</v>
      </c>
      <c r="D117" s="35"/>
      <c r="E117" s="35"/>
      <c r="F117" s="35"/>
      <c r="G117" s="35"/>
      <c r="H117" s="35"/>
      <c r="I117" s="130"/>
      <c r="J117" s="130"/>
      <c r="K117" s="35"/>
      <c r="L117" s="35"/>
      <c r="M117" s="39"/>
    </row>
    <row r="118" s="1" customFormat="1" ht="6.96" customHeight="1">
      <c r="B118" s="34"/>
      <c r="C118" s="35"/>
      <c r="D118" s="35"/>
      <c r="E118" s="35"/>
      <c r="F118" s="35"/>
      <c r="G118" s="35"/>
      <c r="H118" s="35"/>
      <c r="I118" s="130"/>
      <c r="J118" s="130"/>
      <c r="K118" s="35"/>
      <c r="L118" s="35"/>
      <c r="M118" s="39"/>
    </row>
    <row r="119" s="1" customFormat="1" ht="12" customHeight="1">
      <c r="B119" s="34"/>
      <c r="C119" s="28" t="s">
        <v>16</v>
      </c>
      <c r="D119" s="35"/>
      <c r="E119" s="35"/>
      <c r="F119" s="35"/>
      <c r="G119" s="35"/>
      <c r="H119" s="35"/>
      <c r="I119" s="130"/>
      <c r="J119" s="130"/>
      <c r="K119" s="35"/>
      <c r="L119" s="35"/>
      <c r="M119" s="39"/>
    </row>
    <row r="120" s="1" customFormat="1" ht="16.5" customHeight="1">
      <c r="B120" s="34"/>
      <c r="C120" s="35"/>
      <c r="D120" s="35"/>
      <c r="E120" s="67" t="str">
        <f>E7</f>
        <v>ÚPRAVA RAMPY PRED BUDOVOU VI</v>
      </c>
      <c r="F120" s="35"/>
      <c r="G120" s="35"/>
      <c r="H120" s="35"/>
      <c r="I120" s="130"/>
      <c r="J120" s="130"/>
      <c r="K120" s="35"/>
      <c r="L120" s="35"/>
      <c r="M120" s="39"/>
    </row>
    <row r="121" s="1" customFormat="1" ht="6.96" customHeight="1">
      <c r="B121" s="34"/>
      <c r="C121" s="35"/>
      <c r="D121" s="35"/>
      <c r="E121" s="35"/>
      <c r="F121" s="35"/>
      <c r="G121" s="35"/>
      <c r="H121" s="35"/>
      <c r="I121" s="130"/>
      <c r="J121" s="130"/>
      <c r="K121" s="35"/>
      <c r="L121" s="35"/>
      <c r="M121" s="39"/>
    </row>
    <row r="122" s="1" customFormat="1" ht="12" customHeight="1">
      <c r="B122" s="34"/>
      <c r="C122" s="28" t="s">
        <v>20</v>
      </c>
      <c r="D122" s="35"/>
      <c r="E122" s="35"/>
      <c r="F122" s="23" t="str">
        <f>F10</f>
        <v>Bratislava – Petržalka</v>
      </c>
      <c r="G122" s="35"/>
      <c r="H122" s="35"/>
      <c r="I122" s="133" t="s">
        <v>22</v>
      </c>
      <c r="J122" s="135" t="str">
        <f>IF(J10="","",J10)</f>
        <v>19. 8. 2019</v>
      </c>
      <c r="K122" s="35"/>
      <c r="L122" s="35"/>
      <c r="M122" s="39"/>
    </row>
    <row r="123" s="1" customFormat="1" ht="6.96" customHeight="1">
      <c r="B123" s="34"/>
      <c r="C123" s="35"/>
      <c r="D123" s="35"/>
      <c r="E123" s="35"/>
      <c r="F123" s="35"/>
      <c r="G123" s="35"/>
      <c r="H123" s="35"/>
      <c r="I123" s="130"/>
      <c r="J123" s="130"/>
      <c r="K123" s="35"/>
      <c r="L123" s="35"/>
      <c r="M123" s="39"/>
    </row>
    <row r="124" s="1" customFormat="1" ht="27.9" customHeight="1">
      <c r="B124" s="34"/>
      <c r="C124" s="28" t="s">
        <v>24</v>
      </c>
      <c r="D124" s="35"/>
      <c r="E124" s="35"/>
      <c r="F124" s="23" t="str">
        <f>E13</f>
        <v xml:space="preserve"> </v>
      </c>
      <c r="G124" s="35"/>
      <c r="H124" s="35"/>
      <c r="I124" s="133" t="s">
        <v>30</v>
      </c>
      <c r="J124" s="169" t="str">
        <f>E19</f>
        <v>ING.JOSEF KOLOMY</v>
      </c>
      <c r="K124" s="35"/>
      <c r="L124" s="35"/>
      <c r="M124" s="39"/>
    </row>
    <row r="125" s="1" customFormat="1" ht="15.15" customHeight="1">
      <c r="B125" s="34"/>
      <c r="C125" s="28" t="s">
        <v>28</v>
      </c>
      <c r="D125" s="35"/>
      <c r="E125" s="35"/>
      <c r="F125" s="23" t="str">
        <f>IF(E16="","",E16)</f>
        <v>Vyplň údaj</v>
      </c>
      <c r="G125" s="35"/>
      <c r="H125" s="35"/>
      <c r="I125" s="133" t="s">
        <v>32</v>
      </c>
      <c r="J125" s="169" t="str">
        <f>E22</f>
        <v>Ing. Peter Mateáš</v>
      </c>
      <c r="K125" s="35"/>
      <c r="L125" s="35"/>
      <c r="M125" s="39"/>
    </row>
    <row r="126" s="1" customFormat="1" ht="10.32" customHeight="1">
      <c r="B126" s="34"/>
      <c r="C126" s="35"/>
      <c r="D126" s="35"/>
      <c r="E126" s="35"/>
      <c r="F126" s="35"/>
      <c r="G126" s="35"/>
      <c r="H126" s="35"/>
      <c r="I126" s="130"/>
      <c r="J126" s="130"/>
      <c r="K126" s="35"/>
      <c r="L126" s="35"/>
      <c r="M126" s="39"/>
    </row>
    <row r="127" s="10" customFormat="1" ht="29.28" customHeight="1">
      <c r="B127" s="190"/>
      <c r="C127" s="191" t="s">
        <v>113</v>
      </c>
      <c r="D127" s="192" t="s">
        <v>61</v>
      </c>
      <c r="E127" s="192" t="s">
        <v>57</v>
      </c>
      <c r="F127" s="192" t="s">
        <v>58</v>
      </c>
      <c r="G127" s="192" t="s">
        <v>114</v>
      </c>
      <c r="H127" s="192" t="s">
        <v>115</v>
      </c>
      <c r="I127" s="193" t="s">
        <v>116</v>
      </c>
      <c r="J127" s="193" t="s">
        <v>117</v>
      </c>
      <c r="K127" s="194" t="s">
        <v>93</v>
      </c>
      <c r="L127" s="195" t="s">
        <v>118</v>
      </c>
      <c r="M127" s="196"/>
      <c r="N127" s="91" t="s">
        <v>1</v>
      </c>
      <c r="O127" s="92" t="s">
        <v>40</v>
      </c>
      <c r="P127" s="92" t="s">
        <v>119</v>
      </c>
      <c r="Q127" s="92" t="s">
        <v>120</v>
      </c>
      <c r="R127" s="92" t="s">
        <v>121</v>
      </c>
      <c r="S127" s="92" t="s">
        <v>122</v>
      </c>
      <c r="T127" s="92" t="s">
        <v>123</v>
      </c>
      <c r="U127" s="92" t="s">
        <v>124</v>
      </c>
      <c r="V127" s="92" t="s">
        <v>125</v>
      </c>
      <c r="W127" s="92" t="s">
        <v>126</v>
      </c>
      <c r="X127" s="93" t="s">
        <v>127</v>
      </c>
    </row>
    <row r="128" s="1" customFormat="1" ht="22.8" customHeight="1">
      <c r="B128" s="34"/>
      <c r="C128" s="98" t="s">
        <v>94</v>
      </c>
      <c r="D128" s="35"/>
      <c r="E128" s="35"/>
      <c r="F128" s="35"/>
      <c r="G128" s="35"/>
      <c r="H128" s="35"/>
      <c r="I128" s="130"/>
      <c r="J128" s="130"/>
      <c r="K128" s="197">
        <f>BK128</f>
        <v>0</v>
      </c>
      <c r="L128" s="35"/>
      <c r="M128" s="39"/>
      <c r="N128" s="94"/>
      <c r="O128" s="95"/>
      <c r="P128" s="95"/>
      <c r="Q128" s="198">
        <f>Q129+Q183+Q214+Q217</f>
        <v>0</v>
      </c>
      <c r="R128" s="198">
        <f>R129+R183+R214+R217</f>
        <v>0</v>
      </c>
      <c r="S128" s="95"/>
      <c r="T128" s="199">
        <f>T129+T183+T214+T217</f>
        <v>0</v>
      </c>
      <c r="U128" s="95"/>
      <c r="V128" s="199">
        <f>V129+V183+V214+V217</f>
        <v>50.168378340000011</v>
      </c>
      <c r="W128" s="95"/>
      <c r="X128" s="200">
        <f>X129+X183+X214+X217</f>
        <v>33.530127800000002</v>
      </c>
      <c r="AT128" s="13" t="s">
        <v>77</v>
      </c>
      <c r="AU128" s="13" t="s">
        <v>95</v>
      </c>
      <c r="BK128" s="201">
        <f>BK129+BK183+BK214+BK217</f>
        <v>0</v>
      </c>
    </row>
    <row r="129" s="11" customFormat="1" ht="25.92" customHeight="1">
      <c r="B129" s="202"/>
      <c r="C129" s="203"/>
      <c r="D129" s="204" t="s">
        <v>77</v>
      </c>
      <c r="E129" s="205" t="s">
        <v>128</v>
      </c>
      <c r="F129" s="205" t="s">
        <v>129</v>
      </c>
      <c r="G129" s="203"/>
      <c r="H129" s="203"/>
      <c r="I129" s="206"/>
      <c r="J129" s="206"/>
      <c r="K129" s="207">
        <f>BK129</f>
        <v>0</v>
      </c>
      <c r="L129" s="203"/>
      <c r="M129" s="208"/>
      <c r="N129" s="209"/>
      <c r="O129" s="210"/>
      <c r="P129" s="210"/>
      <c r="Q129" s="211">
        <f>Q130+Q138+Q147+Q153+Q156+Q181</f>
        <v>0</v>
      </c>
      <c r="R129" s="211">
        <f>R130+R138+R147+R153+R156+R181</f>
        <v>0</v>
      </c>
      <c r="S129" s="210"/>
      <c r="T129" s="212">
        <f>T130+T138+T147+T153+T156+T181</f>
        <v>0</v>
      </c>
      <c r="U129" s="210"/>
      <c r="V129" s="212">
        <f>V130+V138+V147+V153+V156+V181</f>
        <v>42.206841620000006</v>
      </c>
      <c r="W129" s="210"/>
      <c r="X129" s="213">
        <f>X130+X138+X147+X153+X156+X181</f>
        <v>33.530127800000002</v>
      </c>
      <c r="AR129" s="214" t="s">
        <v>83</v>
      </c>
      <c r="AT129" s="215" t="s">
        <v>77</v>
      </c>
      <c r="AU129" s="215" t="s">
        <v>78</v>
      </c>
      <c r="AY129" s="214" t="s">
        <v>130</v>
      </c>
      <c r="BK129" s="216">
        <f>BK130+BK138+BK147+BK153+BK156+BK181</f>
        <v>0</v>
      </c>
    </row>
    <row r="130" s="11" customFormat="1" ht="22.8" customHeight="1">
      <c r="B130" s="202"/>
      <c r="C130" s="203"/>
      <c r="D130" s="204" t="s">
        <v>77</v>
      </c>
      <c r="E130" s="217" t="s">
        <v>83</v>
      </c>
      <c r="F130" s="217" t="s">
        <v>131</v>
      </c>
      <c r="G130" s="203"/>
      <c r="H130" s="203"/>
      <c r="I130" s="206"/>
      <c r="J130" s="206"/>
      <c r="K130" s="218">
        <f>BK130</f>
        <v>0</v>
      </c>
      <c r="L130" s="203"/>
      <c r="M130" s="208"/>
      <c r="N130" s="209"/>
      <c r="O130" s="210"/>
      <c r="P130" s="210"/>
      <c r="Q130" s="211">
        <f>SUM(Q131:Q137)</f>
        <v>0</v>
      </c>
      <c r="R130" s="211">
        <f>SUM(R131:R137)</f>
        <v>0</v>
      </c>
      <c r="S130" s="210"/>
      <c r="T130" s="212">
        <f>SUM(T131:T137)</f>
        <v>0</v>
      </c>
      <c r="U130" s="210"/>
      <c r="V130" s="212">
        <f>SUM(V131:V137)</f>
        <v>0</v>
      </c>
      <c r="W130" s="210"/>
      <c r="X130" s="213">
        <f>SUM(X131:X137)</f>
        <v>3.0006699999999995</v>
      </c>
      <c r="AR130" s="214" t="s">
        <v>83</v>
      </c>
      <c r="AT130" s="215" t="s">
        <v>77</v>
      </c>
      <c r="AU130" s="215" t="s">
        <v>83</v>
      </c>
      <c r="AY130" s="214" t="s">
        <v>130</v>
      </c>
      <c r="BK130" s="216">
        <f>SUM(BK131:BK137)</f>
        <v>0</v>
      </c>
    </row>
    <row r="131" s="1" customFormat="1" ht="24" customHeight="1">
      <c r="B131" s="34"/>
      <c r="C131" s="219" t="s">
        <v>83</v>
      </c>
      <c r="D131" s="219" t="s">
        <v>132</v>
      </c>
      <c r="E131" s="220" t="s">
        <v>133</v>
      </c>
      <c r="F131" s="221" t="s">
        <v>134</v>
      </c>
      <c r="G131" s="222" t="s">
        <v>135</v>
      </c>
      <c r="H131" s="223">
        <v>9.2899999999999991</v>
      </c>
      <c r="I131" s="224"/>
      <c r="J131" s="224"/>
      <c r="K131" s="225">
        <f>ROUND(P131*H131,2)</f>
        <v>0</v>
      </c>
      <c r="L131" s="221" t="s">
        <v>136</v>
      </c>
      <c r="M131" s="39"/>
      <c r="N131" s="226" t="s">
        <v>1</v>
      </c>
      <c r="O131" s="227" t="s">
        <v>42</v>
      </c>
      <c r="P131" s="228">
        <f>I131+J131</f>
        <v>0</v>
      </c>
      <c r="Q131" s="228">
        <f>ROUND(I131*H131,2)</f>
        <v>0</v>
      </c>
      <c r="R131" s="228">
        <f>ROUND(J131*H131,2)</f>
        <v>0</v>
      </c>
      <c r="S131" s="82"/>
      <c r="T131" s="229">
        <f>S131*H131</f>
        <v>0</v>
      </c>
      <c r="U131" s="229">
        <v>0</v>
      </c>
      <c r="V131" s="229">
        <f>U131*H131</f>
        <v>0</v>
      </c>
      <c r="W131" s="229">
        <v>0.22500000000000001</v>
      </c>
      <c r="X131" s="230">
        <f>W131*H131</f>
        <v>2.0902499999999997</v>
      </c>
      <c r="AR131" s="231" t="s">
        <v>137</v>
      </c>
      <c r="AT131" s="231" t="s">
        <v>132</v>
      </c>
      <c r="AU131" s="231" t="s">
        <v>138</v>
      </c>
      <c r="AY131" s="13" t="s">
        <v>130</v>
      </c>
      <c r="BE131" s="232">
        <f>IF(O131="základná",K131,0)</f>
        <v>0</v>
      </c>
      <c r="BF131" s="232">
        <f>IF(O131="znížená",K131,0)</f>
        <v>0</v>
      </c>
      <c r="BG131" s="232">
        <f>IF(O131="zákl. prenesená",K131,0)</f>
        <v>0</v>
      </c>
      <c r="BH131" s="232">
        <f>IF(O131="zníž. prenesená",K131,0)</f>
        <v>0</v>
      </c>
      <c r="BI131" s="232">
        <f>IF(O131="nulová",K131,0)</f>
        <v>0</v>
      </c>
      <c r="BJ131" s="13" t="s">
        <v>138</v>
      </c>
      <c r="BK131" s="232">
        <f>ROUND(P131*H131,2)</f>
        <v>0</v>
      </c>
      <c r="BL131" s="13" t="s">
        <v>137</v>
      </c>
      <c r="BM131" s="231" t="s">
        <v>139</v>
      </c>
    </row>
    <row r="132" s="1" customFormat="1" ht="24" customHeight="1">
      <c r="B132" s="34"/>
      <c r="C132" s="219" t="s">
        <v>138</v>
      </c>
      <c r="D132" s="219" t="s">
        <v>132</v>
      </c>
      <c r="E132" s="220" t="s">
        <v>140</v>
      </c>
      <c r="F132" s="221" t="s">
        <v>141</v>
      </c>
      <c r="G132" s="222" t="s">
        <v>135</v>
      </c>
      <c r="H132" s="223">
        <v>9.2899999999999991</v>
      </c>
      <c r="I132" s="224"/>
      <c r="J132" s="224"/>
      <c r="K132" s="225">
        <f>ROUND(P132*H132,2)</f>
        <v>0</v>
      </c>
      <c r="L132" s="221" t="s">
        <v>136</v>
      </c>
      <c r="M132" s="39"/>
      <c r="N132" s="226" t="s">
        <v>1</v>
      </c>
      <c r="O132" s="227" t="s">
        <v>42</v>
      </c>
      <c r="P132" s="228">
        <f>I132+J132</f>
        <v>0</v>
      </c>
      <c r="Q132" s="228">
        <f>ROUND(I132*H132,2)</f>
        <v>0</v>
      </c>
      <c r="R132" s="228">
        <f>ROUND(J132*H132,2)</f>
        <v>0</v>
      </c>
      <c r="S132" s="82"/>
      <c r="T132" s="229">
        <f>S132*H132</f>
        <v>0</v>
      </c>
      <c r="U132" s="229">
        <v>0</v>
      </c>
      <c r="V132" s="229">
        <f>U132*H132</f>
        <v>0</v>
      </c>
      <c r="W132" s="229">
        <v>0.098000000000000004</v>
      </c>
      <c r="X132" s="230">
        <f>W132*H132</f>
        <v>0.91042000000000001</v>
      </c>
      <c r="AR132" s="231" t="s">
        <v>137</v>
      </c>
      <c r="AT132" s="231" t="s">
        <v>132</v>
      </c>
      <c r="AU132" s="231" t="s">
        <v>138</v>
      </c>
      <c r="AY132" s="13" t="s">
        <v>130</v>
      </c>
      <c r="BE132" s="232">
        <f>IF(O132="základná",K132,0)</f>
        <v>0</v>
      </c>
      <c r="BF132" s="232">
        <f>IF(O132="znížená",K132,0)</f>
        <v>0</v>
      </c>
      <c r="BG132" s="232">
        <f>IF(O132="zákl. prenesená",K132,0)</f>
        <v>0</v>
      </c>
      <c r="BH132" s="232">
        <f>IF(O132="zníž. prenesená",K132,0)</f>
        <v>0</v>
      </c>
      <c r="BI132" s="232">
        <f>IF(O132="nulová",K132,0)</f>
        <v>0</v>
      </c>
      <c r="BJ132" s="13" t="s">
        <v>138</v>
      </c>
      <c r="BK132" s="232">
        <f>ROUND(P132*H132,2)</f>
        <v>0</v>
      </c>
      <c r="BL132" s="13" t="s">
        <v>137</v>
      </c>
      <c r="BM132" s="231" t="s">
        <v>142</v>
      </c>
    </row>
    <row r="133" s="1" customFormat="1" ht="24" customHeight="1">
      <c r="B133" s="34"/>
      <c r="C133" s="219" t="s">
        <v>143</v>
      </c>
      <c r="D133" s="219" t="s">
        <v>132</v>
      </c>
      <c r="E133" s="220" t="s">
        <v>144</v>
      </c>
      <c r="F133" s="221" t="s">
        <v>145</v>
      </c>
      <c r="G133" s="222" t="s">
        <v>146</v>
      </c>
      <c r="H133" s="223">
        <v>4.2590000000000003</v>
      </c>
      <c r="I133" s="224"/>
      <c r="J133" s="224"/>
      <c r="K133" s="225">
        <f>ROUND(P133*H133,2)</f>
        <v>0</v>
      </c>
      <c r="L133" s="221" t="s">
        <v>136</v>
      </c>
      <c r="M133" s="39"/>
      <c r="N133" s="226" t="s">
        <v>1</v>
      </c>
      <c r="O133" s="227" t="s">
        <v>42</v>
      </c>
      <c r="P133" s="228">
        <f>I133+J133</f>
        <v>0</v>
      </c>
      <c r="Q133" s="228">
        <f>ROUND(I133*H133,2)</f>
        <v>0</v>
      </c>
      <c r="R133" s="228">
        <f>ROUND(J133*H133,2)</f>
        <v>0</v>
      </c>
      <c r="S133" s="82"/>
      <c r="T133" s="229">
        <f>S133*H133</f>
        <v>0</v>
      </c>
      <c r="U133" s="229">
        <v>0</v>
      </c>
      <c r="V133" s="229">
        <f>U133*H133</f>
        <v>0</v>
      </c>
      <c r="W133" s="229">
        <v>0</v>
      </c>
      <c r="X133" s="230">
        <f>W133*H133</f>
        <v>0</v>
      </c>
      <c r="AR133" s="231" t="s">
        <v>137</v>
      </c>
      <c r="AT133" s="231" t="s">
        <v>132</v>
      </c>
      <c r="AU133" s="231" t="s">
        <v>138</v>
      </c>
      <c r="AY133" s="13" t="s">
        <v>130</v>
      </c>
      <c r="BE133" s="232">
        <f>IF(O133="základná",K133,0)</f>
        <v>0</v>
      </c>
      <c r="BF133" s="232">
        <f>IF(O133="znížená",K133,0)</f>
        <v>0</v>
      </c>
      <c r="BG133" s="232">
        <f>IF(O133="zákl. prenesená",K133,0)</f>
        <v>0</v>
      </c>
      <c r="BH133" s="232">
        <f>IF(O133="zníž. prenesená",K133,0)</f>
        <v>0</v>
      </c>
      <c r="BI133" s="232">
        <f>IF(O133="nulová",K133,0)</f>
        <v>0</v>
      </c>
      <c r="BJ133" s="13" t="s">
        <v>138</v>
      </c>
      <c r="BK133" s="232">
        <f>ROUND(P133*H133,2)</f>
        <v>0</v>
      </c>
      <c r="BL133" s="13" t="s">
        <v>137</v>
      </c>
      <c r="BM133" s="231" t="s">
        <v>147</v>
      </c>
    </row>
    <row r="134" s="1" customFormat="1" ht="24" customHeight="1">
      <c r="B134" s="34"/>
      <c r="C134" s="219" t="s">
        <v>137</v>
      </c>
      <c r="D134" s="219" t="s">
        <v>132</v>
      </c>
      <c r="E134" s="220" t="s">
        <v>148</v>
      </c>
      <c r="F134" s="221" t="s">
        <v>149</v>
      </c>
      <c r="G134" s="222" t="s">
        <v>146</v>
      </c>
      <c r="H134" s="223">
        <v>0.85199999999999998</v>
      </c>
      <c r="I134" s="224"/>
      <c r="J134" s="224"/>
      <c r="K134" s="225">
        <f>ROUND(P134*H134,2)</f>
        <v>0</v>
      </c>
      <c r="L134" s="221" t="s">
        <v>136</v>
      </c>
      <c r="M134" s="39"/>
      <c r="N134" s="226" t="s">
        <v>1</v>
      </c>
      <c r="O134" s="227" t="s">
        <v>42</v>
      </c>
      <c r="P134" s="228">
        <f>I134+J134</f>
        <v>0</v>
      </c>
      <c r="Q134" s="228">
        <f>ROUND(I134*H134,2)</f>
        <v>0</v>
      </c>
      <c r="R134" s="228">
        <f>ROUND(J134*H134,2)</f>
        <v>0</v>
      </c>
      <c r="S134" s="82"/>
      <c r="T134" s="229">
        <f>S134*H134</f>
        <v>0</v>
      </c>
      <c r="U134" s="229">
        <v>0</v>
      </c>
      <c r="V134" s="229">
        <f>U134*H134</f>
        <v>0</v>
      </c>
      <c r="W134" s="229">
        <v>0</v>
      </c>
      <c r="X134" s="230">
        <f>W134*H134</f>
        <v>0</v>
      </c>
      <c r="AR134" s="231" t="s">
        <v>137</v>
      </c>
      <c r="AT134" s="231" t="s">
        <v>132</v>
      </c>
      <c r="AU134" s="231" t="s">
        <v>138</v>
      </c>
      <c r="AY134" s="13" t="s">
        <v>130</v>
      </c>
      <c r="BE134" s="232">
        <f>IF(O134="základná",K134,0)</f>
        <v>0</v>
      </c>
      <c r="BF134" s="232">
        <f>IF(O134="znížená",K134,0)</f>
        <v>0</v>
      </c>
      <c r="BG134" s="232">
        <f>IF(O134="zákl. prenesená",K134,0)</f>
        <v>0</v>
      </c>
      <c r="BH134" s="232">
        <f>IF(O134="zníž. prenesená",K134,0)</f>
        <v>0</v>
      </c>
      <c r="BI134" s="232">
        <f>IF(O134="nulová",K134,0)</f>
        <v>0</v>
      </c>
      <c r="BJ134" s="13" t="s">
        <v>138</v>
      </c>
      <c r="BK134" s="232">
        <f>ROUND(P134*H134,2)</f>
        <v>0</v>
      </c>
      <c r="BL134" s="13" t="s">
        <v>137</v>
      </c>
      <c r="BM134" s="231" t="s">
        <v>150</v>
      </c>
    </row>
    <row r="135" s="1" customFormat="1" ht="24" customHeight="1">
      <c r="B135" s="34"/>
      <c r="C135" s="219" t="s">
        <v>151</v>
      </c>
      <c r="D135" s="219" t="s">
        <v>132</v>
      </c>
      <c r="E135" s="220" t="s">
        <v>152</v>
      </c>
      <c r="F135" s="221" t="s">
        <v>153</v>
      </c>
      <c r="G135" s="222" t="s">
        <v>146</v>
      </c>
      <c r="H135" s="223">
        <v>6.7590000000000003</v>
      </c>
      <c r="I135" s="224"/>
      <c r="J135" s="224"/>
      <c r="K135" s="225">
        <f>ROUND(P135*H135,2)</f>
        <v>0</v>
      </c>
      <c r="L135" s="221" t="s">
        <v>136</v>
      </c>
      <c r="M135" s="39"/>
      <c r="N135" s="226" t="s">
        <v>1</v>
      </c>
      <c r="O135" s="227" t="s">
        <v>42</v>
      </c>
      <c r="P135" s="228">
        <f>I135+J135</f>
        <v>0</v>
      </c>
      <c r="Q135" s="228">
        <f>ROUND(I135*H135,2)</f>
        <v>0</v>
      </c>
      <c r="R135" s="228">
        <f>ROUND(J135*H135,2)</f>
        <v>0</v>
      </c>
      <c r="S135" s="82"/>
      <c r="T135" s="229">
        <f>S135*H135</f>
        <v>0</v>
      </c>
      <c r="U135" s="229">
        <v>0</v>
      </c>
      <c r="V135" s="229">
        <f>U135*H135</f>
        <v>0</v>
      </c>
      <c r="W135" s="229">
        <v>0</v>
      </c>
      <c r="X135" s="230">
        <f>W135*H135</f>
        <v>0</v>
      </c>
      <c r="AR135" s="231" t="s">
        <v>137</v>
      </c>
      <c r="AT135" s="231" t="s">
        <v>132</v>
      </c>
      <c r="AU135" s="231" t="s">
        <v>138</v>
      </c>
      <c r="AY135" s="13" t="s">
        <v>130</v>
      </c>
      <c r="BE135" s="232">
        <f>IF(O135="základná",K135,0)</f>
        <v>0</v>
      </c>
      <c r="BF135" s="232">
        <f>IF(O135="znížená",K135,0)</f>
        <v>0</v>
      </c>
      <c r="BG135" s="232">
        <f>IF(O135="zákl. prenesená",K135,0)</f>
        <v>0</v>
      </c>
      <c r="BH135" s="232">
        <f>IF(O135="zníž. prenesená",K135,0)</f>
        <v>0</v>
      </c>
      <c r="BI135" s="232">
        <f>IF(O135="nulová",K135,0)</f>
        <v>0</v>
      </c>
      <c r="BJ135" s="13" t="s">
        <v>138</v>
      </c>
      <c r="BK135" s="232">
        <f>ROUND(P135*H135,2)</f>
        <v>0</v>
      </c>
      <c r="BL135" s="13" t="s">
        <v>137</v>
      </c>
      <c r="BM135" s="231" t="s">
        <v>154</v>
      </c>
    </row>
    <row r="136" s="1" customFormat="1" ht="16.5" customHeight="1">
      <c r="B136" s="34"/>
      <c r="C136" s="219" t="s">
        <v>155</v>
      </c>
      <c r="D136" s="219" t="s">
        <v>132</v>
      </c>
      <c r="E136" s="220" t="s">
        <v>156</v>
      </c>
      <c r="F136" s="221" t="s">
        <v>157</v>
      </c>
      <c r="G136" s="222" t="s">
        <v>146</v>
      </c>
      <c r="H136" s="223">
        <v>4.2590000000000003</v>
      </c>
      <c r="I136" s="224"/>
      <c r="J136" s="224"/>
      <c r="K136" s="225">
        <f>ROUND(P136*H136,2)</f>
        <v>0</v>
      </c>
      <c r="L136" s="221" t="s">
        <v>136</v>
      </c>
      <c r="M136" s="39"/>
      <c r="N136" s="226" t="s">
        <v>1</v>
      </c>
      <c r="O136" s="227" t="s">
        <v>42</v>
      </c>
      <c r="P136" s="228">
        <f>I136+J136</f>
        <v>0</v>
      </c>
      <c r="Q136" s="228">
        <f>ROUND(I136*H136,2)</f>
        <v>0</v>
      </c>
      <c r="R136" s="228">
        <f>ROUND(J136*H136,2)</f>
        <v>0</v>
      </c>
      <c r="S136" s="82"/>
      <c r="T136" s="229">
        <f>S136*H136</f>
        <v>0</v>
      </c>
      <c r="U136" s="229">
        <v>0</v>
      </c>
      <c r="V136" s="229">
        <f>U136*H136</f>
        <v>0</v>
      </c>
      <c r="W136" s="229">
        <v>0</v>
      </c>
      <c r="X136" s="230">
        <f>W136*H136</f>
        <v>0</v>
      </c>
      <c r="AR136" s="231" t="s">
        <v>137</v>
      </c>
      <c r="AT136" s="231" t="s">
        <v>132</v>
      </c>
      <c r="AU136" s="231" t="s">
        <v>138</v>
      </c>
      <c r="AY136" s="13" t="s">
        <v>130</v>
      </c>
      <c r="BE136" s="232">
        <f>IF(O136="základná",K136,0)</f>
        <v>0</v>
      </c>
      <c r="BF136" s="232">
        <f>IF(O136="znížená",K136,0)</f>
        <v>0</v>
      </c>
      <c r="BG136" s="232">
        <f>IF(O136="zákl. prenesená",K136,0)</f>
        <v>0</v>
      </c>
      <c r="BH136" s="232">
        <f>IF(O136="zníž. prenesená",K136,0)</f>
        <v>0</v>
      </c>
      <c r="BI136" s="232">
        <f>IF(O136="nulová",K136,0)</f>
        <v>0</v>
      </c>
      <c r="BJ136" s="13" t="s">
        <v>138</v>
      </c>
      <c r="BK136" s="232">
        <f>ROUND(P136*H136,2)</f>
        <v>0</v>
      </c>
      <c r="BL136" s="13" t="s">
        <v>137</v>
      </c>
      <c r="BM136" s="231" t="s">
        <v>158</v>
      </c>
    </row>
    <row r="137" s="1" customFormat="1" ht="24" customHeight="1">
      <c r="B137" s="34"/>
      <c r="C137" s="219" t="s">
        <v>159</v>
      </c>
      <c r="D137" s="219" t="s">
        <v>132</v>
      </c>
      <c r="E137" s="220" t="s">
        <v>160</v>
      </c>
      <c r="F137" s="221" t="s">
        <v>161</v>
      </c>
      <c r="G137" s="222" t="s">
        <v>146</v>
      </c>
      <c r="H137" s="223">
        <v>2.5</v>
      </c>
      <c r="I137" s="224"/>
      <c r="J137" s="224"/>
      <c r="K137" s="225">
        <f>ROUND(P137*H137,2)</f>
        <v>0</v>
      </c>
      <c r="L137" s="221" t="s">
        <v>136</v>
      </c>
      <c r="M137" s="39"/>
      <c r="N137" s="226" t="s">
        <v>1</v>
      </c>
      <c r="O137" s="227" t="s">
        <v>42</v>
      </c>
      <c r="P137" s="228">
        <f>I137+J137</f>
        <v>0</v>
      </c>
      <c r="Q137" s="228">
        <f>ROUND(I137*H137,2)</f>
        <v>0</v>
      </c>
      <c r="R137" s="228">
        <f>ROUND(J137*H137,2)</f>
        <v>0</v>
      </c>
      <c r="S137" s="82"/>
      <c r="T137" s="229">
        <f>S137*H137</f>
        <v>0</v>
      </c>
      <c r="U137" s="229">
        <v>0</v>
      </c>
      <c r="V137" s="229">
        <f>U137*H137</f>
        <v>0</v>
      </c>
      <c r="W137" s="229">
        <v>0</v>
      </c>
      <c r="X137" s="230">
        <f>W137*H137</f>
        <v>0</v>
      </c>
      <c r="AR137" s="231" t="s">
        <v>137</v>
      </c>
      <c r="AT137" s="231" t="s">
        <v>132</v>
      </c>
      <c r="AU137" s="231" t="s">
        <v>138</v>
      </c>
      <c r="AY137" s="13" t="s">
        <v>130</v>
      </c>
      <c r="BE137" s="232">
        <f>IF(O137="základná",K137,0)</f>
        <v>0</v>
      </c>
      <c r="BF137" s="232">
        <f>IF(O137="znížená",K137,0)</f>
        <v>0</v>
      </c>
      <c r="BG137" s="232">
        <f>IF(O137="zákl. prenesená",K137,0)</f>
        <v>0</v>
      </c>
      <c r="BH137" s="232">
        <f>IF(O137="zníž. prenesená",K137,0)</f>
        <v>0</v>
      </c>
      <c r="BI137" s="232">
        <f>IF(O137="nulová",K137,0)</f>
        <v>0</v>
      </c>
      <c r="BJ137" s="13" t="s">
        <v>138</v>
      </c>
      <c r="BK137" s="232">
        <f>ROUND(P137*H137,2)</f>
        <v>0</v>
      </c>
      <c r="BL137" s="13" t="s">
        <v>137</v>
      </c>
      <c r="BM137" s="231" t="s">
        <v>162</v>
      </c>
    </row>
    <row r="138" s="11" customFormat="1" ht="22.8" customHeight="1">
      <c r="B138" s="202"/>
      <c r="C138" s="203"/>
      <c r="D138" s="204" t="s">
        <v>77</v>
      </c>
      <c r="E138" s="217" t="s">
        <v>138</v>
      </c>
      <c r="F138" s="217" t="s">
        <v>163</v>
      </c>
      <c r="G138" s="203"/>
      <c r="H138" s="203"/>
      <c r="I138" s="206"/>
      <c r="J138" s="206"/>
      <c r="K138" s="218">
        <f>BK138</f>
        <v>0</v>
      </c>
      <c r="L138" s="203"/>
      <c r="M138" s="208"/>
      <c r="N138" s="209"/>
      <c r="O138" s="210"/>
      <c r="P138" s="210"/>
      <c r="Q138" s="211">
        <f>SUM(Q139:Q146)</f>
        <v>0</v>
      </c>
      <c r="R138" s="211">
        <f>SUM(R139:R146)</f>
        <v>0</v>
      </c>
      <c r="S138" s="210"/>
      <c r="T138" s="212">
        <f>SUM(T139:T146)</f>
        <v>0</v>
      </c>
      <c r="U138" s="210"/>
      <c r="V138" s="212">
        <f>SUM(V139:V146)</f>
        <v>23.263409299999999</v>
      </c>
      <c r="W138" s="210"/>
      <c r="X138" s="213">
        <f>SUM(X139:X146)</f>
        <v>0</v>
      </c>
      <c r="AR138" s="214" t="s">
        <v>83</v>
      </c>
      <c r="AT138" s="215" t="s">
        <v>77</v>
      </c>
      <c r="AU138" s="215" t="s">
        <v>83</v>
      </c>
      <c r="AY138" s="214" t="s">
        <v>130</v>
      </c>
      <c r="BK138" s="216">
        <f>SUM(BK139:BK146)</f>
        <v>0</v>
      </c>
    </row>
    <row r="139" s="1" customFormat="1" ht="24" customHeight="1">
      <c r="B139" s="34"/>
      <c r="C139" s="219" t="s">
        <v>164</v>
      </c>
      <c r="D139" s="219" t="s">
        <v>132</v>
      </c>
      <c r="E139" s="220" t="s">
        <v>165</v>
      </c>
      <c r="F139" s="221" t="s">
        <v>166</v>
      </c>
      <c r="G139" s="222" t="s">
        <v>167</v>
      </c>
      <c r="H139" s="223">
        <v>9.3499999999999996</v>
      </c>
      <c r="I139" s="224"/>
      <c r="J139" s="224"/>
      <c r="K139" s="225">
        <f>ROUND(P139*H139,2)</f>
        <v>0</v>
      </c>
      <c r="L139" s="221" t="s">
        <v>136</v>
      </c>
      <c r="M139" s="39"/>
      <c r="N139" s="226" t="s">
        <v>1</v>
      </c>
      <c r="O139" s="227" t="s">
        <v>42</v>
      </c>
      <c r="P139" s="228">
        <f>I139+J139</f>
        <v>0</v>
      </c>
      <c r="Q139" s="228">
        <f>ROUND(I139*H139,2)</f>
        <v>0</v>
      </c>
      <c r="R139" s="228">
        <f>ROUND(J139*H139,2)</f>
        <v>0</v>
      </c>
      <c r="S139" s="82"/>
      <c r="T139" s="229">
        <f>S139*H139</f>
        <v>0</v>
      </c>
      <c r="U139" s="229">
        <v>0.29470000000000002</v>
      </c>
      <c r="V139" s="229">
        <f>U139*H139</f>
        <v>2.7554449999999999</v>
      </c>
      <c r="W139" s="229">
        <v>0</v>
      </c>
      <c r="X139" s="230">
        <f>W139*H139</f>
        <v>0</v>
      </c>
      <c r="AR139" s="231" t="s">
        <v>137</v>
      </c>
      <c r="AT139" s="231" t="s">
        <v>132</v>
      </c>
      <c r="AU139" s="231" t="s">
        <v>138</v>
      </c>
      <c r="AY139" s="13" t="s">
        <v>130</v>
      </c>
      <c r="BE139" s="232">
        <f>IF(O139="základná",K139,0)</f>
        <v>0</v>
      </c>
      <c r="BF139" s="232">
        <f>IF(O139="znížená",K139,0)</f>
        <v>0</v>
      </c>
      <c r="BG139" s="232">
        <f>IF(O139="zákl. prenesená",K139,0)</f>
        <v>0</v>
      </c>
      <c r="BH139" s="232">
        <f>IF(O139="zníž. prenesená",K139,0)</f>
        <v>0</v>
      </c>
      <c r="BI139" s="232">
        <f>IF(O139="nulová",K139,0)</f>
        <v>0</v>
      </c>
      <c r="BJ139" s="13" t="s">
        <v>138</v>
      </c>
      <c r="BK139" s="232">
        <f>ROUND(P139*H139,2)</f>
        <v>0</v>
      </c>
      <c r="BL139" s="13" t="s">
        <v>137</v>
      </c>
      <c r="BM139" s="231" t="s">
        <v>168</v>
      </c>
    </row>
    <row r="140" s="1" customFormat="1" ht="16.5" customHeight="1">
      <c r="B140" s="34"/>
      <c r="C140" s="233" t="s">
        <v>169</v>
      </c>
      <c r="D140" s="233" t="s">
        <v>170</v>
      </c>
      <c r="E140" s="234" t="s">
        <v>171</v>
      </c>
      <c r="F140" s="235" t="s">
        <v>172</v>
      </c>
      <c r="G140" s="236" t="s">
        <v>167</v>
      </c>
      <c r="H140" s="237">
        <v>10.192</v>
      </c>
      <c r="I140" s="238"/>
      <c r="J140" s="239"/>
      <c r="K140" s="240">
        <f>ROUND(P140*H140,2)</f>
        <v>0</v>
      </c>
      <c r="L140" s="235" t="s">
        <v>136</v>
      </c>
      <c r="M140" s="241"/>
      <c r="N140" s="242" t="s">
        <v>1</v>
      </c>
      <c r="O140" s="227" t="s">
        <v>42</v>
      </c>
      <c r="P140" s="228">
        <f>I140+J140</f>
        <v>0</v>
      </c>
      <c r="Q140" s="228">
        <f>ROUND(I140*H140,2)</f>
        <v>0</v>
      </c>
      <c r="R140" s="228">
        <f>ROUND(J140*H140,2)</f>
        <v>0</v>
      </c>
      <c r="S140" s="82"/>
      <c r="T140" s="229">
        <f>S140*H140</f>
        <v>0</v>
      </c>
      <c r="U140" s="229">
        <v>0.00042000000000000002</v>
      </c>
      <c r="V140" s="229">
        <f>U140*H140</f>
        <v>0.0042806400000000005</v>
      </c>
      <c r="W140" s="229">
        <v>0</v>
      </c>
      <c r="X140" s="230">
        <f>W140*H140</f>
        <v>0</v>
      </c>
      <c r="AR140" s="231" t="s">
        <v>164</v>
      </c>
      <c r="AT140" s="231" t="s">
        <v>170</v>
      </c>
      <c r="AU140" s="231" t="s">
        <v>138</v>
      </c>
      <c r="AY140" s="13" t="s">
        <v>130</v>
      </c>
      <c r="BE140" s="232">
        <f>IF(O140="základná",K140,0)</f>
        <v>0</v>
      </c>
      <c r="BF140" s="232">
        <f>IF(O140="znížená",K140,0)</f>
        <v>0</v>
      </c>
      <c r="BG140" s="232">
        <f>IF(O140="zákl. prenesená",K140,0)</f>
        <v>0</v>
      </c>
      <c r="BH140" s="232">
        <f>IF(O140="zníž. prenesená",K140,0)</f>
        <v>0</v>
      </c>
      <c r="BI140" s="232">
        <f>IF(O140="nulová",K140,0)</f>
        <v>0</v>
      </c>
      <c r="BJ140" s="13" t="s">
        <v>138</v>
      </c>
      <c r="BK140" s="232">
        <f>ROUND(P140*H140,2)</f>
        <v>0</v>
      </c>
      <c r="BL140" s="13" t="s">
        <v>137</v>
      </c>
      <c r="BM140" s="231" t="s">
        <v>173</v>
      </c>
    </row>
    <row r="141" s="1" customFormat="1" ht="24" customHeight="1">
      <c r="B141" s="34"/>
      <c r="C141" s="219" t="s">
        <v>174</v>
      </c>
      <c r="D141" s="219" t="s">
        <v>132</v>
      </c>
      <c r="E141" s="220" t="s">
        <v>175</v>
      </c>
      <c r="F141" s="221" t="s">
        <v>176</v>
      </c>
      <c r="G141" s="222" t="s">
        <v>146</v>
      </c>
      <c r="H141" s="223">
        <v>4.7800000000000002</v>
      </c>
      <c r="I141" s="224"/>
      <c r="J141" s="224"/>
      <c r="K141" s="225">
        <f>ROUND(P141*H141,2)</f>
        <v>0</v>
      </c>
      <c r="L141" s="221" t="s">
        <v>136</v>
      </c>
      <c r="M141" s="39"/>
      <c r="N141" s="226" t="s">
        <v>1</v>
      </c>
      <c r="O141" s="227" t="s">
        <v>42</v>
      </c>
      <c r="P141" s="228">
        <f>I141+J141</f>
        <v>0</v>
      </c>
      <c r="Q141" s="228">
        <f>ROUND(I141*H141,2)</f>
        <v>0</v>
      </c>
      <c r="R141" s="228">
        <f>ROUND(J141*H141,2)</f>
        <v>0</v>
      </c>
      <c r="S141" s="82"/>
      <c r="T141" s="229">
        <f>S141*H141</f>
        <v>0</v>
      </c>
      <c r="U141" s="229">
        <v>2.0699999999999998</v>
      </c>
      <c r="V141" s="229">
        <f>U141*H141</f>
        <v>9.8946000000000005</v>
      </c>
      <c r="W141" s="229">
        <v>0</v>
      </c>
      <c r="X141" s="230">
        <f>W141*H141</f>
        <v>0</v>
      </c>
      <c r="AR141" s="231" t="s">
        <v>137</v>
      </c>
      <c r="AT141" s="231" t="s">
        <v>132</v>
      </c>
      <c r="AU141" s="231" t="s">
        <v>138</v>
      </c>
      <c r="AY141" s="13" t="s">
        <v>130</v>
      </c>
      <c r="BE141" s="232">
        <f>IF(O141="základná",K141,0)</f>
        <v>0</v>
      </c>
      <c r="BF141" s="232">
        <f>IF(O141="znížená",K141,0)</f>
        <v>0</v>
      </c>
      <c r="BG141" s="232">
        <f>IF(O141="zákl. prenesená",K141,0)</f>
        <v>0</v>
      </c>
      <c r="BH141" s="232">
        <f>IF(O141="zníž. prenesená",K141,0)</f>
        <v>0</v>
      </c>
      <c r="BI141" s="232">
        <f>IF(O141="nulová",K141,0)</f>
        <v>0</v>
      </c>
      <c r="BJ141" s="13" t="s">
        <v>138</v>
      </c>
      <c r="BK141" s="232">
        <f>ROUND(P141*H141,2)</f>
        <v>0</v>
      </c>
      <c r="BL141" s="13" t="s">
        <v>137</v>
      </c>
      <c r="BM141" s="231" t="s">
        <v>177</v>
      </c>
    </row>
    <row r="142" s="1" customFormat="1" ht="24" customHeight="1">
      <c r="B142" s="34"/>
      <c r="C142" s="219" t="s">
        <v>178</v>
      </c>
      <c r="D142" s="219" t="s">
        <v>132</v>
      </c>
      <c r="E142" s="220" t="s">
        <v>179</v>
      </c>
      <c r="F142" s="221" t="s">
        <v>180</v>
      </c>
      <c r="G142" s="222" t="s">
        <v>146</v>
      </c>
      <c r="H142" s="223">
        <v>2.3050000000000002</v>
      </c>
      <c r="I142" s="224"/>
      <c r="J142" s="224"/>
      <c r="K142" s="225">
        <f>ROUND(P142*H142,2)</f>
        <v>0</v>
      </c>
      <c r="L142" s="221" t="s">
        <v>136</v>
      </c>
      <c r="M142" s="39"/>
      <c r="N142" s="226" t="s">
        <v>1</v>
      </c>
      <c r="O142" s="227" t="s">
        <v>42</v>
      </c>
      <c r="P142" s="228">
        <f>I142+J142</f>
        <v>0</v>
      </c>
      <c r="Q142" s="228">
        <f>ROUND(I142*H142,2)</f>
        <v>0</v>
      </c>
      <c r="R142" s="228">
        <f>ROUND(J142*H142,2)</f>
        <v>0</v>
      </c>
      <c r="S142" s="82"/>
      <c r="T142" s="229">
        <f>S142*H142</f>
        <v>0</v>
      </c>
      <c r="U142" s="229">
        <v>2.2151299999999998</v>
      </c>
      <c r="V142" s="229">
        <f>U142*H142</f>
        <v>5.1058746499999996</v>
      </c>
      <c r="W142" s="229">
        <v>0</v>
      </c>
      <c r="X142" s="230">
        <f>W142*H142</f>
        <v>0</v>
      </c>
      <c r="AR142" s="231" t="s">
        <v>137</v>
      </c>
      <c r="AT142" s="231" t="s">
        <v>132</v>
      </c>
      <c r="AU142" s="231" t="s">
        <v>138</v>
      </c>
      <c r="AY142" s="13" t="s">
        <v>130</v>
      </c>
      <c r="BE142" s="232">
        <f>IF(O142="základná",K142,0)</f>
        <v>0</v>
      </c>
      <c r="BF142" s="232">
        <f>IF(O142="znížená",K142,0)</f>
        <v>0</v>
      </c>
      <c r="BG142" s="232">
        <f>IF(O142="zákl. prenesená",K142,0)</f>
        <v>0</v>
      </c>
      <c r="BH142" s="232">
        <f>IF(O142="zníž. prenesená",K142,0)</f>
        <v>0</v>
      </c>
      <c r="BI142" s="232">
        <f>IF(O142="nulová",K142,0)</f>
        <v>0</v>
      </c>
      <c r="BJ142" s="13" t="s">
        <v>138</v>
      </c>
      <c r="BK142" s="232">
        <f>ROUND(P142*H142,2)</f>
        <v>0</v>
      </c>
      <c r="BL142" s="13" t="s">
        <v>137</v>
      </c>
      <c r="BM142" s="231" t="s">
        <v>181</v>
      </c>
    </row>
    <row r="143" s="1" customFormat="1" ht="24" customHeight="1">
      <c r="B143" s="34"/>
      <c r="C143" s="219" t="s">
        <v>182</v>
      </c>
      <c r="D143" s="219" t="s">
        <v>132</v>
      </c>
      <c r="E143" s="220" t="s">
        <v>183</v>
      </c>
      <c r="F143" s="221" t="s">
        <v>184</v>
      </c>
      <c r="G143" s="222" t="s">
        <v>135</v>
      </c>
      <c r="H143" s="223">
        <v>7.9980000000000002</v>
      </c>
      <c r="I143" s="224"/>
      <c r="J143" s="224"/>
      <c r="K143" s="225">
        <f>ROUND(P143*H143,2)</f>
        <v>0</v>
      </c>
      <c r="L143" s="221" t="s">
        <v>136</v>
      </c>
      <c r="M143" s="39"/>
      <c r="N143" s="226" t="s">
        <v>1</v>
      </c>
      <c r="O143" s="227" t="s">
        <v>42</v>
      </c>
      <c r="P143" s="228">
        <f>I143+J143</f>
        <v>0</v>
      </c>
      <c r="Q143" s="228">
        <f>ROUND(I143*H143,2)</f>
        <v>0</v>
      </c>
      <c r="R143" s="228">
        <f>ROUND(J143*H143,2)</f>
        <v>0</v>
      </c>
      <c r="S143" s="82"/>
      <c r="T143" s="229">
        <f>S143*H143</f>
        <v>0</v>
      </c>
      <c r="U143" s="229">
        <v>0.0040699999999999998</v>
      </c>
      <c r="V143" s="229">
        <f>U143*H143</f>
        <v>0.032551860000000002</v>
      </c>
      <c r="W143" s="229">
        <v>0</v>
      </c>
      <c r="X143" s="230">
        <f>W143*H143</f>
        <v>0</v>
      </c>
      <c r="AR143" s="231" t="s">
        <v>137</v>
      </c>
      <c r="AT143" s="231" t="s">
        <v>132</v>
      </c>
      <c r="AU143" s="231" t="s">
        <v>138</v>
      </c>
      <c r="AY143" s="13" t="s">
        <v>130</v>
      </c>
      <c r="BE143" s="232">
        <f>IF(O143="základná",K143,0)</f>
        <v>0</v>
      </c>
      <c r="BF143" s="232">
        <f>IF(O143="znížená",K143,0)</f>
        <v>0</v>
      </c>
      <c r="BG143" s="232">
        <f>IF(O143="zákl. prenesená",K143,0)</f>
        <v>0</v>
      </c>
      <c r="BH143" s="232">
        <f>IF(O143="zníž. prenesená",K143,0)</f>
        <v>0</v>
      </c>
      <c r="BI143" s="232">
        <f>IF(O143="nulová",K143,0)</f>
        <v>0</v>
      </c>
      <c r="BJ143" s="13" t="s">
        <v>138</v>
      </c>
      <c r="BK143" s="232">
        <f>ROUND(P143*H143,2)</f>
        <v>0</v>
      </c>
      <c r="BL143" s="13" t="s">
        <v>137</v>
      </c>
      <c r="BM143" s="231" t="s">
        <v>185</v>
      </c>
    </row>
    <row r="144" s="1" customFormat="1" ht="24" customHeight="1">
      <c r="B144" s="34"/>
      <c r="C144" s="219" t="s">
        <v>186</v>
      </c>
      <c r="D144" s="219" t="s">
        <v>132</v>
      </c>
      <c r="E144" s="220" t="s">
        <v>187</v>
      </c>
      <c r="F144" s="221" t="s">
        <v>188</v>
      </c>
      <c r="G144" s="222" t="s">
        <v>135</v>
      </c>
      <c r="H144" s="223">
        <v>7.9980000000000002</v>
      </c>
      <c r="I144" s="224"/>
      <c r="J144" s="224"/>
      <c r="K144" s="225">
        <f>ROUND(P144*H144,2)</f>
        <v>0</v>
      </c>
      <c r="L144" s="221" t="s">
        <v>136</v>
      </c>
      <c r="M144" s="39"/>
      <c r="N144" s="226" t="s">
        <v>1</v>
      </c>
      <c r="O144" s="227" t="s">
        <v>42</v>
      </c>
      <c r="P144" s="228">
        <f>I144+J144</f>
        <v>0</v>
      </c>
      <c r="Q144" s="228">
        <f>ROUND(I144*H144,2)</f>
        <v>0</v>
      </c>
      <c r="R144" s="228">
        <f>ROUND(J144*H144,2)</f>
        <v>0</v>
      </c>
      <c r="S144" s="82"/>
      <c r="T144" s="229">
        <f>S144*H144</f>
        <v>0</v>
      </c>
      <c r="U144" s="229">
        <v>0</v>
      </c>
      <c r="V144" s="229">
        <f>U144*H144</f>
        <v>0</v>
      </c>
      <c r="W144" s="229">
        <v>0</v>
      </c>
      <c r="X144" s="230">
        <f>W144*H144</f>
        <v>0</v>
      </c>
      <c r="AR144" s="231" t="s">
        <v>137</v>
      </c>
      <c r="AT144" s="231" t="s">
        <v>132</v>
      </c>
      <c r="AU144" s="231" t="s">
        <v>138</v>
      </c>
      <c r="AY144" s="13" t="s">
        <v>130</v>
      </c>
      <c r="BE144" s="232">
        <f>IF(O144="základná",K144,0)</f>
        <v>0</v>
      </c>
      <c r="BF144" s="232">
        <f>IF(O144="znížená",K144,0)</f>
        <v>0</v>
      </c>
      <c r="BG144" s="232">
        <f>IF(O144="zákl. prenesená",K144,0)</f>
        <v>0</v>
      </c>
      <c r="BH144" s="232">
        <f>IF(O144="zníž. prenesená",K144,0)</f>
        <v>0</v>
      </c>
      <c r="BI144" s="232">
        <f>IF(O144="nulová",K144,0)</f>
        <v>0</v>
      </c>
      <c r="BJ144" s="13" t="s">
        <v>138</v>
      </c>
      <c r="BK144" s="232">
        <f>ROUND(P144*H144,2)</f>
        <v>0</v>
      </c>
      <c r="BL144" s="13" t="s">
        <v>137</v>
      </c>
      <c r="BM144" s="231" t="s">
        <v>189</v>
      </c>
    </row>
    <row r="145" s="1" customFormat="1" ht="24" customHeight="1">
      <c r="B145" s="34"/>
      <c r="C145" s="219" t="s">
        <v>190</v>
      </c>
      <c r="D145" s="219" t="s">
        <v>132</v>
      </c>
      <c r="E145" s="220" t="s">
        <v>191</v>
      </c>
      <c r="F145" s="221" t="s">
        <v>192</v>
      </c>
      <c r="G145" s="222" t="s">
        <v>135</v>
      </c>
      <c r="H145" s="223">
        <v>22.850000000000001</v>
      </c>
      <c r="I145" s="224"/>
      <c r="J145" s="224"/>
      <c r="K145" s="225">
        <f>ROUND(P145*H145,2)</f>
        <v>0</v>
      </c>
      <c r="L145" s="221" t="s">
        <v>136</v>
      </c>
      <c r="M145" s="39"/>
      <c r="N145" s="226" t="s">
        <v>1</v>
      </c>
      <c r="O145" s="227" t="s">
        <v>42</v>
      </c>
      <c r="P145" s="228">
        <f>I145+J145</f>
        <v>0</v>
      </c>
      <c r="Q145" s="228">
        <f>ROUND(I145*H145,2)</f>
        <v>0</v>
      </c>
      <c r="R145" s="228">
        <f>ROUND(J145*H145,2)</f>
        <v>0</v>
      </c>
      <c r="S145" s="82"/>
      <c r="T145" s="229">
        <f>S145*H145</f>
        <v>0</v>
      </c>
      <c r="U145" s="229">
        <v>0.0062700000000000004</v>
      </c>
      <c r="V145" s="229">
        <f>U145*H145</f>
        <v>0.14326950000000002</v>
      </c>
      <c r="W145" s="229">
        <v>0</v>
      </c>
      <c r="X145" s="230">
        <f>W145*H145</f>
        <v>0</v>
      </c>
      <c r="AR145" s="231" t="s">
        <v>137</v>
      </c>
      <c r="AT145" s="231" t="s">
        <v>132</v>
      </c>
      <c r="AU145" s="231" t="s">
        <v>138</v>
      </c>
      <c r="AY145" s="13" t="s">
        <v>130</v>
      </c>
      <c r="BE145" s="232">
        <f>IF(O145="základná",K145,0)</f>
        <v>0</v>
      </c>
      <c r="BF145" s="232">
        <f>IF(O145="znížená",K145,0)</f>
        <v>0</v>
      </c>
      <c r="BG145" s="232">
        <f>IF(O145="zákl. prenesená",K145,0)</f>
        <v>0</v>
      </c>
      <c r="BH145" s="232">
        <f>IF(O145="zníž. prenesená",K145,0)</f>
        <v>0</v>
      </c>
      <c r="BI145" s="232">
        <f>IF(O145="nulová",K145,0)</f>
        <v>0</v>
      </c>
      <c r="BJ145" s="13" t="s">
        <v>138</v>
      </c>
      <c r="BK145" s="232">
        <f>ROUND(P145*H145,2)</f>
        <v>0</v>
      </c>
      <c r="BL145" s="13" t="s">
        <v>137</v>
      </c>
      <c r="BM145" s="231" t="s">
        <v>193</v>
      </c>
    </row>
    <row r="146" s="1" customFormat="1" ht="16.5" customHeight="1">
      <c r="B146" s="34"/>
      <c r="C146" s="219" t="s">
        <v>194</v>
      </c>
      <c r="D146" s="219" t="s">
        <v>132</v>
      </c>
      <c r="E146" s="220" t="s">
        <v>195</v>
      </c>
      <c r="F146" s="221" t="s">
        <v>196</v>
      </c>
      <c r="G146" s="222" t="s">
        <v>146</v>
      </c>
      <c r="H146" s="223">
        <v>2.4049999999999998</v>
      </c>
      <c r="I146" s="224"/>
      <c r="J146" s="224"/>
      <c r="K146" s="225">
        <f>ROUND(P146*H146,2)</f>
        <v>0</v>
      </c>
      <c r="L146" s="221" t="s">
        <v>136</v>
      </c>
      <c r="M146" s="39"/>
      <c r="N146" s="226" t="s">
        <v>1</v>
      </c>
      <c r="O146" s="227" t="s">
        <v>42</v>
      </c>
      <c r="P146" s="228">
        <f>I146+J146</f>
        <v>0</v>
      </c>
      <c r="Q146" s="228">
        <f>ROUND(I146*H146,2)</f>
        <v>0</v>
      </c>
      <c r="R146" s="228">
        <f>ROUND(J146*H146,2)</f>
        <v>0</v>
      </c>
      <c r="S146" s="82"/>
      <c r="T146" s="229">
        <f>S146*H146</f>
        <v>0</v>
      </c>
      <c r="U146" s="229">
        <v>2.2151299999999998</v>
      </c>
      <c r="V146" s="229">
        <f>U146*H146</f>
        <v>5.3273876499999995</v>
      </c>
      <c r="W146" s="229">
        <v>0</v>
      </c>
      <c r="X146" s="230">
        <f>W146*H146</f>
        <v>0</v>
      </c>
      <c r="AR146" s="231" t="s">
        <v>137</v>
      </c>
      <c r="AT146" s="231" t="s">
        <v>132</v>
      </c>
      <c r="AU146" s="231" t="s">
        <v>138</v>
      </c>
      <c r="AY146" s="13" t="s">
        <v>130</v>
      </c>
      <c r="BE146" s="232">
        <f>IF(O146="základná",K146,0)</f>
        <v>0</v>
      </c>
      <c r="BF146" s="232">
        <f>IF(O146="znížená",K146,0)</f>
        <v>0</v>
      </c>
      <c r="BG146" s="232">
        <f>IF(O146="zákl. prenesená",K146,0)</f>
        <v>0</v>
      </c>
      <c r="BH146" s="232">
        <f>IF(O146="zníž. prenesená",K146,0)</f>
        <v>0</v>
      </c>
      <c r="BI146" s="232">
        <f>IF(O146="nulová",K146,0)</f>
        <v>0</v>
      </c>
      <c r="BJ146" s="13" t="s">
        <v>138</v>
      </c>
      <c r="BK146" s="232">
        <f>ROUND(P146*H146,2)</f>
        <v>0</v>
      </c>
      <c r="BL146" s="13" t="s">
        <v>137</v>
      </c>
      <c r="BM146" s="231" t="s">
        <v>197</v>
      </c>
    </row>
    <row r="147" s="11" customFormat="1" ht="22.8" customHeight="1">
      <c r="B147" s="202"/>
      <c r="C147" s="203"/>
      <c r="D147" s="204" t="s">
        <v>77</v>
      </c>
      <c r="E147" s="217" t="s">
        <v>155</v>
      </c>
      <c r="F147" s="217" t="s">
        <v>198</v>
      </c>
      <c r="G147" s="203"/>
      <c r="H147" s="203"/>
      <c r="I147" s="206"/>
      <c r="J147" s="206"/>
      <c r="K147" s="218">
        <f>BK147</f>
        <v>0</v>
      </c>
      <c r="L147" s="203"/>
      <c r="M147" s="208"/>
      <c r="N147" s="209"/>
      <c r="O147" s="210"/>
      <c r="P147" s="210"/>
      <c r="Q147" s="211">
        <f>SUM(Q148:Q152)</f>
        <v>0</v>
      </c>
      <c r="R147" s="211">
        <f>SUM(R148:R152)</f>
        <v>0</v>
      </c>
      <c r="S147" s="210"/>
      <c r="T147" s="212">
        <f>SUM(T148:T152)</f>
        <v>0</v>
      </c>
      <c r="U147" s="210"/>
      <c r="V147" s="212">
        <f>SUM(V148:V152)</f>
        <v>18.843280400000001</v>
      </c>
      <c r="W147" s="210"/>
      <c r="X147" s="213">
        <f>SUM(X148:X152)</f>
        <v>0</v>
      </c>
      <c r="AR147" s="214" t="s">
        <v>83</v>
      </c>
      <c r="AT147" s="215" t="s">
        <v>77</v>
      </c>
      <c r="AU147" s="215" t="s">
        <v>83</v>
      </c>
      <c r="AY147" s="214" t="s">
        <v>130</v>
      </c>
      <c r="BK147" s="216">
        <f>SUM(BK148:BK152)</f>
        <v>0</v>
      </c>
    </row>
    <row r="148" s="1" customFormat="1" ht="16.5" customHeight="1">
      <c r="B148" s="34"/>
      <c r="C148" s="219" t="s">
        <v>199</v>
      </c>
      <c r="D148" s="219" t="s">
        <v>132</v>
      </c>
      <c r="E148" s="220" t="s">
        <v>200</v>
      </c>
      <c r="F148" s="221" t="s">
        <v>201</v>
      </c>
      <c r="G148" s="222" t="s">
        <v>135</v>
      </c>
      <c r="H148" s="223">
        <v>61.579999999999998</v>
      </c>
      <c r="I148" s="224"/>
      <c r="J148" s="224"/>
      <c r="K148" s="225">
        <f>ROUND(P148*H148,2)</f>
        <v>0</v>
      </c>
      <c r="L148" s="221" t="s">
        <v>136</v>
      </c>
      <c r="M148" s="39"/>
      <c r="N148" s="226" t="s">
        <v>1</v>
      </c>
      <c r="O148" s="227" t="s">
        <v>42</v>
      </c>
      <c r="P148" s="228">
        <f>I148+J148</f>
        <v>0</v>
      </c>
      <c r="Q148" s="228">
        <f>ROUND(I148*H148,2)</f>
        <v>0</v>
      </c>
      <c r="R148" s="228">
        <f>ROUND(J148*H148,2)</f>
        <v>0</v>
      </c>
      <c r="S148" s="82"/>
      <c r="T148" s="229">
        <f>S148*H148</f>
        <v>0</v>
      </c>
      <c r="U148" s="229">
        <v>0.00232</v>
      </c>
      <c r="V148" s="229">
        <f>U148*H148</f>
        <v>0.14286560000000001</v>
      </c>
      <c r="W148" s="229">
        <v>0</v>
      </c>
      <c r="X148" s="230">
        <f>W148*H148</f>
        <v>0</v>
      </c>
      <c r="AR148" s="231" t="s">
        <v>137</v>
      </c>
      <c r="AT148" s="231" t="s">
        <v>132</v>
      </c>
      <c r="AU148" s="231" t="s">
        <v>138</v>
      </c>
      <c r="AY148" s="13" t="s">
        <v>130</v>
      </c>
      <c r="BE148" s="232">
        <f>IF(O148="základná",K148,0)</f>
        <v>0</v>
      </c>
      <c r="BF148" s="232">
        <f>IF(O148="znížená",K148,0)</f>
        <v>0</v>
      </c>
      <c r="BG148" s="232">
        <f>IF(O148="zákl. prenesená",K148,0)</f>
        <v>0</v>
      </c>
      <c r="BH148" s="232">
        <f>IF(O148="zníž. prenesená",K148,0)</f>
        <v>0</v>
      </c>
      <c r="BI148" s="232">
        <f>IF(O148="nulová",K148,0)</f>
        <v>0</v>
      </c>
      <c r="BJ148" s="13" t="s">
        <v>138</v>
      </c>
      <c r="BK148" s="232">
        <f>ROUND(P148*H148,2)</f>
        <v>0</v>
      </c>
      <c r="BL148" s="13" t="s">
        <v>137</v>
      </c>
      <c r="BM148" s="231" t="s">
        <v>202</v>
      </c>
    </row>
    <row r="149" s="1" customFormat="1" ht="24" customHeight="1">
      <c r="B149" s="34"/>
      <c r="C149" s="219" t="s">
        <v>203</v>
      </c>
      <c r="D149" s="219" t="s">
        <v>132</v>
      </c>
      <c r="E149" s="220" t="s">
        <v>204</v>
      </c>
      <c r="F149" s="221" t="s">
        <v>205</v>
      </c>
      <c r="G149" s="222" t="s">
        <v>135</v>
      </c>
      <c r="H149" s="223">
        <v>61.579999999999998</v>
      </c>
      <c r="I149" s="224"/>
      <c r="J149" s="224"/>
      <c r="K149" s="225">
        <f>ROUND(P149*H149,2)</f>
        <v>0</v>
      </c>
      <c r="L149" s="221" t="s">
        <v>136</v>
      </c>
      <c r="M149" s="39"/>
      <c r="N149" s="226" t="s">
        <v>1</v>
      </c>
      <c r="O149" s="227" t="s">
        <v>42</v>
      </c>
      <c r="P149" s="228">
        <f>I149+J149</f>
        <v>0</v>
      </c>
      <c r="Q149" s="228">
        <f>ROUND(I149*H149,2)</f>
        <v>0</v>
      </c>
      <c r="R149" s="228">
        <f>ROUND(J149*H149,2)</f>
        <v>0</v>
      </c>
      <c r="S149" s="82"/>
      <c r="T149" s="229">
        <f>S149*H149</f>
        <v>0</v>
      </c>
      <c r="U149" s="229">
        <v>0.011350000000000001</v>
      </c>
      <c r="V149" s="229">
        <f>U149*H149</f>
        <v>0.69893300000000003</v>
      </c>
      <c r="W149" s="229">
        <v>0</v>
      </c>
      <c r="X149" s="230">
        <f>W149*H149</f>
        <v>0</v>
      </c>
      <c r="AR149" s="231" t="s">
        <v>137</v>
      </c>
      <c r="AT149" s="231" t="s">
        <v>132</v>
      </c>
      <c r="AU149" s="231" t="s">
        <v>138</v>
      </c>
      <c r="AY149" s="13" t="s">
        <v>130</v>
      </c>
      <c r="BE149" s="232">
        <f>IF(O149="základná",K149,0)</f>
        <v>0</v>
      </c>
      <c r="BF149" s="232">
        <f>IF(O149="znížená",K149,0)</f>
        <v>0</v>
      </c>
      <c r="BG149" s="232">
        <f>IF(O149="zákl. prenesená",K149,0)</f>
        <v>0</v>
      </c>
      <c r="BH149" s="232">
        <f>IF(O149="zníž. prenesená",K149,0)</f>
        <v>0</v>
      </c>
      <c r="BI149" s="232">
        <f>IF(O149="nulová",K149,0)</f>
        <v>0</v>
      </c>
      <c r="BJ149" s="13" t="s">
        <v>138</v>
      </c>
      <c r="BK149" s="232">
        <f>ROUND(P149*H149,2)</f>
        <v>0</v>
      </c>
      <c r="BL149" s="13" t="s">
        <v>137</v>
      </c>
      <c r="BM149" s="231" t="s">
        <v>206</v>
      </c>
    </row>
    <row r="150" s="1" customFormat="1" ht="24" customHeight="1">
      <c r="B150" s="34"/>
      <c r="C150" s="219" t="s">
        <v>207</v>
      </c>
      <c r="D150" s="219" t="s">
        <v>132</v>
      </c>
      <c r="E150" s="220" t="s">
        <v>208</v>
      </c>
      <c r="F150" s="221" t="s">
        <v>209</v>
      </c>
      <c r="G150" s="222" t="s">
        <v>146</v>
      </c>
      <c r="H150" s="223">
        <v>7.4100000000000001</v>
      </c>
      <c r="I150" s="224"/>
      <c r="J150" s="224"/>
      <c r="K150" s="225">
        <f>ROUND(P150*H150,2)</f>
        <v>0</v>
      </c>
      <c r="L150" s="221" t="s">
        <v>136</v>
      </c>
      <c r="M150" s="39"/>
      <c r="N150" s="226" t="s">
        <v>1</v>
      </c>
      <c r="O150" s="227" t="s">
        <v>42</v>
      </c>
      <c r="P150" s="228">
        <f>I150+J150</f>
        <v>0</v>
      </c>
      <c r="Q150" s="228">
        <f>ROUND(I150*H150,2)</f>
        <v>0</v>
      </c>
      <c r="R150" s="228">
        <f>ROUND(J150*H150,2)</f>
        <v>0</v>
      </c>
      <c r="S150" s="82"/>
      <c r="T150" s="229">
        <f>S150*H150</f>
        <v>0</v>
      </c>
      <c r="U150" s="229">
        <v>2.2404799999999998</v>
      </c>
      <c r="V150" s="229">
        <f>U150*H150</f>
        <v>16.6019568</v>
      </c>
      <c r="W150" s="229">
        <v>0</v>
      </c>
      <c r="X150" s="230">
        <f>W150*H150</f>
        <v>0</v>
      </c>
      <c r="AR150" s="231" t="s">
        <v>137</v>
      </c>
      <c r="AT150" s="231" t="s">
        <v>132</v>
      </c>
      <c r="AU150" s="231" t="s">
        <v>138</v>
      </c>
      <c r="AY150" s="13" t="s">
        <v>130</v>
      </c>
      <c r="BE150" s="232">
        <f>IF(O150="základná",K150,0)</f>
        <v>0</v>
      </c>
      <c r="BF150" s="232">
        <f>IF(O150="znížená",K150,0)</f>
        <v>0</v>
      </c>
      <c r="BG150" s="232">
        <f>IF(O150="zákl. prenesená",K150,0)</f>
        <v>0</v>
      </c>
      <c r="BH150" s="232">
        <f>IF(O150="zníž. prenesená",K150,0)</f>
        <v>0</v>
      </c>
      <c r="BI150" s="232">
        <f>IF(O150="nulová",K150,0)</f>
        <v>0</v>
      </c>
      <c r="BJ150" s="13" t="s">
        <v>138</v>
      </c>
      <c r="BK150" s="232">
        <f>ROUND(P150*H150,2)</f>
        <v>0</v>
      </c>
      <c r="BL150" s="13" t="s">
        <v>137</v>
      </c>
      <c r="BM150" s="231" t="s">
        <v>210</v>
      </c>
    </row>
    <row r="151" s="1" customFormat="1" ht="24" customHeight="1">
      <c r="B151" s="34"/>
      <c r="C151" s="219" t="s">
        <v>211</v>
      </c>
      <c r="D151" s="219" t="s">
        <v>132</v>
      </c>
      <c r="E151" s="220" t="s">
        <v>212</v>
      </c>
      <c r="F151" s="221" t="s">
        <v>213</v>
      </c>
      <c r="G151" s="222" t="s">
        <v>135</v>
      </c>
      <c r="H151" s="223">
        <v>164.65000000000001</v>
      </c>
      <c r="I151" s="224"/>
      <c r="J151" s="224"/>
      <c r="K151" s="225">
        <f>ROUND(P151*H151,2)</f>
        <v>0</v>
      </c>
      <c r="L151" s="221" t="s">
        <v>1</v>
      </c>
      <c r="M151" s="39"/>
      <c r="N151" s="226" t="s">
        <v>1</v>
      </c>
      <c r="O151" s="227" t="s">
        <v>42</v>
      </c>
      <c r="P151" s="228">
        <f>I151+J151</f>
        <v>0</v>
      </c>
      <c r="Q151" s="228">
        <f>ROUND(I151*H151,2)</f>
        <v>0</v>
      </c>
      <c r="R151" s="228">
        <f>ROUND(J151*H151,2)</f>
        <v>0</v>
      </c>
      <c r="S151" s="82"/>
      <c r="T151" s="229">
        <f>S151*H151</f>
        <v>0</v>
      </c>
      <c r="U151" s="229">
        <v>0.0085000000000000006</v>
      </c>
      <c r="V151" s="229">
        <f>U151*H151</f>
        <v>1.3995250000000001</v>
      </c>
      <c r="W151" s="229">
        <v>0</v>
      </c>
      <c r="X151" s="230">
        <f>W151*H151</f>
        <v>0</v>
      </c>
      <c r="AR151" s="231" t="s">
        <v>137</v>
      </c>
      <c r="AT151" s="231" t="s">
        <v>132</v>
      </c>
      <c r="AU151" s="231" t="s">
        <v>138</v>
      </c>
      <c r="AY151" s="13" t="s">
        <v>130</v>
      </c>
      <c r="BE151" s="232">
        <f>IF(O151="základná",K151,0)</f>
        <v>0</v>
      </c>
      <c r="BF151" s="232">
        <f>IF(O151="znížená",K151,0)</f>
        <v>0</v>
      </c>
      <c r="BG151" s="232">
        <f>IF(O151="zákl. prenesená",K151,0)</f>
        <v>0</v>
      </c>
      <c r="BH151" s="232">
        <f>IF(O151="zníž. prenesená",K151,0)</f>
        <v>0</v>
      </c>
      <c r="BI151" s="232">
        <f>IF(O151="nulová",K151,0)</f>
        <v>0</v>
      </c>
      <c r="BJ151" s="13" t="s">
        <v>138</v>
      </c>
      <c r="BK151" s="232">
        <f>ROUND(P151*H151,2)</f>
        <v>0</v>
      </c>
      <c r="BL151" s="13" t="s">
        <v>137</v>
      </c>
      <c r="BM151" s="231" t="s">
        <v>214</v>
      </c>
    </row>
    <row r="152" s="1" customFormat="1">
      <c r="B152" s="34"/>
      <c r="C152" s="35"/>
      <c r="D152" s="243" t="s">
        <v>215</v>
      </c>
      <c r="E152" s="35"/>
      <c r="F152" s="244" t="s">
        <v>216</v>
      </c>
      <c r="G152" s="35"/>
      <c r="H152" s="35"/>
      <c r="I152" s="130"/>
      <c r="J152" s="130"/>
      <c r="K152" s="35"/>
      <c r="L152" s="35"/>
      <c r="M152" s="39"/>
      <c r="N152" s="245"/>
      <c r="O152" s="82"/>
      <c r="P152" s="82"/>
      <c r="Q152" s="82"/>
      <c r="R152" s="82"/>
      <c r="S152" s="82"/>
      <c r="T152" s="82"/>
      <c r="U152" s="82"/>
      <c r="V152" s="82"/>
      <c r="W152" s="82"/>
      <c r="X152" s="83"/>
      <c r="AT152" s="13" t="s">
        <v>215</v>
      </c>
      <c r="AU152" s="13" t="s">
        <v>138</v>
      </c>
    </row>
    <row r="153" s="11" customFormat="1" ht="22.8" customHeight="1">
      <c r="B153" s="202"/>
      <c r="C153" s="203"/>
      <c r="D153" s="204" t="s">
        <v>77</v>
      </c>
      <c r="E153" s="217" t="s">
        <v>164</v>
      </c>
      <c r="F153" s="217" t="s">
        <v>217</v>
      </c>
      <c r="G153" s="203"/>
      <c r="H153" s="203"/>
      <c r="I153" s="206"/>
      <c r="J153" s="206"/>
      <c r="K153" s="218">
        <f>BK153</f>
        <v>0</v>
      </c>
      <c r="L153" s="203"/>
      <c r="M153" s="208"/>
      <c r="N153" s="209"/>
      <c r="O153" s="210"/>
      <c r="P153" s="210"/>
      <c r="Q153" s="211">
        <f>SUM(Q154:Q155)</f>
        <v>0</v>
      </c>
      <c r="R153" s="211">
        <f>SUM(R154:R155)</f>
        <v>0</v>
      </c>
      <c r="S153" s="210"/>
      <c r="T153" s="212">
        <f>SUM(T154:T155)</f>
        <v>0</v>
      </c>
      <c r="U153" s="210"/>
      <c r="V153" s="212">
        <f>SUM(V154:V155)</f>
        <v>0.023153919999999998</v>
      </c>
      <c r="W153" s="210"/>
      <c r="X153" s="213">
        <f>SUM(X154:X155)</f>
        <v>0</v>
      </c>
      <c r="AR153" s="214" t="s">
        <v>83</v>
      </c>
      <c r="AT153" s="215" t="s">
        <v>77</v>
      </c>
      <c r="AU153" s="215" t="s">
        <v>83</v>
      </c>
      <c r="AY153" s="214" t="s">
        <v>130</v>
      </c>
      <c r="BK153" s="216">
        <f>SUM(BK154:BK155)</f>
        <v>0</v>
      </c>
    </row>
    <row r="154" s="1" customFormat="1" ht="24" customHeight="1">
      <c r="B154" s="34"/>
      <c r="C154" s="219" t="s">
        <v>8</v>
      </c>
      <c r="D154" s="219" t="s">
        <v>132</v>
      </c>
      <c r="E154" s="220" t="s">
        <v>218</v>
      </c>
      <c r="F154" s="221" t="s">
        <v>219</v>
      </c>
      <c r="G154" s="222" t="s">
        <v>167</v>
      </c>
      <c r="H154" s="223">
        <v>12</v>
      </c>
      <c r="I154" s="224"/>
      <c r="J154" s="224"/>
      <c r="K154" s="225">
        <f>ROUND(P154*H154,2)</f>
        <v>0</v>
      </c>
      <c r="L154" s="221" t="s">
        <v>136</v>
      </c>
      <c r="M154" s="39"/>
      <c r="N154" s="226" t="s">
        <v>1</v>
      </c>
      <c r="O154" s="227" t="s">
        <v>42</v>
      </c>
      <c r="P154" s="228">
        <f>I154+J154</f>
        <v>0</v>
      </c>
      <c r="Q154" s="228">
        <f>ROUND(I154*H154,2)</f>
        <v>0</v>
      </c>
      <c r="R154" s="228">
        <f>ROUND(J154*H154,2)</f>
        <v>0</v>
      </c>
      <c r="S154" s="82"/>
      <c r="T154" s="229">
        <f>S154*H154</f>
        <v>0</v>
      </c>
      <c r="U154" s="229">
        <v>1.0000000000000001E-05</v>
      </c>
      <c r="V154" s="229">
        <f>U154*H154</f>
        <v>0.00012000000000000002</v>
      </c>
      <c r="W154" s="229">
        <v>0</v>
      </c>
      <c r="X154" s="230">
        <f>W154*H154</f>
        <v>0</v>
      </c>
      <c r="AR154" s="231" t="s">
        <v>137</v>
      </c>
      <c r="AT154" s="231" t="s">
        <v>132</v>
      </c>
      <c r="AU154" s="231" t="s">
        <v>138</v>
      </c>
      <c r="AY154" s="13" t="s">
        <v>130</v>
      </c>
      <c r="BE154" s="232">
        <f>IF(O154="základná",K154,0)</f>
        <v>0</v>
      </c>
      <c r="BF154" s="232">
        <f>IF(O154="znížená",K154,0)</f>
        <v>0</v>
      </c>
      <c r="BG154" s="232">
        <f>IF(O154="zákl. prenesená",K154,0)</f>
        <v>0</v>
      </c>
      <c r="BH154" s="232">
        <f>IF(O154="zníž. prenesená",K154,0)</f>
        <v>0</v>
      </c>
      <c r="BI154" s="232">
        <f>IF(O154="nulová",K154,0)</f>
        <v>0</v>
      </c>
      <c r="BJ154" s="13" t="s">
        <v>138</v>
      </c>
      <c r="BK154" s="232">
        <f>ROUND(P154*H154,2)</f>
        <v>0</v>
      </c>
      <c r="BL154" s="13" t="s">
        <v>137</v>
      </c>
      <c r="BM154" s="231" t="s">
        <v>220</v>
      </c>
    </row>
    <row r="155" s="1" customFormat="1" ht="16.5" customHeight="1">
      <c r="B155" s="34"/>
      <c r="C155" s="233" t="s">
        <v>221</v>
      </c>
      <c r="D155" s="233" t="s">
        <v>170</v>
      </c>
      <c r="E155" s="234" t="s">
        <v>222</v>
      </c>
      <c r="F155" s="235" t="s">
        <v>223</v>
      </c>
      <c r="G155" s="236" t="s">
        <v>167</v>
      </c>
      <c r="H155" s="237">
        <v>10.192</v>
      </c>
      <c r="I155" s="238"/>
      <c r="J155" s="239"/>
      <c r="K155" s="240">
        <f>ROUND(P155*H155,2)</f>
        <v>0</v>
      </c>
      <c r="L155" s="235" t="s">
        <v>1</v>
      </c>
      <c r="M155" s="241"/>
      <c r="N155" s="242" t="s">
        <v>1</v>
      </c>
      <c r="O155" s="227" t="s">
        <v>42</v>
      </c>
      <c r="P155" s="228">
        <f>I155+J155</f>
        <v>0</v>
      </c>
      <c r="Q155" s="228">
        <f>ROUND(I155*H155,2)</f>
        <v>0</v>
      </c>
      <c r="R155" s="228">
        <f>ROUND(J155*H155,2)</f>
        <v>0</v>
      </c>
      <c r="S155" s="82"/>
      <c r="T155" s="229">
        <f>S155*H155</f>
        <v>0</v>
      </c>
      <c r="U155" s="229">
        <v>0.0022599999999999999</v>
      </c>
      <c r="V155" s="229">
        <f>U155*H155</f>
        <v>0.023033919999999999</v>
      </c>
      <c r="W155" s="229">
        <v>0</v>
      </c>
      <c r="X155" s="230">
        <f>W155*H155</f>
        <v>0</v>
      </c>
      <c r="AR155" s="231" t="s">
        <v>164</v>
      </c>
      <c r="AT155" s="231" t="s">
        <v>170</v>
      </c>
      <c r="AU155" s="231" t="s">
        <v>138</v>
      </c>
      <c r="AY155" s="13" t="s">
        <v>130</v>
      </c>
      <c r="BE155" s="232">
        <f>IF(O155="základná",K155,0)</f>
        <v>0</v>
      </c>
      <c r="BF155" s="232">
        <f>IF(O155="znížená",K155,0)</f>
        <v>0</v>
      </c>
      <c r="BG155" s="232">
        <f>IF(O155="zákl. prenesená",K155,0)</f>
        <v>0</v>
      </c>
      <c r="BH155" s="232">
        <f>IF(O155="zníž. prenesená",K155,0)</f>
        <v>0</v>
      </c>
      <c r="BI155" s="232">
        <f>IF(O155="nulová",K155,0)</f>
        <v>0</v>
      </c>
      <c r="BJ155" s="13" t="s">
        <v>138</v>
      </c>
      <c r="BK155" s="232">
        <f>ROUND(P155*H155,2)</f>
        <v>0</v>
      </c>
      <c r="BL155" s="13" t="s">
        <v>137</v>
      </c>
      <c r="BM155" s="231" t="s">
        <v>224</v>
      </c>
    </row>
    <row r="156" s="11" customFormat="1" ht="22.8" customHeight="1">
      <c r="B156" s="202"/>
      <c r="C156" s="203"/>
      <c r="D156" s="204" t="s">
        <v>77</v>
      </c>
      <c r="E156" s="217" t="s">
        <v>169</v>
      </c>
      <c r="F156" s="217" t="s">
        <v>225</v>
      </c>
      <c r="G156" s="203"/>
      <c r="H156" s="203"/>
      <c r="I156" s="206"/>
      <c r="J156" s="206"/>
      <c r="K156" s="218">
        <f>BK156</f>
        <v>0</v>
      </c>
      <c r="L156" s="203"/>
      <c r="M156" s="208"/>
      <c r="N156" s="209"/>
      <c r="O156" s="210"/>
      <c r="P156" s="210"/>
      <c r="Q156" s="211">
        <f>SUM(Q157:Q180)</f>
        <v>0</v>
      </c>
      <c r="R156" s="211">
        <f>SUM(R157:R180)</f>
        <v>0</v>
      </c>
      <c r="S156" s="210"/>
      <c r="T156" s="212">
        <f>SUM(T157:T180)</f>
        <v>0</v>
      </c>
      <c r="U156" s="210"/>
      <c r="V156" s="212">
        <f>SUM(V157:V180)</f>
        <v>0.076998000000000011</v>
      </c>
      <c r="W156" s="210"/>
      <c r="X156" s="213">
        <f>SUM(X157:X180)</f>
        <v>30.529457799999999</v>
      </c>
      <c r="AR156" s="214" t="s">
        <v>83</v>
      </c>
      <c r="AT156" s="215" t="s">
        <v>77</v>
      </c>
      <c r="AU156" s="215" t="s">
        <v>83</v>
      </c>
      <c r="AY156" s="214" t="s">
        <v>130</v>
      </c>
      <c r="BK156" s="216">
        <f>SUM(BK157:BK180)</f>
        <v>0</v>
      </c>
    </row>
    <row r="157" s="1" customFormat="1" ht="24" customHeight="1">
      <c r="B157" s="34"/>
      <c r="C157" s="219" t="s">
        <v>226</v>
      </c>
      <c r="D157" s="219" t="s">
        <v>132</v>
      </c>
      <c r="E157" s="220" t="s">
        <v>227</v>
      </c>
      <c r="F157" s="221" t="s">
        <v>228</v>
      </c>
      <c r="G157" s="222" t="s">
        <v>229</v>
      </c>
      <c r="H157" s="223">
        <v>7</v>
      </c>
      <c r="I157" s="224"/>
      <c r="J157" s="224"/>
      <c r="K157" s="225">
        <f>ROUND(P157*H157,2)</f>
        <v>0</v>
      </c>
      <c r="L157" s="221" t="s">
        <v>136</v>
      </c>
      <c r="M157" s="39"/>
      <c r="N157" s="226" t="s">
        <v>1</v>
      </c>
      <c r="O157" s="227" t="s">
        <v>42</v>
      </c>
      <c r="P157" s="228">
        <f>I157+J157</f>
        <v>0</v>
      </c>
      <c r="Q157" s="228">
        <f>ROUND(I157*H157,2)</f>
        <v>0</v>
      </c>
      <c r="R157" s="228">
        <f>ROUND(J157*H157,2)</f>
        <v>0</v>
      </c>
      <c r="S157" s="82"/>
      <c r="T157" s="229">
        <f>S157*H157</f>
        <v>0</v>
      </c>
      <c r="U157" s="229">
        <v>5.0000000000000002E-05</v>
      </c>
      <c r="V157" s="229">
        <f>U157*H157</f>
        <v>0.00035</v>
      </c>
      <c r="W157" s="229">
        <v>0</v>
      </c>
      <c r="X157" s="230">
        <f>W157*H157</f>
        <v>0</v>
      </c>
      <c r="AR157" s="231" t="s">
        <v>137</v>
      </c>
      <c r="AT157" s="231" t="s">
        <v>132</v>
      </c>
      <c r="AU157" s="231" t="s">
        <v>138</v>
      </c>
      <c r="AY157" s="13" t="s">
        <v>130</v>
      </c>
      <c r="BE157" s="232">
        <f>IF(O157="základná",K157,0)</f>
        <v>0</v>
      </c>
      <c r="BF157" s="232">
        <f>IF(O157="znížená",K157,0)</f>
        <v>0</v>
      </c>
      <c r="BG157" s="232">
        <f>IF(O157="zákl. prenesená",K157,0)</f>
        <v>0</v>
      </c>
      <c r="BH157" s="232">
        <f>IF(O157="zníž. prenesená",K157,0)</f>
        <v>0</v>
      </c>
      <c r="BI157" s="232">
        <f>IF(O157="nulová",K157,0)</f>
        <v>0</v>
      </c>
      <c r="BJ157" s="13" t="s">
        <v>138</v>
      </c>
      <c r="BK157" s="232">
        <f>ROUND(P157*H157,2)</f>
        <v>0</v>
      </c>
      <c r="BL157" s="13" t="s">
        <v>137</v>
      </c>
      <c r="BM157" s="231" t="s">
        <v>230</v>
      </c>
    </row>
    <row r="158" s="1" customFormat="1" ht="16.5" customHeight="1">
      <c r="B158" s="34"/>
      <c r="C158" s="233" t="s">
        <v>231</v>
      </c>
      <c r="D158" s="233" t="s">
        <v>170</v>
      </c>
      <c r="E158" s="234" t="s">
        <v>232</v>
      </c>
      <c r="F158" s="235" t="s">
        <v>233</v>
      </c>
      <c r="G158" s="236" t="s">
        <v>229</v>
      </c>
      <c r="H158" s="237">
        <v>7</v>
      </c>
      <c r="I158" s="238"/>
      <c r="J158" s="239"/>
      <c r="K158" s="240">
        <f>ROUND(P158*H158,2)</f>
        <v>0</v>
      </c>
      <c r="L158" s="235" t="s">
        <v>136</v>
      </c>
      <c r="M158" s="241"/>
      <c r="N158" s="242" t="s">
        <v>1</v>
      </c>
      <c r="O158" s="227" t="s">
        <v>42</v>
      </c>
      <c r="P158" s="228">
        <f>I158+J158</f>
        <v>0</v>
      </c>
      <c r="Q158" s="228">
        <f>ROUND(I158*H158,2)</f>
        <v>0</v>
      </c>
      <c r="R158" s="228">
        <f>ROUND(J158*H158,2)</f>
        <v>0</v>
      </c>
      <c r="S158" s="82"/>
      <c r="T158" s="229">
        <f>S158*H158</f>
        <v>0</v>
      </c>
      <c r="U158" s="229">
        <v>0.0070000000000000001</v>
      </c>
      <c r="V158" s="229">
        <f>U158*H158</f>
        <v>0.049000000000000002</v>
      </c>
      <c r="W158" s="229">
        <v>0</v>
      </c>
      <c r="X158" s="230">
        <f>W158*H158</f>
        <v>0</v>
      </c>
      <c r="AR158" s="231" t="s">
        <v>164</v>
      </c>
      <c r="AT158" s="231" t="s">
        <v>170</v>
      </c>
      <c r="AU158" s="231" t="s">
        <v>138</v>
      </c>
      <c r="AY158" s="13" t="s">
        <v>130</v>
      </c>
      <c r="BE158" s="232">
        <f>IF(O158="základná",K158,0)</f>
        <v>0</v>
      </c>
      <c r="BF158" s="232">
        <f>IF(O158="znížená",K158,0)</f>
        <v>0</v>
      </c>
      <c r="BG158" s="232">
        <f>IF(O158="zákl. prenesená",K158,0)</f>
        <v>0</v>
      </c>
      <c r="BH158" s="232">
        <f>IF(O158="zníž. prenesená",K158,0)</f>
        <v>0</v>
      </c>
      <c r="BI158" s="232">
        <f>IF(O158="nulová",K158,0)</f>
        <v>0</v>
      </c>
      <c r="BJ158" s="13" t="s">
        <v>138</v>
      </c>
      <c r="BK158" s="232">
        <f>ROUND(P158*H158,2)</f>
        <v>0</v>
      </c>
      <c r="BL158" s="13" t="s">
        <v>137</v>
      </c>
      <c r="BM158" s="231" t="s">
        <v>234</v>
      </c>
    </row>
    <row r="159" s="1" customFormat="1" ht="24" customHeight="1">
      <c r="B159" s="34"/>
      <c r="C159" s="219" t="s">
        <v>235</v>
      </c>
      <c r="D159" s="219" t="s">
        <v>132</v>
      </c>
      <c r="E159" s="220" t="s">
        <v>236</v>
      </c>
      <c r="F159" s="221" t="s">
        <v>237</v>
      </c>
      <c r="G159" s="222" t="s">
        <v>135</v>
      </c>
      <c r="H159" s="223">
        <v>413.07499999999999</v>
      </c>
      <c r="I159" s="224"/>
      <c r="J159" s="224"/>
      <c r="K159" s="225">
        <f>ROUND(P159*H159,2)</f>
        <v>0</v>
      </c>
      <c r="L159" s="221" t="s">
        <v>136</v>
      </c>
      <c r="M159" s="39"/>
      <c r="N159" s="226" t="s">
        <v>1</v>
      </c>
      <c r="O159" s="227" t="s">
        <v>42</v>
      </c>
      <c r="P159" s="228">
        <f>I159+J159</f>
        <v>0</v>
      </c>
      <c r="Q159" s="228">
        <f>ROUND(I159*H159,2)</f>
        <v>0</v>
      </c>
      <c r="R159" s="228">
        <f>ROUND(J159*H159,2)</f>
        <v>0</v>
      </c>
      <c r="S159" s="82"/>
      <c r="T159" s="229">
        <f>S159*H159</f>
        <v>0</v>
      </c>
      <c r="U159" s="229">
        <v>0</v>
      </c>
      <c r="V159" s="229">
        <f>U159*H159</f>
        <v>0</v>
      </c>
      <c r="W159" s="229">
        <v>0</v>
      </c>
      <c r="X159" s="230">
        <f>W159*H159</f>
        <v>0</v>
      </c>
      <c r="AR159" s="231" t="s">
        <v>137</v>
      </c>
      <c r="AT159" s="231" t="s">
        <v>132</v>
      </c>
      <c r="AU159" s="231" t="s">
        <v>138</v>
      </c>
      <c r="AY159" s="13" t="s">
        <v>130</v>
      </c>
      <c r="BE159" s="232">
        <f>IF(O159="základná",K159,0)</f>
        <v>0</v>
      </c>
      <c r="BF159" s="232">
        <f>IF(O159="znížená",K159,0)</f>
        <v>0</v>
      </c>
      <c r="BG159" s="232">
        <f>IF(O159="zákl. prenesená",K159,0)</f>
        <v>0</v>
      </c>
      <c r="BH159" s="232">
        <f>IF(O159="zníž. prenesená",K159,0)</f>
        <v>0</v>
      </c>
      <c r="BI159" s="232">
        <f>IF(O159="nulová",K159,0)</f>
        <v>0</v>
      </c>
      <c r="BJ159" s="13" t="s">
        <v>138</v>
      </c>
      <c r="BK159" s="232">
        <f>ROUND(P159*H159,2)</f>
        <v>0</v>
      </c>
      <c r="BL159" s="13" t="s">
        <v>137</v>
      </c>
      <c r="BM159" s="231" t="s">
        <v>238</v>
      </c>
    </row>
    <row r="160" s="1" customFormat="1" ht="24" customHeight="1">
      <c r="B160" s="34"/>
      <c r="C160" s="219" t="s">
        <v>239</v>
      </c>
      <c r="D160" s="219" t="s">
        <v>132</v>
      </c>
      <c r="E160" s="220" t="s">
        <v>240</v>
      </c>
      <c r="F160" s="221" t="s">
        <v>241</v>
      </c>
      <c r="G160" s="222" t="s">
        <v>135</v>
      </c>
      <c r="H160" s="223">
        <v>14.4</v>
      </c>
      <c r="I160" s="224"/>
      <c r="J160" s="224"/>
      <c r="K160" s="225">
        <f>ROUND(P160*H160,2)</f>
        <v>0</v>
      </c>
      <c r="L160" s="221" t="s">
        <v>136</v>
      </c>
      <c r="M160" s="39"/>
      <c r="N160" s="226" t="s">
        <v>1</v>
      </c>
      <c r="O160" s="227" t="s">
        <v>42</v>
      </c>
      <c r="P160" s="228">
        <f>I160+J160</f>
        <v>0</v>
      </c>
      <c r="Q160" s="228">
        <f>ROUND(I160*H160,2)</f>
        <v>0</v>
      </c>
      <c r="R160" s="228">
        <f>ROUND(J160*H160,2)</f>
        <v>0</v>
      </c>
      <c r="S160" s="82"/>
      <c r="T160" s="229">
        <f>S160*H160</f>
        <v>0</v>
      </c>
      <c r="U160" s="229">
        <v>0.0019200000000000001</v>
      </c>
      <c r="V160" s="229">
        <f>U160*H160</f>
        <v>0.027648000000000002</v>
      </c>
      <c r="W160" s="229">
        <v>0</v>
      </c>
      <c r="X160" s="230">
        <f>W160*H160</f>
        <v>0</v>
      </c>
      <c r="AR160" s="231" t="s">
        <v>137</v>
      </c>
      <c r="AT160" s="231" t="s">
        <v>132</v>
      </c>
      <c r="AU160" s="231" t="s">
        <v>138</v>
      </c>
      <c r="AY160" s="13" t="s">
        <v>130</v>
      </c>
      <c r="BE160" s="232">
        <f>IF(O160="základná",K160,0)</f>
        <v>0</v>
      </c>
      <c r="BF160" s="232">
        <f>IF(O160="znížená",K160,0)</f>
        <v>0</v>
      </c>
      <c r="BG160" s="232">
        <f>IF(O160="zákl. prenesená",K160,0)</f>
        <v>0</v>
      </c>
      <c r="BH160" s="232">
        <f>IF(O160="zníž. prenesená",K160,0)</f>
        <v>0</v>
      </c>
      <c r="BI160" s="232">
        <f>IF(O160="nulová",K160,0)</f>
        <v>0</v>
      </c>
      <c r="BJ160" s="13" t="s">
        <v>138</v>
      </c>
      <c r="BK160" s="232">
        <f>ROUND(P160*H160,2)</f>
        <v>0</v>
      </c>
      <c r="BL160" s="13" t="s">
        <v>137</v>
      </c>
      <c r="BM160" s="231" t="s">
        <v>242</v>
      </c>
    </row>
    <row r="161" s="1" customFormat="1" ht="24" customHeight="1">
      <c r="B161" s="34"/>
      <c r="C161" s="219" t="s">
        <v>243</v>
      </c>
      <c r="D161" s="219" t="s">
        <v>132</v>
      </c>
      <c r="E161" s="220" t="s">
        <v>244</v>
      </c>
      <c r="F161" s="221" t="s">
        <v>245</v>
      </c>
      <c r="G161" s="222" t="s">
        <v>146</v>
      </c>
      <c r="H161" s="223">
        <v>6.5</v>
      </c>
      <c r="I161" s="224"/>
      <c r="J161" s="224"/>
      <c r="K161" s="225">
        <f>ROUND(P161*H161,2)</f>
        <v>0</v>
      </c>
      <c r="L161" s="221" t="s">
        <v>136</v>
      </c>
      <c r="M161" s="39"/>
      <c r="N161" s="226" t="s">
        <v>1</v>
      </c>
      <c r="O161" s="227" t="s">
        <v>42</v>
      </c>
      <c r="P161" s="228">
        <f>I161+J161</f>
        <v>0</v>
      </c>
      <c r="Q161" s="228">
        <f>ROUND(I161*H161,2)</f>
        <v>0</v>
      </c>
      <c r="R161" s="228">
        <f>ROUND(J161*H161,2)</f>
        <v>0</v>
      </c>
      <c r="S161" s="82"/>
      <c r="T161" s="229">
        <f>S161*H161</f>
        <v>0</v>
      </c>
      <c r="U161" s="229">
        <v>0</v>
      </c>
      <c r="V161" s="229">
        <f>U161*H161</f>
        <v>0</v>
      </c>
      <c r="W161" s="229">
        <v>2.2000000000000002</v>
      </c>
      <c r="X161" s="230">
        <f>W161*H161</f>
        <v>14.300000000000001</v>
      </c>
      <c r="AR161" s="231" t="s">
        <v>137</v>
      </c>
      <c r="AT161" s="231" t="s">
        <v>132</v>
      </c>
      <c r="AU161" s="231" t="s">
        <v>138</v>
      </c>
      <c r="AY161" s="13" t="s">
        <v>130</v>
      </c>
      <c r="BE161" s="232">
        <f>IF(O161="základná",K161,0)</f>
        <v>0</v>
      </c>
      <c r="BF161" s="232">
        <f>IF(O161="znížená",K161,0)</f>
        <v>0</v>
      </c>
      <c r="BG161" s="232">
        <f>IF(O161="zákl. prenesená",K161,0)</f>
        <v>0</v>
      </c>
      <c r="BH161" s="232">
        <f>IF(O161="zníž. prenesená",K161,0)</f>
        <v>0</v>
      </c>
      <c r="BI161" s="232">
        <f>IF(O161="nulová",K161,0)</f>
        <v>0</v>
      </c>
      <c r="BJ161" s="13" t="s">
        <v>138</v>
      </c>
      <c r="BK161" s="232">
        <f>ROUND(P161*H161,2)</f>
        <v>0</v>
      </c>
      <c r="BL161" s="13" t="s">
        <v>137</v>
      </c>
      <c r="BM161" s="231" t="s">
        <v>246</v>
      </c>
    </row>
    <row r="162" s="1" customFormat="1" ht="36" customHeight="1">
      <c r="B162" s="34"/>
      <c r="C162" s="219" t="s">
        <v>247</v>
      </c>
      <c r="D162" s="219" t="s">
        <v>132</v>
      </c>
      <c r="E162" s="220" t="s">
        <v>248</v>
      </c>
      <c r="F162" s="221" t="s">
        <v>249</v>
      </c>
      <c r="G162" s="222" t="s">
        <v>135</v>
      </c>
      <c r="H162" s="223">
        <v>53.356999999999999</v>
      </c>
      <c r="I162" s="224"/>
      <c r="J162" s="224"/>
      <c r="K162" s="225">
        <f>ROUND(P162*H162,2)</f>
        <v>0</v>
      </c>
      <c r="L162" s="221" t="s">
        <v>136</v>
      </c>
      <c r="M162" s="39"/>
      <c r="N162" s="226" t="s">
        <v>1</v>
      </c>
      <c r="O162" s="227" t="s">
        <v>42</v>
      </c>
      <c r="P162" s="228">
        <f>I162+J162</f>
        <v>0</v>
      </c>
      <c r="Q162" s="228">
        <f>ROUND(I162*H162,2)</f>
        <v>0</v>
      </c>
      <c r="R162" s="228">
        <f>ROUND(J162*H162,2)</f>
        <v>0</v>
      </c>
      <c r="S162" s="82"/>
      <c r="T162" s="229">
        <f>S162*H162</f>
        <v>0</v>
      </c>
      <c r="U162" s="229">
        <v>0</v>
      </c>
      <c r="V162" s="229">
        <f>U162*H162</f>
        <v>0</v>
      </c>
      <c r="W162" s="229">
        <v>0.065000000000000002</v>
      </c>
      <c r="X162" s="230">
        <f>W162*H162</f>
        <v>3.4682050000000002</v>
      </c>
      <c r="AR162" s="231" t="s">
        <v>137</v>
      </c>
      <c r="AT162" s="231" t="s">
        <v>132</v>
      </c>
      <c r="AU162" s="231" t="s">
        <v>138</v>
      </c>
      <c r="AY162" s="13" t="s">
        <v>130</v>
      </c>
      <c r="BE162" s="232">
        <f>IF(O162="základná",K162,0)</f>
        <v>0</v>
      </c>
      <c r="BF162" s="232">
        <f>IF(O162="znížená",K162,0)</f>
        <v>0</v>
      </c>
      <c r="BG162" s="232">
        <f>IF(O162="zákl. prenesená",K162,0)</f>
        <v>0</v>
      </c>
      <c r="BH162" s="232">
        <f>IF(O162="zníž. prenesená",K162,0)</f>
        <v>0</v>
      </c>
      <c r="BI162" s="232">
        <f>IF(O162="nulová",K162,0)</f>
        <v>0</v>
      </c>
      <c r="BJ162" s="13" t="s">
        <v>138</v>
      </c>
      <c r="BK162" s="232">
        <f>ROUND(P162*H162,2)</f>
        <v>0</v>
      </c>
      <c r="BL162" s="13" t="s">
        <v>137</v>
      </c>
      <c r="BM162" s="231" t="s">
        <v>250</v>
      </c>
    </row>
    <row r="163" s="1" customFormat="1" ht="16.5" customHeight="1">
      <c r="B163" s="34"/>
      <c r="C163" s="219" t="s">
        <v>251</v>
      </c>
      <c r="D163" s="219" t="s">
        <v>132</v>
      </c>
      <c r="E163" s="220" t="s">
        <v>252</v>
      </c>
      <c r="F163" s="221" t="s">
        <v>253</v>
      </c>
      <c r="G163" s="222" t="s">
        <v>167</v>
      </c>
      <c r="H163" s="223">
        <v>38.57</v>
      </c>
      <c r="I163" s="224"/>
      <c r="J163" s="224"/>
      <c r="K163" s="225">
        <f>ROUND(P163*H163,2)</f>
        <v>0</v>
      </c>
      <c r="L163" s="221" t="s">
        <v>136</v>
      </c>
      <c r="M163" s="39"/>
      <c r="N163" s="226" t="s">
        <v>1</v>
      </c>
      <c r="O163" s="227" t="s">
        <v>42</v>
      </c>
      <c r="P163" s="228">
        <f>I163+J163</f>
        <v>0</v>
      </c>
      <c r="Q163" s="228">
        <f>ROUND(I163*H163,2)</f>
        <v>0</v>
      </c>
      <c r="R163" s="228">
        <f>ROUND(J163*H163,2)</f>
        <v>0</v>
      </c>
      <c r="S163" s="82"/>
      <c r="T163" s="229">
        <f>S163*H163</f>
        <v>0</v>
      </c>
      <c r="U163" s="229">
        <v>0</v>
      </c>
      <c r="V163" s="229">
        <f>U163*H163</f>
        <v>0</v>
      </c>
      <c r="W163" s="229">
        <v>0.036999999999999998</v>
      </c>
      <c r="X163" s="230">
        <f>W163*H163</f>
        <v>1.42709</v>
      </c>
      <c r="AR163" s="231" t="s">
        <v>137</v>
      </c>
      <c r="AT163" s="231" t="s">
        <v>132</v>
      </c>
      <c r="AU163" s="231" t="s">
        <v>138</v>
      </c>
      <c r="AY163" s="13" t="s">
        <v>130</v>
      </c>
      <c r="BE163" s="232">
        <f>IF(O163="základná",K163,0)</f>
        <v>0</v>
      </c>
      <c r="BF163" s="232">
        <f>IF(O163="znížená",K163,0)</f>
        <v>0</v>
      </c>
      <c r="BG163" s="232">
        <f>IF(O163="zákl. prenesená",K163,0)</f>
        <v>0</v>
      </c>
      <c r="BH163" s="232">
        <f>IF(O163="zníž. prenesená",K163,0)</f>
        <v>0</v>
      </c>
      <c r="BI163" s="232">
        <f>IF(O163="nulová",K163,0)</f>
        <v>0</v>
      </c>
      <c r="BJ163" s="13" t="s">
        <v>138</v>
      </c>
      <c r="BK163" s="232">
        <f>ROUND(P163*H163,2)</f>
        <v>0</v>
      </c>
      <c r="BL163" s="13" t="s">
        <v>137</v>
      </c>
      <c r="BM163" s="231" t="s">
        <v>254</v>
      </c>
    </row>
    <row r="164" s="1" customFormat="1" ht="36" customHeight="1">
      <c r="B164" s="34"/>
      <c r="C164" s="219" t="s">
        <v>255</v>
      </c>
      <c r="D164" s="219" t="s">
        <v>132</v>
      </c>
      <c r="E164" s="220" t="s">
        <v>256</v>
      </c>
      <c r="F164" s="221" t="s">
        <v>257</v>
      </c>
      <c r="G164" s="222" t="s">
        <v>135</v>
      </c>
      <c r="H164" s="223">
        <v>45.780000000000001</v>
      </c>
      <c r="I164" s="224"/>
      <c r="J164" s="224"/>
      <c r="K164" s="225">
        <f>ROUND(P164*H164,2)</f>
        <v>0</v>
      </c>
      <c r="L164" s="221" t="s">
        <v>136</v>
      </c>
      <c r="M164" s="39"/>
      <c r="N164" s="226" t="s">
        <v>1</v>
      </c>
      <c r="O164" s="227" t="s">
        <v>42</v>
      </c>
      <c r="P164" s="228">
        <f>I164+J164</f>
        <v>0</v>
      </c>
      <c r="Q164" s="228">
        <f>ROUND(I164*H164,2)</f>
        <v>0</v>
      </c>
      <c r="R164" s="228">
        <f>ROUND(J164*H164,2)</f>
        <v>0</v>
      </c>
      <c r="S164" s="82"/>
      <c r="T164" s="229">
        <f>S164*H164</f>
        <v>0</v>
      </c>
      <c r="U164" s="229">
        <v>0</v>
      </c>
      <c r="V164" s="229">
        <f>U164*H164</f>
        <v>0</v>
      </c>
      <c r="W164" s="229">
        <v>0.088999999999999996</v>
      </c>
      <c r="X164" s="230">
        <f>W164*H164</f>
        <v>4.0744199999999999</v>
      </c>
      <c r="AR164" s="231" t="s">
        <v>137</v>
      </c>
      <c r="AT164" s="231" t="s">
        <v>132</v>
      </c>
      <c r="AU164" s="231" t="s">
        <v>138</v>
      </c>
      <c r="AY164" s="13" t="s">
        <v>130</v>
      </c>
      <c r="BE164" s="232">
        <f>IF(O164="základná",K164,0)</f>
        <v>0</v>
      </c>
      <c r="BF164" s="232">
        <f>IF(O164="znížená",K164,0)</f>
        <v>0</v>
      </c>
      <c r="BG164" s="232">
        <f>IF(O164="zákl. prenesená",K164,0)</f>
        <v>0</v>
      </c>
      <c r="BH164" s="232">
        <f>IF(O164="zníž. prenesená",K164,0)</f>
        <v>0</v>
      </c>
      <c r="BI164" s="232">
        <f>IF(O164="nulová",K164,0)</f>
        <v>0</v>
      </c>
      <c r="BJ164" s="13" t="s">
        <v>138</v>
      </c>
      <c r="BK164" s="232">
        <f>ROUND(P164*H164,2)</f>
        <v>0</v>
      </c>
      <c r="BL164" s="13" t="s">
        <v>137</v>
      </c>
      <c r="BM164" s="231" t="s">
        <v>258</v>
      </c>
    </row>
    <row r="165" s="1" customFormat="1" ht="36" customHeight="1">
      <c r="B165" s="34"/>
      <c r="C165" s="219" t="s">
        <v>259</v>
      </c>
      <c r="D165" s="219" t="s">
        <v>132</v>
      </c>
      <c r="E165" s="220" t="s">
        <v>260</v>
      </c>
      <c r="F165" s="221" t="s">
        <v>261</v>
      </c>
      <c r="G165" s="222" t="s">
        <v>135</v>
      </c>
      <c r="H165" s="223">
        <v>38.57</v>
      </c>
      <c r="I165" s="224"/>
      <c r="J165" s="224"/>
      <c r="K165" s="225">
        <f>ROUND(P165*H165,2)</f>
        <v>0</v>
      </c>
      <c r="L165" s="221" t="s">
        <v>136</v>
      </c>
      <c r="M165" s="39"/>
      <c r="N165" s="226" t="s">
        <v>1</v>
      </c>
      <c r="O165" s="227" t="s">
        <v>42</v>
      </c>
      <c r="P165" s="228">
        <f>I165+J165</f>
        <v>0</v>
      </c>
      <c r="Q165" s="228">
        <f>ROUND(I165*H165,2)</f>
        <v>0</v>
      </c>
      <c r="R165" s="228">
        <f>ROUND(J165*H165,2)</f>
        <v>0</v>
      </c>
      <c r="S165" s="82"/>
      <c r="T165" s="229">
        <f>S165*H165</f>
        <v>0</v>
      </c>
      <c r="U165" s="229">
        <v>0</v>
      </c>
      <c r="V165" s="229">
        <f>U165*H165</f>
        <v>0</v>
      </c>
      <c r="W165" s="229">
        <v>0.01804</v>
      </c>
      <c r="X165" s="230">
        <f>W165*H165</f>
        <v>0.69580280000000005</v>
      </c>
      <c r="AR165" s="231" t="s">
        <v>137</v>
      </c>
      <c r="AT165" s="231" t="s">
        <v>132</v>
      </c>
      <c r="AU165" s="231" t="s">
        <v>138</v>
      </c>
      <c r="AY165" s="13" t="s">
        <v>130</v>
      </c>
      <c r="BE165" s="232">
        <f>IF(O165="základná",K165,0)</f>
        <v>0</v>
      </c>
      <c r="BF165" s="232">
        <f>IF(O165="znížená",K165,0)</f>
        <v>0</v>
      </c>
      <c r="BG165" s="232">
        <f>IF(O165="zákl. prenesená",K165,0)</f>
        <v>0</v>
      </c>
      <c r="BH165" s="232">
        <f>IF(O165="zníž. prenesená",K165,0)</f>
        <v>0</v>
      </c>
      <c r="BI165" s="232">
        <f>IF(O165="nulová",K165,0)</f>
        <v>0</v>
      </c>
      <c r="BJ165" s="13" t="s">
        <v>138</v>
      </c>
      <c r="BK165" s="232">
        <f>ROUND(P165*H165,2)</f>
        <v>0</v>
      </c>
      <c r="BL165" s="13" t="s">
        <v>137</v>
      </c>
      <c r="BM165" s="231" t="s">
        <v>262</v>
      </c>
    </row>
    <row r="166" s="1" customFormat="1" ht="24" customHeight="1">
      <c r="B166" s="34"/>
      <c r="C166" s="219" t="s">
        <v>263</v>
      </c>
      <c r="D166" s="219" t="s">
        <v>132</v>
      </c>
      <c r="E166" s="220" t="s">
        <v>264</v>
      </c>
      <c r="F166" s="221" t="s">
        <v>265</v>
      </c>
      <c r="G166" s="222" t="s">
        <v>135</v>
      </c>
      <c r="H166" s="223">
        <v>70.579999999999998</v>
      </c>
      <c r="I166" s="224"/>
      <c r="J166" s="224"/>
      <c r="K166" s="225">
        <f>ROUND(P166*H166,2)</f>
        <v>0</v>
      </c>
      <c r="L166" s="221" t="s">
        <v>136</v>
      </c>
      <c r="M166" s="39"/>
      <c r="N166" s="226" t="s">
        <v>1</v>
      </c>
      <c r="O166" s="227" t="s">
        <v>42</v>
      </c>
      <c r="P166" s="228">
        <f>I166+J166</f>
        <v>0</v>
      </c>
      <c r="Q166" s="228">
        <f>ROUND(I166*H166,2)</f>
        <v>0</v>
      </c>
      <c r="R166" s="228">
        <f>ROUND(J166*H166,2)</f>
        <v>0</v>
      </c>
      <c r="S166" s="82"/>
      <c r="T166" s="229">
        <f>S166*H166</f>
        <v>0</v>
      </c>
      <c r="U166" s="229">
        <v>0</v>
      </c>
      <c r="V166" s="229">
        <f>U166*H166</f>
        <v>0</v>
      </c>
      <c r="W166" s="229">
        <v>0.092999999999999999</v>
      </c>
      <c r="X166" s="230">
        <f>W166*H166</f>
        <v>6.5639399999999997</v>
      </c>
      <c r="AR166" s="231" t="s">
        <v>137</v>
      </c>
      <c r="AT166" s="231" t="s">
        <v>132</v>
      </c>
      <c r="AU166" s="231" t="s">
        <v>138</v>
      </c>
      <c r="AY166" s="13" t="s">
        <v>130</v>
      </c>
      <c r="BE166" s="232">
        <f>IF(O166="základná",K166,0)</f>
        <v>0</v>
      </c>
      <c r="BF166" s="232">
        <f>IF(O166="znížená",K166,0)</f>
        <v>0</v>
      </c>
      <c r="BG166" s="232">
        <f>IF(O166="zákl. prenesená",K166,0)</f>
        <v>0</v>
      </c>
      <c r="BH166" s="232">
        <f>IF(O166="zníž. prenesená",K166,0)</f>
        <v>0</v>
      </c>
      <c r="BI166" s="232">
        <f>IF(O166="nulová",K166,0)</f>
        <v>0</v>
      </c>
      <c r="BJ166" s="13" t="s">
        <v>138</v>
      </c>
      <c r="BK166" s="232">
        <f>ROUND(P166*H166,2)</f>
        <v>0</v>
      </c>
      <c r="BL166" s="13" t="s">
        <v>137</v>
      </c>
      <c r="BM166" s="231" t="s">
        <v>266</v>
      </c>
    </row>
    <row r="167" s="1" customFormat="1" ht="16.5" customHeight="1">
      <c r="B167" s="34"/>
      <c r="C167" s="219" t="s">
        <v>267</v>
      </c>
      <c r="D167" s="219" t="s">
        <v>132</v>
      </c>
      <c r="E167" s="220" t="s">
        <v>268</v>
      </c>
      <c r="F167" s="221" t="s">
        <v>269</v>
      </c>
      <c r="G167" s="222" t="s">
        <v>270</v>
      </c>
      <c r="H167" s="223">
        <v>46.973999999999997</v>
      </c>
      <c r="I167" s="224"/>
      <c r="J167" s="224"/>
      <c r="K167" s="225">
        <f>ROUND(P167*H167,2)</f>
        <v>0</v>
      </c>
      <c r="L167" s="221" t="s">
        <v>136</v>
      </c>
      <c r="M167" s="39"/>
      <c r="N167" s="226" t="s">
        <v>1</v>
      </c>
      <c r="O167" s="227" t="s">
        <v>42</v>
      </c>
      <c r="P167" s="228">
        <f>I167+J167</f>
        <v>0</v>
      </c>
      <c r="Q167" s="228">
        <f>ROUND(I167*H167,2)</f>
        <v>0</v>
      </c>
      <c r="R167" s="228">
        <f>ROUND(J167*H167,2)</f>
        <v>0</v>
      </c>
      <c r="S167" s="82"/>
      <c r="T167" s="229">
        <f>S167*H167</f>
        <v>0</v>
      </c>
      <c r="U167" s="229">
        <v>0</v>
      </c>
      <c r="V167" s="229">
        <f>U167*H167</f>
        <v>0</v>
      </c>
      <c r="W167" s="229">
        <v>0</v>
      </c>
      <c r="X167" s="230">
        <f>W167*H167</f>
        <v>0</v>
      </c>
      <c r="AR167" s="231" t="s">
        <v>137</v>
      </c>
      <c r="AT167" s="231" t="s">
        <v>132</v>
      </c>
      <c r="AU167" s="231" t="s">
        <v>138</v>
      </c>
      <c r="AY167" s="13" t="s">
        <v>130</v>
      </c>
      <c r="BE167" s="232">
        <f>IF(O167="základná",K167,0)</f>
        <v>0</v>
      </c>
      <c r="BF167" s="232">
        <f>IF(O167="znížená",K167,0)</f>
        <v>0</v>
      </c>
      <c r="BG167" s="232">
        <f>IF(O167="zákl. prenesená",K167,0)</f>
        <v>0</v>
      </c>
      <c r="BH167" s="232">
        <f>IF(O167="zníž. prenesená",K167,0)</f>
        <v>0</v>
      </c>
      <c r="BI167" s="232">
        <f>IF(O167="nulová",K167,0)</f>
        <v>0</v>
      </c>
      <c r="BJ167" s="13" t="s">
        <v>138</v>
      </c>
      <c r="BK167" s="232">
        <f>ROUND(P167*H167,2)</f>
        <v>0</v>
      </c>
      <c r="BL167" s="13" t="s">
        <v>137</v>
      </c>
      <c r="BM167" s="231" t="s">
        <v>271</v>
      </c>
    </row>
    <row r="168" s="1" customFormat="1">
      <c r="B168" s="34"/>
      <c r="C168" s="35"/>
      <c r="D168" s="243" t="s">
        <v>215</v>
      </c>
      <c r="E168" s="35"/>
      <c r="F168" s="244" t="s">
        <v>272</v>
      </c>
      <c r="G168" s="35"/>
      <c r="H168" s="35"/>
      <c r="I168" s="130"/>
      <c r="J168" s="130"/>
      <c r="K168" s="35"/>
      <c r="L168" s="35"/>
      <c r="M168" s="39"/>
      <c r="N168" s="245"/>
      <c r="O168" s="82"/>
      <c r="P168" s="82"/>
      <c r="Q168" s="82"/>
      <c r="R168" s="82"/>
      <c r="S168" s="82"/>
      <c r="T168" s="82"/>
      <c r="U168" s="82"/>
      <c r="V168" s="82"/>
      <c r="W168" s="82"/>
      <c r="X168" s="83"/>
      <c r="AT168" s="13" t="s">
        <v>215</v>
      </c>
      <c r="AU168" s="13" t="s">
        <v>138</v>
      </c>
    </row>
    <row r="169" s="1" customFormat="1" ht="24" customHeight="1">
      <c r="B169" s="34"/>
      <c r="C169" s="219" t="s">
        <v>273</v>
      </c>
      <c r="D169" s="219" t="s">
        <v>132</v>
      </c>
      <c r="E169" s="220" t="s">
        <v>274</v>
      </c>
      <c r="F169" s="221" t="s">
        <v>275</v>
      </c>
      <c r="G169" s="222" t="s">
        <v>270</v>
      </c>
      <c r="H169" s="223">
        <v>657.63599999999997</v>
      </c>
      <c r="I169" s="224"/>
      <c r="J169" s="224"/>
      <c r="K169" s="225">
        <f>ROUND(P169*H169,2)</f>
        <v>0</v>
      </c>
      <c r="L169" s="221" t="s">
        <v>136</v>
      </c>
      <c r="M169" s="39"/>
      <c r="N169" s="226" t="s">
        <v>1</v>
      </c>
      <c r="O169" s="227" t="s">
        <v>42</v>
      </c>
      <c r="P169" s="228">
        <f>I169+J169</f>
        <v>0</v>
      </c>
      <c r="Q169" s="228">
        <f>ROUND(I169*H169,2)</f>
        <v>0</v>
      </c>
      <c r="R169" s="228">
        <f>ROUND(J169*H169,2)</f>
        <v>0</v>
      </c>
      <c r="S169" s="82"/>
      <c r="T169" s="229">
        <f>S169*H169</f>
        <v>0</v>
      </c>
      <c r="U169" s="229">
        <v>0</v>
      </c>
      <c r="V169" s="229">
        <f>U169*H169</f>
        <v>0</v>
      </c>
      <c r="W169" s="229">
        <v>0</v>
      </c>
      <c r="X169" s="230">
        <f>W169*H169</f>
        <v>0</v>
      </c>
      <c r="AR169" s="231" t="s">
        <v>137</v>
      </c>
      <c r="AT169" s="231" t="s">
        <v>132</v>
      </c>
      <c r="AU169" s="231" t="s">
        <v>138</v>
      </c>
      <c r="AY169" s="13" t="s">
        <v>130</v>
      </c>
      <c r="BE169" s="232">
        <f>IF(O169="základná",K169,0)</f>
        <v>0</v>
      </c>
      <c r="BF169" s="232">
        <f>IF(O169="znížená",K169,0)</f>
        <v>0</v>
      </c>
      <c r="BG169" s="232">
        <f>IF(O169="zákl. prenesená",K169,0)</f>
        <v>0</v>
      </c>
      <c r="BH169" s="232">
        <f>IF(O169="zníž. prenesená",K169,0)</f>
        <v>0</v>
      </c>
      <c r="BI169" s="232">
        <f>IF(O169="nulová",K169,0)</f>
        <v>0</v>
      </c>
      <c r="BJ169" s="13" t="s">
        <v>138</v>
      </c>
      <c r="BK169" s="232">
        <f>ROUND(P169*H169,2)</f>
        <v>0</v>
      </c>
      <c r="BL169" s="13" t="s">
        <v>137</v>
      </c>
      <c r="BM169" s="231" t="s">
        <v>276</v>
      </c>
    </row>
    <row r="170" s="1" customFormat="1" ht="24" customHeight="1">
      <c r="B170" s="34"/>
      <c r="C170" s="219" t="s">
        <v>277</v>
      </c>
      <c r="D170" s="219" t="s">
        <v>132</v>
      </c>
      <c r="E170" s="220" t="s">
        <v>278</v>
      </c>
      <c r="F170" s="221" t="s">
        <v>279</v>
      </c>
      <c r="G170" s="222" t="s">
        <v>270</v>
      </c>
      <c r="H170" s="223">
        <v>33.530000000000001</v>
      </c>
      <c r="I170" s="224"/>
      <c r="J170" s="224"/>
      <c r="K170" s="225">
        <f>ROUND(P170*H170,2)</f>
        <v>0</v>
      </c>
      <c r="L170" s="221" t="s">
        <v>136</v>
      </c>
      <c r="M170" s="39"/>
      <c r="N170" s="226" t="s">
        <v>1</v>
      </c>
      <c r="O170" s="227" t="s">
        <v>42</v>
      </c>
      <c r="P170" s="228">
        <f>I170+J170</f>
        <v>0</v>
      </c>
      <c r="Q170" s="228">
        <f>ROUND(I170*H170,2)</f>
        <v>0</v>
      </c>
      <c r="R170" s="228">
        <f>ROUND(J170*H170,2)</f>
        <v>0</v>
      </c>
      <c r="S170" s="82"/>
      <c r="T170" s="229">
        <f>S170*H170</f>
        <v>0</v>
      </c>
      <c r="U170" s="229">
        <v>0</v>
      </c>
      <c r="V170" s="229">
        <f>U170*H170</f>
        <v>0</v>
      </c>
      <c r="W170" s="229">
        <v>0</v>
      </c>
      <c r="X170" s="230">
        <f>W170*H170</f>
        <v>0</v>
      </c>
      <c r="AR170" s="231" t="s">
        <v>137</v>
      </c>
      <c r="AT170" s="231" t="s">
        <v>132</v>
      </c>
      <c r="AU170" s="231" t="s">
        <v>138</v>
      </c>
      <c r="AY170" s="13" t="s">
        <v>130</v>
      </c>
      <c r="BE170" s="232">
        <f>IF(O170="základná",K170,0)</f>
        <v>0</v>
      </c>
      <c r="BF170" s="232">
        <f>IF(O170="znížená",K170,0)</f>
        <v>0</v>
      </c>
      <c r="BG170" s="232">
        <f>IF(O170="zákl. prenesená",K170,0)</f>
        <v>0</v>
      </c>
      <c r="BH170" s="232">
        <f>IF(O170="zníž. prenesená",K170,0)</f>
        <v>0</v>
      </c>
      <c r="BI170" s="232">
        <f>IF(O170="nulová",K170,0)</f>
        <v>0</v>
      </c>
      <c r="BJ170" s="13" t="s">
        <v>138</v>
      </c>
      <c r="BK170" s="232">
        <f>ROUND(P170*H170,2)</f>
        <v>0</v>
      </c>
      <c r="BL170" s="13" t="s">
        <v>137</v>
      </c>
      <c r="BM170" s="231" t="s">
        <v>280</v>
      </c>
    </row>
    <row r="171" s="1" customFormat="1" ht="24" customHeight="1">
      <c r="B171" s="34"/>
      <c r="C171" s="219" t="s">
        <v>281</v>
      </c>
      <c r="D171" s="219" t="s">
        <v>132</v>
      </c>
      <c r="E171" s="220" t="s">
        <v>282</v>
      </c>
      <c r="F171" s="221" t="s">
        <v>283</v>
      </c>
      <c r="G171" s="222" t="s">
        <v>270</v>
      </c>
      <c r="H171" s="223">
        <v>18.16</v>
      </c>
      <c r="I171" s="224"/>
      <c r="J171" s="224"/>
      <c r="K171" s="225">
        <f>ROUND(P171*H171,2)</f>
        <v>0</v>
      </c>
      <c r="L171" s="221" t="s">
        <v>136</v>
      </c>
      <c r="M171" s="39"/>
      <c r="N171" s="226" t="s">
        <v>1</v>
      </c>
      <c r="O171" s="227" t="s">
        <v>42</v>
      </c>
      <c r="P171" s="228">
        <f>I171+J171</f>
        <v>0</v>
      </c>
      <c r="Q171" s="228">
        <f>ROUND(I171*H171,2)</f>
        <v>0</v>
      </c>
      <c r="R171" s="228">
        <f>ROUND(J171*H171,2)</f>
        <v>0</v>
      </c>
      <c r="S171" s="82"/>
      <c r="T171" s="229">
        <f>S171*H171</f>
        <v>0</v>
      </c>
      <c r="U171" s="229">
        <v>0</v>
      </c>
      <c r="V171" s="229">
        <f>U171*H171</f>
        <v>0</v>
      </c>
      <c r="W171" s="229">
        <v>0</v>
      </c>
      <c r="X171" s="230">
        <f>W171*H171</f>
        <v>0</v>
      </c>
      <c r="AR171" s="231" t="s">
        <v>137</v>
      </c>
      <c r="AT171" s="231" t="s">
        <v>132</v>
      </c>
      <c r="AU171" s="231" t="s">
        <v>138</v>
      </c>
      <c r="AY171" s="13" t="s">
        <v>130</v>
      </c>
      <c r="BE171" s="232">
        <f>IF(O171="základná",K171,0)</f>
        <v>0</v>
      </c>
      <c r="BF171" s="232">
        <f>IF(O171="znížená",K171,0)</f>
        <v>0</v>
      </c>
      <c r="BG171" s="232">
        <f>IF(O171="zákl. prenesená",K171,0)</f>
        <v>0</v>
      </c>
      <c r="BH171" s="232">
        <f>IF(O171="zníž. prenesená",K171,0)</f>
        <v>0</v>
      </c>
      <c r="BI171" s="232">
        <f>IF(O171="nulová",K171,0)</f>
        <v>0</v>
      </c>
      <c r="BJ171" s="13" t="s">
        <v>138</v>
      </c>
      <c r="BK171" s="232">
        <f>ROUND(P171*H171,2)</f>
        <v>0</v>
      </c>
      <c r="BL171" s="13" t="s">
        <v>137</v>
      </c>
      <c r="BM171" s="231" t="s">
        <v>284</v>
      </c>
    </row>
    <row r="172" s="1" customFormat="1">
      <c r="B172" s="34"/>
      <c r="C172" s="35"/>
      <c r="D172" s="243" t="s">
        <v>215</v>
      </c>
      <c r="E172" s="35"/>
      <c r="F172" s="244" t="s">
        <v>285</v>
      </c>
      <c r="G172" s="35"/>
      <c r="H172" s="35"/>
      <c r="I172" s="130"/>
      <c r="J172" s="130"/>
      <c r="K172" s="35"/>
      <c r="L172" s="35"/>
      <c r="M172" s="39"/>
      <c r="N172" s="245"/>
      <c r="O172" s="82"/>
      <c r="P172" s="82"/>
      <c r="Q172" s="82"/>
      <c r="R172" s="82"/>
      <c r="S172" s="82"/>
      <c r="T172" s="82"/>
      <c r="U172" s="82"/>
      <c r="V172" s="82"/>
      <c r="W172" s="82"/>
      <c r="X172" s="83"/>
      <c r="AT172" s="13" t="s">
        <v>215</v>
      </c>
      <c r="AU172" s="13" t="s">
        <v>138</v>
      </c>
    </row>
    <row r="173" s="1" customFormat="1" ht="24" customHeight="1">
      <c r="B173" s="34"/>
      <c r="C173" s="219" t="s">
        <v>286</v>
      </c>
      <c r="D173" s="219" t="s">
        <v>132</v>
      </c>
      <c r="E173" s="220" t="s">
        <v>287</v>
      </c>
      <c r="F173" s="221" t="s">
        <v>283</v>
      </c>
      <c r="G173" s="222" t="s">
        <v>270</v>
      </c>
      <c r="H173" s="223">
        <v>28.079999999999998</v>
      </c>
      <c r="I173" s="224"/>
      <c r="J173" s="224"/>
      <c r="K173" s="225">
        <f>ROUND(P173*H173,2)</f>
        <v>0</v>
      </c>
      <c r="L173" s="221" t="s">
        <v>1</v>
      </c>
      <c r="M173" s="39"/>
      <c r="N173" s="226" t="s">
        <v>1</v>
      </c>
      <c r="O173" s="227" t="s">
        <v>42</v>
      </c>
      <c r="P173" s="228">
        <f>I173+J173</f>
        <v>0</v>
      </c>
      <c r="Q173" s="228">
        <f>ROUND(I173*H173,2)</f>
        <v>0</v>
      </c>
      <c r="R173" s="228">
        <f>ROUND(J173*H173,2)</f>
        <v>0</v>
      </c>
      <c r="S173" s="82"/>
      <c r="T173" s="229">
        <f>S173*H173</f>
        <v>0</v>
      </c>
      <c r="U173" s="229">
        <v>0</v>
      </c>
      <c r="V173" s="229">
        <f>U173*H173</f>
        <v>0</v>
      </c>
      <c r="W173" s="229">
        <v>0</v>
      </c>
      <c r="X173" s="230">
        <f>W173*H173</f>
        <v>0</v>
      </c>
      <c r="AR173" s="231" t="s">
        <v>137</v>
      </c>
      <c r="AT173" s="231" t="s">
        <v>132</v>
      </c>
      <c r="AU173" s="231" t="s">
        <v>138</v>
      </c>
      <c r="AY173" s="13" t="s">
        <v>130</v>
      </c>
      <c r="BE173" s="232">
        <f>IF(O173="základná",K173,0)</f>
        <v>0</v>
      </c>
      <c r="BF173" s="232">
        <f>IF(O173="znížená",K173,0)</f>
        <v>0</v>
      </c>
      <c r="BG173" s="232">
        <f>IF(O173="zákl. prenesená",K173,0)</f>
        <v>0</v>
      </c>
      <c r="BH173" s="232">
        <f>IF(O173="zníž. prenesená",K173,0)</f>
        <v>0</v>
      </c>
      <c r="BI173" s="232">
        <f>IF(O173="nulová",K173,0)</f>
        <v>0</v>
      </c>
      <c r="BJ173" s="13" t="s">
        <v>138</v>
      </c>
      <c r="BK173" s="232">
        <f>ROUND(P173*H173,2)</f>
        <v>0</v>
      </c>
      <c r="BL173" s="13" t="s">
        <v>137</v>
      </c>
      <c r="BM173" s="231" t="s">
        <v>288</v>
      </c>
    </row>
    <row r="174" s="1" customFormat="1">
      <c r="B174" s="34"/>
      <c r="C174" s="35"/>
      <c r="D174" s="243" t="s">
        <v>215</v>
      </c>
      <c r="E174" s="35"/>
      <c r="F174" s="244" t="s">
        <v>289</v>
      </c>
      <c r="G174" s="35"/>
      <c r="H174" s="35"/>
      <c r="I174" s="130"/>
      <c r="J174" s="130"/>
      <c r="K174" s="35"/>
      <c r="L174" s="35"/>
      <c r="M174" s="39"/>
      <c r="N174" s="245"/>
      <c r="O174" s="82"/>
      <c r="P174" s="82"/>
      <c r="Q174" s="82"/>
      <c r="R174" s="82"/>
      <c r="S174" s="82"/>
      <c r="T174" s="82"/>
      <c r="U174" s="82"/>
      <c r="V174" s="82"/>
      <c r="W174" s="82"/>
      <c r="X174" s="83"/>
      <c r="AT174" s="13" t="s">
        <v>215</v>
      </c>
      <c r="AU174" s="13" t="s">
        <v>138</v>
      </c>
    </row>
    <row r="175" s="1" customFormat="1" ht="24" customHeight="1">
      <c r="B175" s="34"/>
      <c r="C175" s="219" t="s">
        <v>290</v>
      </c>
      <c r="D175" s="219" t="s">
        <v>132</v>
      </c>
      <c r="E175" s="220" t="s">
        <v>291</v>
      </c>
      <c r="F175" s="221" t="s">
        <v>292</v>
      </c>
      <c r="G175" s="222" t="s">
        <v>270</v>
      </c>
      <c r="H175" s="223">
        <v>0.55800000000000005</v>
      </c>
      <c r="I175" s="224"/>
      <c r="J175" s="224"/>
      <c r="K175" s="225">
        <f>ROUND(P175*H175,2)</f>
        <v>0</v>
      </c>
      <c r="L175" s="221" t="s">
        <v>136</v>
      </c>
      <c r="M175" s="39"/>
      <c r="N175" s="226" t="s">
        <v>1</v>
      </c>
      <c r="O175" s="227" t="s">
        <v>42</v>
      </c>
      <c r="P175" s="228">
        <f>I175+J175</f>
        <v>0</v>
      </c>
      <c r="Q175" s="228">
        <f>ROUND(I175*H175,2)</f>
        <v>0</v>
      </c>
      <c r="R175" s="228">
        <f>ROUND(J175*H175,2)</f>
        <v>0</v>
      </c>
      <c r="S175" s="82"/>
      <c r="T175" s="229">
        <f>S175*H175</f>
        <v>0</v>
      </c>
      <c r="U175" s="229">
        <v>0</v>
      </c>
      <c r="V175" s="229">
        <f>U175*H175</f>
        <v>0</v>
      </c>
      <c r="W175" s="229">
        <v>0</v>
      </c>
      <c r="X175" s="230">
        <f>W175*H175</f>
        <v>0</v>
      </c>
      <c r="AR175" s="231" t="s">
        <v>137</v>
      </c>
      <c r="AT175" s="231" t="s">
        <v>132</v>
      </c>
      <c r="AU175" s="231" t="s">
        <v>138</v>
      </c>
      <c r="AY175" s="13" t="s">
        <v>130</v>
      </c>
      <c r="BE175" s="232">
        <f>IF(O175="základná",K175,0)</f>
        <v>0</v>
      </c>
      <c r="BF175" s="232">
        <f>IF(O175="znížená",K175,0)</f>
        <v>0</v>
      </c>
      <c r="BG175" s="232">
        <f>IF(O175="zákl. prenesená",K175,0)</f>
        <v>0</v>
      </c>
      <c r="BH175" s="232">
        <f>IF(O175="zníž. prenesená",K175,0)</f>
        <v>0</v>
      </c>
      <c r="BI175" s="232">
        <f>IF(O175="nulová",K175,0)</f>
        <v>0</v>
      </c>
      <c r="BJ175" s="13" t="s">
        <v>138</v>
      </c>
      <c r="BK175" s="232">
        <f>ROUND(P175*H175,2)</f>
        <v>0</v>
      </c>
      <c r="BL175" s="13" t="s">
        <v>137</v>
      </c>
      <c r="BM175" s="231" t="s">
        <v>293</v>
      </c>
    </row>
    <row r="176" s="1" customFormat="1">
      <c r="B176" s="34"/>
      <c r="C176" s="35"/>
      <c r="D176" s="243" t="s">
        <v>215</v>
      </c>
      <c r="E176" s="35"/>
      <c r="F176" s="244" t="s">
        <v>294</v>
      </c>
      <c r="G176" s="35"/>
      <c r="H176" s="35"/>
      <c r="I176" s="130"/>
      <c r="J176" s="130"/>
      <c r="K176" s="35"/>
      <c r="L176" s="35"/>
      <c r="M176" s="39"/>
      <c r="N176" s="245"/>
      <c r="O176" s="82"/>
      <c r="P176" s="82"/>
      <c r="Q176" s="82"/>
      <c r="R176" s="82"/>
      <c r="S176" s="82"/>
      <c r="T176" s="82"/>
      <c r="U176" s="82"/>
      <c r="V176" s="82"/>
      <c r="W176" s="82"/>
      <c r="X176" s="83"/>
      <c r="AT176" s="13" t="s">
        <v>215</v>
      </c>
      <c r="AU176" s="13" t="s">
        <v>138</v>
      </c>
    </row>
    <row r="177" s="1" customFormat="1" ht="24" customHeight="1">
      <c r="B177" s="34"/>
      <c r="C177" s="219" t="s">
        <v>295</v>
      </c>
      <c r="D177" s="219" t="s">
        <v>132</v>
      </c>
      <c r="E177" s="220" t="s">
        <v>296</v>
      </c>
      <c r="F177" s="221" t="s">
        <v>297</v>
      </c>
      <c r="G177" s="222" t="s">
        <v>270</v>
      </c>
      <c r="H177" s="223">
        <v>0.13700000000000001</v>
      </c>
      <c r="I177" s="224"/>
      <c r="J177" s="224"/>
      <c r="K177" s="225">
        <f>ROUND(P177*H177,2)</f>
        <v>0</v>
      </c>
      <c r="L177" s="221" t="s">
        <v>136</v>
      </c>
      <c r="M177" s="39"/>
      <c r="N177" s="226" t="s">
        <v>1</v>
      </c>
      <c r="O177" s="227" t="s">
        <v>42</v>
      </c>
      <c r="P177" s="228">
        <f>I177+J177</f>
        <v>0</v>
      </c>
      <c r="Q177" s="228">
        <f>ROUND(I177*H177,2)</f>
        <v>0</v>
      </c>
      <c r="R177" s="228">
        <f>ROUND(J177*H177,2)</f>
        <v>0</v>
      </c>
      <c r="S177" s="82"/>
      <c r="T177" s="229">
        <f>S177*H177</f>
        <v>0</v>
      </c>
      <c r="U177" s="229">
        <v>0</v>
      </c>
      <c r="V177" s="229">
        <f>U177*H177</f>
        <v>0</v>
      </c>
      <c r="W177" s="229">
        <v>0</v>
      </c>
      <c r="X177" s="230">
        <f>W177*H177</f>
        <v>0</v>
      </c>
      <c r="AR177" s="231" t="s">
        <v>137</v>
      </c>
      <c r="AT177" s="231" t="s">
        <v>132</v>
      </c>
      <c r="AU177" s="231" t="s">
        <v>138</v>
      </c>
      <c r="AY177" s="13" t="s">
        <v>130</v>
      </c>
      <c r="BE177" s="232">
        <f>IF(O177="základná",K177,0)</f>
        <v>0</v>
      </c>
      <c r="BF177" s="232">
        <f>IF(O177="znížená",K177,0)</f>
        <v>0</v>
      </c>
      <c r="BG177" s="232">
        <f>IF(O177="zákl. prenesená",K177,0)</f>
        <v>0</v>
      </c>
      <c r="BH177" s="232">
        <f>IF(O177="zníž. prenesená",K177,0)</f>
        <v>0</v>
      </c>
      <c r="BI177" s="232">
        <f>IF(O177="nulová",K177,0)</f>
        <v>0</v>
      </c>
      <c r="BJ177" s="13" t="s">
        <v>138</v>
      </c>
      <c r="BK177" s="232">
        <f>ROUND(P177*H177,2)</f>
        <v>0</v>
      </c>
      <c r="BL177" s="13" t="s">
        <v>137</v>
      </c>
      <c r="BM177" s="231" t="s">
        <v>298</v>
      </c>
    </row>
    <row r="178" s="1" customFormat="1">
      <c r="B178" s="34"/>
      <c r="C178" s="35"/>
      <c r="D178" s="243" t="s">
        <v>215</v>
      </c>
      <c r="E178" s="35"/>
      <c r="F178" s="244" t="s">
        <v>299</v>
      </c>
      <c r="G178" s="35"/>
      <c r="H178" s="35"/>
      <c r="I178" s="130"/>
      <c r="J178" s="130"/>
      <c r="K178" s="35"/>
      <c r="L178" s="35"/>
      <c r="M178" s="39"/>
      <c r="N178" s="245"/>
      <c r="O178" s="82"/>
      <c r="P178" s="82"/>
      <c r="Q178" s="82"/>
      <c r="R178" s="82"/>
      <c r="S178" s="82"/>
      <c r="T178" s="82"/>
      <c r="U178" s="82"/>
      <c r="V178" s="82"/>
      <c r="W178" s="82"/>
      <c r="X178" s="83"/>
      <c r="AT178" s="13" t="s">
        <v>215</v>
      </c>
      <c r="AU178" s="13" t="s">
        <v>138</v>
      </c>
    </row>
    <row r="179" s="1" customFormat="1" ht="24" customHeight="1">
      <c r="B179" s="34"/>
      <c r="C179" s="219" t="s">
        <v>300</v>
      </c>
      <c r="D179" s="219" t="s">
        <v>132</v>
      </c>
      <c r="E179" s="220" t="s">
        <v>301</v>
      </c>
      <c r="F179" s="221" t="s">
        <v>302</v>
      </c>
      <c r="G179" s="222" t="s">
        <v>270</v>
      </c>
      <c r="H179" s="223">
        <v>0.17599999999999999</v>
      </c>
      <c r="I179" s="224"/>
      <c r="J179" s="224"/>
      <c r="K179" s="225">
        <f>ROUND(P179*H179,2)</f>
        <v>0</v>
      </c>
      <c r="L179" s="221" t="s">
        <v>136</v>
      </c>
      <c r="M179" s="39"/>
      <c r="N179" s="226" t="s">
        <v>1</v>
      </c>
      <c r="O179" s="227" t="s">
        <v>42</v>
      </c>
      <c r="P179" s="228">
        <f>I179+J179</f>
        <v>0</v>
      </c>
      <c r="Q179" s="228">
        <f>ROUND(I179*H179,2)</f>
        <v>0</v>
      </c>
      <c r="R179" s="228">
        <f>ROUND(J179*H179,2)</f>
        <v>0</v>
      </c>
      <c r="S179" s="82"/>
      <c r="T179" s="229">
        <f>S179*H179</f>
        <v>0</v>
      </c>
      <c r="U179" s="229">
        <v>0</v>
      </c>
      <c r="V179" s="229">
        <f>U179*H179</f>
        <v>0</v>
      </c>
      <c r="W179" s="229">
        <v>0</v>
      </c>
      <c r="X179" s="230">
        <f>W179*H179</f>
        <v>0</v>
      </c>
      <c r="AR179" s="231" t="s">
        <v>137</v>
      </c>
      <c r="AT179" s="231" t="s">
        <v>132</v>
      </c>
      <c r="AU179" s="231" t="s">
        <v>138</v>
      </c>
      <c r="AY179" s="13" t="s">
        <v>130</v>
      </c>
      <c r="BE179" s="232">
        <f>IF(O179="základná",K179,0)</f>
        <v>0</v>
      </c>
      <c r="BF179" s="232">
        <f>IF(O179="znížená",K179,0)</f>
        <v>0</v>
      </c>
      <c r="BG179" s="232">
        <f>IF(O179="zákl. prenesená",K179,0)</f>
        <v>0</v>
      </c>
      <c r="BH179" s="232">
        <f>IF(O179="zníž. prenesená",K179,0)</f>
        <v>0</v>
      </c>
      <c r="BI179" s="232">
        <f>IF(O179="nulová",K179,0)</f>
        <v>0</v>
      </c>
      <c r="BJ179" s="13" t="s">
        <v>138</v>
      </c>
      <c r="BK179" s="232">
        <f>ROUND(P179*H179,2)</f>
        <v>0</v>
      </c>
      <c r="BL179" s="13" t="s">
        <v>137</v>
      </c>
      <c r="BM179" s="231" t="s">
        <v>303</v>
      </c>
    </row>
    <row r="180" s="1" customFormat="1">
      <c r="B180" s="34"/>
      <c r="C180" s="35"/>
      <c r="D180" s="243" t="s">
        <v>215</v>
      </c>
      <c r="E180" s="35"/>
      <c r="F180" s="244" t="s">
        <v>304</v>
      </c>
      <c r="G180" s="35"/>
      <c r="H180" s="35"/>
      <c r="I180" s="130"/>
      <c r="J180" s="130"/>
      <c r="K180" s="35"/>
      <c r="L180" s="35"/>
      <c r="M180" s="39"/>
      <c r="N180" s="245"/>
      <c r="O180" s="82"/>
      <c r="P180" s="82"/>
      <c r="Q180" s="82"/>
      <c r="R180" s="82"/>
      <c r="S180" s="82"/>
      <c r="T180" s="82"/>
      <c r="U180" s="82"/>
      <c r="V180" s="82"/>
      <c r="W180" s="82"/>
      <c r="X180" s="83"/>
      <c r="AT180" s="13" t="s">
        <v>215</v>
      </c>
      <c r="AU180" s="13" t="s">
        <v>138</v>
      </c>
    </row>
    <row r="181" s="11" customFormat="1" ht="22.8" customHeight="1">
      <c r="B181" s="202"/>
      <c r="C181" s="203"/>
      <c r="D181" s="204" t="s">
        <v>77</v>
      </c>
      <c r="E181" s="217" t="s">
        <v>305</v>
      </c>
      <c r="F181" s="217" t="s">
        <v>306</v>
      </c>
      <c r="G181" s="203"/>
      <c r="H181" s="203"/>
      <c r="I181" s="206"/>
      <c r="J181" s="206"/>
      <c r="K181" s="218">
        <f>BK181</f>
        <v>0</v>
      </c>
      <c r="L181" s="203"/>
      <c r="M181" s="208"/>
      <c r="N181" s="209"/>
      <c r="O181" s="210"/>
      <c r="P181" s="210"/>
      <c r="Q181" s="211">
        <f>Q182</f>
        <v>0</v>
      </c>
      <c r="R181" s="211">
        <f>R182</f>
        <v>0</v>
      </c>
      <c r="S181" s="210"/>
      <c r="T181" s="212">
        <f>T182</f>
        <v>0</v>
      </c>
      <c r="U181" s="210"/>
      <c r="V181" s="212">
        <f>V182</f>
        <v>0</v>
      </c>
      <c r="W181" s="210"/>
      <c r="X181" s="213">
        <f>X182</f>
        <v>0</v>
      </c>
      <c r="AR181" s="214" t="s">
        <v>83</v>
      </c>
      <c r="AT181" s="215" t="s">
        <v>77</v>
      </c>
      <c r="AU181" s="215" t="s">
        <v>83</v>
      </c>
      <c r="AY181" s="214" t="s">
        <v>130</v>
      </c>
      <c r="BK181" s="216">
        <f>BK182</f>
        <v>0</v>
      </c>
    </row>
    <row r="182" s="1" customFormat="1" ht="24" customHeight="1">
      <c r="B182" s="34"/>
      <c r="C182" s="219" t="s">
        <v>307</v>
      </c>
      <c r="D182" s="219" t="s">
        <v>132</v>
      </c>
      <c r="E182" s="220" t="s">
        <v>308</v>
      </c>
      <c r="F182" s="221" t="s">
        <v>309</v>
      </c>
      <c r="G182" s="222" t="s">
        <v>270</v>
      </c>
      <c r="H182" s="223">
        <v>42.209000000000003</v>
      </c>
      <c r="I182" s="224"/>
      <c r="J182" s="224"/>
      <c r="K182" s="225">
        <f>ROUND(P182*H182,2)</f>
        <v>0</v>
      </c>
      <c r="L182" s="221" t="s">
        <v>136</v>
      </c>
      <c r="M182" s="39"/>
      <c r="N182" s="226" t="s">
        <v>1</v>
      </c>
      <c r="O182" s="227" t="s">
        <v>42</v>
      </c>
      <c r="P182" s="228">
        <f>I182+J182</f>
        <v>0</v>
      </c>
      <c r="Q182" s="228">
        <f>ROUND(I182*H182,2)</f>
        <v>0</v>
      </c>
      <c r="R182" s="228">
        <f>ROUND(J182*H182,2)</f>
        <v>0</v>
      </c>
      <c r="S182" s="82"/>
      <c r="T182" s="229">
        <f>S182*H182</f>
        <v>0</v>
      </c>
      <c r="U182" s="229">
        <v>0</v>
      </c>
      <c r="V182" s="229">
        <f>U182*H182</f>
        <v>0</v>
      </c>
      <c r="W182" s="229">
        <v>0</v>
      </c>
      <c r="X182" s="230">
        <f>W182*H182</f>
        <v>0</v>
      </c>
      <c r="AR182" s="231" t="s">
        <v>137</v>
      </c>
      <c r="AT182" s="231" t="s">
        <v>132</v>
      </c>
      <c r="AU182" s="231" t="s">
        <v>138</v>
      </c>
      <c r="AY182" s="13" t="s">
        <v>130</v>
      </c>
      <c r="BE182" s="232">
        <f>IF(O182="základná",K182,0)</f>
        <v>0</v>
      </c>
      <c r="BF182" s="232">
        <f>IF(O182="znížená",K182,0)</f>
        <v>0</v>
      </c>
      <c r="BG182" s="232">
        <f>IF(O182="zákl. prenesená",K182,0)</f>
        <v>0</v>
      </c>
      <c r="BH182" s="232">
        <f>IF(O182="zníž. prenesená",K182,0)</f>
        <v>0</v>
      </c>
      <c r="BI182" s="232">
        <f>IF(O182="nulová",K182,0)</f>
        <v>0</v>
      </c>
      <c r="BJ182" s="13" t="s">
        <v>138</v>
      </c>
      <c r="BK182" s="232">
        <f>ROUND(P182*H182,2)</f>
        <v>0</v>
      </c>
      <c r="BL182" s="13" t="s">
        <v>137</v>
      </c>
      <c r="BM182" s="231" t="s">
        <v>310</v>
      </c>
    </row>
    <row r="183" s="11" customFormat="1" ht="25.92" customHeight="1">
      <c r="B183" s="202"/>
      <c r="C183" s="203"/>
      <c r="D183" s="204" t="s">
        <v>77</v>
      </c>
      <c r="E183" s="205" t="s">
        <v>311</v>
      </c>
      <c r="F183" s="205" t="s">
        <v>312</v>
      </c>
      <c r="G183" s="203"/>
      <c r="H183" s="203"/>
      <c r="I183" s="206"/>
      <c r="J183" s="206"/>
      <c r="K183" s="207">
        <f>BK183</f>
        <v>0</v>
      </c>
      <c r="L183" s="203"/>
      <c r="M183" s="208"/>
      <c r="N183" s="209"/>
      <c r="O183" s="210"/>
      <c r="P183" s="210"/>
      <c r="Q183" s="211">
        <f>Q184+Q194+Q199+Q204+Q210</f>
        <v>0</v>
      </c>
      <c r="R183" s="211">
        <f>R184+R194+R199+R204+R210</f>
        <v>0</v>
      </c>
      <c r="S183" s="210"/>
      <c r="T183" s="212">
        <f>T184+T194+T199+T204+T210</f>
        <v>0</v>
      </c>
      <c r="U183" s="210"/>
      <c r="V183" s="212">
        <f>V184+V194+V199+V204+V210</f>
        <v>7.95953672</v>
      </c>
      <c r="W183" s="210"/>
      <c r="X183" s="213">
        <f>X184+X194+X199+X204+X210</f>
        <v>0</v>
      </c>
      <c r="AR183" s="214" t="s">
        <v>138</v>
      </c>
      <c r="AT183" s="215" t="s">
        <v>77</v>
      </c>
      <c r="AU183" s="215" t="s">
        <v>78</v>
      </c>
      <c r="AY183" s="214" t="s">
        <v>130</v>
      </c>
      <c r="BK183" s="216">
        <f>BK184+BK194+BK199+BK204+BK210</f>
        <v>0</v>
      </c>
    </row>
    <row r="184" s="11" customFormat="1" ht="22.8" customHeight="1">
      <c r="B184" s="202"/>
      <c r="C184" s="203"/>
      <c r="D184" s="204" t="s">
        <v>77</v>
      </c>
      <c r="E184" s="217" t="s">
        <v>313</v>
      </c>
      <c r="F184" s="217" t="s">
        <v>314</v>
      </c>
      <c r="G184" s="203"/>
      <c r="H184" s="203"/>
      <c r="I184" s="206"/>
      <c r="J184" s="206"/>
      <c r="K184" s="218">
        <f>BK184</f>
        <v>0</v>
      </c>
      <c r="L184" s="203"/>
      <c r="M184" s="208"/>
      <c r="N184" s="209"/>
      <c r="O184" s="210"/>
      <c r="P184" s="210"/>
      <c r="Q184" s="211">
        <f>SUM(Q185:Q193)</f>
        <v>0</v>
      </c>
      <c r="R184" s="211">
        <f>SUM(R185:R193)</f>
        <v>0</v>
      </c>
      <c r="S184" s="210"/>
      <c r="T184" s="212">
        <f>SUM(T185:T193)</f>
        <v>0</v>
      </c>
      <c r="U184" s="210"/>
      <c r="V184" s="212">
        <f>SUM(V185:V193)</f>
        <v>0.77965554000000004</v>
      </c>
      <c r="W184" s="210"/>
      <c r="X184" s="213">
        <f>SUM(X185:X193)</f>
        <v>0</v>
      </c>
      <c r="AR184" s="214" t="s">
        <v>138</v>
      </c>
      <c r="AT184" s="215" t="s">
        <v>77</v>
      </c>
      <c r="AU184" s="215" t="s">
        <v>83</v>
      </c>
      <c r="AY184" s="214" t="s">
        <v>130</v>
      </c>
      <c r="BK184" s="216">
        <f>SUM(BK185:BK193)</f>
        <v>0</v>
      </c>
    </row>
    <row r="185" s="1" customFormat="1" ht="24" customHeight="1">
      <c r="B185" s="34"/>
      <c r="C185" s="219" t="s">
        <v>315</v>
      </c>
      <c r="D185" s="219" t="s">
        <v>132</v>
      </c>
      <c r="E185" s="220" t="s">
        <v>316</v>
      </c>
      <c r="F185" s="221" t="s">
        <v>317</v>
      </c>
      <c r="G185" s="222" t="s">
        <v>135</v>
      </c>
      <c r="H185" s="223">
        <v>2.7799999999999998</v>
      </c>
      <c r="I185" s="224"/>
      <c r="J185" s="224"/>
      <c r="K185" s="225">
        <f>ROUND(P185*H185,2)</f>
        <v>0</v>
      </c>
      <c r="L185" s="221" t="s">
        <v>136</v>
      </c>
      <c r="M185" s="39"/>
      <c r="N185" s="226" t="s">
        <v>1</v>
      </c>
      <c r="O185" s="227" t="s">
        <v>42</v>
      </c>
      <c r="P185" s="228">
        <f>I185+J185</f>
        <v>0</v>
      </c>
      <c r="Q185" s="228">
        <f>ROUND(I185*H185,2)</f>
        <v>0</v>
      </c>
      <c r="R185" s="228">
        <f>ROUND(J185*H185,2)</f>
        <v>0</v>
      </c>
      <c r="S185" s="82"/>
      <c r="T185" s="229">
        <f>S185*H185</f>
        <v>0</v>
      </c>
      <c r="U185" s="229">
        <v>0.0055999999999999999</v>
      </c>
      <c r="V185" s="229">
        <f>U185*H185</f>
        <v>0.015567999999999999</v>
      </c>
      <c r="W185" s="229">
        <v>0</v>
      </c>
      <c r="X185" s="230">
        <f>W185*H185</f>
        <v>0</v>
      </c>
      <c r="AR185" s="231" t="s">
        <v>199</v>
      </c>
      <c r="AT185" s="231" t="s">
        <v>132</v>
      </c>
      <c r="AU185" s="231" t="s">
        <v>138</v>
      </c>
      <c r="AY185" s="13" t="s">
        <v>130</v>
      </c>
      <c r="BE185" s="232">
        <f>IF(O185="základná",K185,0)</f>
        <v>0</v>
      </c>
      <c r="BF185" s="232">
        <f>IF(O185="znížená",K185,0)</f>
        <v>0</v>
      </c>
      <c r="BG185" s="232">
        <f>IF(O185="zákl. prenesená",K185,0)</f>
        <v>0</v>
      </c>
      <c r="BH185" s="232">
        <f>IF(O185="zníž. prenesená",K185,0)</f>
        <v>0</v>
      </c>
      <c r="BI185" s="232">
        <f>IF(O185="nulová",K185,0)</f>
        <v>0</v>
      </c>
      <c r="BJ185" s="13" t="s">
        <v>138</v>
      </c>
      <c r="BK185" s="232">
        <f>ROUND(P185*H185,2)</f>
        <v>0</v>
      </c>
      <c r="BL185" s="13" t="s">
        <v>199</v>
      </c>
      <c r="BM185" s="231" t="s">
        <v>318</v>
      </c>
    </row>
    <row r="186" s="1" customFormat="1" ht="36" customHeight="1">
      <c r="B186" s="34"/>
      <c r="C186" s="219" t="s">
        <v>319</v>
      </c>
      <c r="D186" s="219" t="s">
        <v>132</v>
      </c>
      <c r="E186" s="220" t="s">
        <v>320</v>
      </c>
      <c r="F186" s="221" t="s">
        <v>321</v>
      </c>
      <c r="G186" s="222" t="s">
        <v>135</v>
      </c>
      <c r="H186" s="223">
        <v>9.3499999999999996</v>
      </c>
      <c r="I186" s="224"/>
      <c r="J186" s="224"/>
      <c r="K186" s="225">
        <f>ROUND(P186*H186,2)</f>
        <v>0</v>
      </c>
      <c r="L186" s="221" t="s">
        <v>136</v>
      </c>
      <c r="M186" s="39"/>
      <c r="N186" s="226" t="s">
        <v>1</v>
      </c>
      <c r="O186" s="227" t="s">
        <v>42</v>
      </c>
      <c r="P186" s="228">
        <f>I186+J186</f>
        <v>0</v>
      </c>
      <c r="Q186" s="228">
        <f>ROUND(I186*H186,2)</f>
        <v>0</v>
      </c>
      <c r="R186" s="228">
        <f>ROUND(J186*H186,2)</f>
        <v>0</v>
      </c>
      <c r="S186" s="82"/>
      <c r="T186" s="229">
        <f>S186*H186</f>
        <v>0</v>
      </c>
      <c r="U186" s="229">
        <v>3.0000000000000001E-05</v>
      </c>
      <c r="V186" s="229">
        <f>U186*H186</f>
        <v>0.00028049999999999999</v>
      </c>
      <c r="W186" s="229">
        <v>0</v>
      </c>
      <c r="X186" s="230">
        <f>W186*H186</f>
        <v>0</v>
      </c>
      <c r="AR186" s="231" t="s">
        <v>199</v>
      </c>
      <c r="AT186" s="231" t="s">
        <v>132</v>
      </c>
      <c r="AU186" s="231" t="s">
        <v>138</v>
      </c>
      <c r="AY186" s="13" t="s">
        <v>130</v>
      </c>
      <c r="BE186" s="232">
        <f>IF(O186="základná",K186,0)</f>
        <v>0</v>
      </c>
      <c r="BF186" s="232">
        <f>IF(O186="znížená",K186,0)</f>
        <v>0</v>
      </c>
      <c r="BG186" s="232">
        <f>IF(O186="zákl. prenesená",K186,0)</f>
        <v>0</v>
      </c>
      <c r="BH186" s="232">
        <f>IF(O186="zníž. prenesená",K186,0)</f>
        <v>0</v>
      </c>
      <c r="BI186" s="232">
        <f>IF(O186="nulová",K186,0)</f>
        <v>0</v>
      </c>
      <c r="BJ186" s="13" t="s">
        <v>138</v>
      </c>
      <c r="BK186" s="232">
        <f>ROUND(P186*H186,2)</f>
        <v>0</v>
      </c>
      <c r="BL186" s="13" t="s">
        <v>199</v>
      </c>
      <c r="BM186" s="231" t="s">
        <v>322</v>
      </c>
    </row>
    <row r="187" s="1" customFormat="1" ht="24" customHeight="1">
      <c r="B187" s="34"/>
      <c r="C187" s="233" t="s">
        <v>323</v>
      </c>
      <c r="D187" s="233" t="s">
        <v>170</v>
      </c>
      <c r="E187" s="234" t="s">
        <v>324</v>
      </c>
      <c r="F187" s="235" t="s">
        <v>325</v>
      </c>
      <c r="G187" s="236" t="s">
        <v>135</v>
      </c>
      <c r="H187" s="237">
        <v>10.753</v>
      </c>
      <c r="I187" s="238"/>
      <c r="J187" s="239"/>
      <c r="K187" s="240">
        <f>ROUND(P187*H187,2)</f>
        <v>0</v>
      </c>
      <c r="L187" s="235" t="s">
        <v>136</v>
      </c>
      <c r="M187" s="241"/>
      <c r="N187" s="242" t="s">
        <v>1</v>
      </c>
      <c r="O187" s="227" t="s">
        <v>42</v>
      </c>
      <c r="P187" s="228">
        <f>I187+J187</f>
        <v>0</v>
      </c>
      <c r="Q187" s="228">
        <f>ROUND(I187*H187,2)</f>
        <v>0</v>
      </c>
      <c r="R187" s="228">
        <f>ROUND(J187*H187,2)</f>
        <v>0</v>
      </c>
      <c r="S187" s="82"/>
      <c r="T187" s="229">
        <f>S187*H187</f>
        <v>0</v>
      </c>
      <c r="U187" s="229">
        <v>0.002</v>
      </c>
      <c r="V187" s="229">
        <f>U187*H187</f>
        <v>0.021506000000000001</v>
      </c>
      <c r="W187" s="229">
        <v>0</v>
      </c>
      <c r="X187" s="230">
        <f>W187*H187</f>
        <v>0</v>
      </c>
      <c r="AR187" s="231" t="s">
        <v>267</v>
      </c>
      <c r="AT187" s="231" t="s">
        <v>170</v>
      </c>
      <c r="AU187" s="231" t="s">
        <v>138</v>
      </c>
      <c r="AY187" s="13" t="s">
        <v>130</v>
      </c>
      <c r="BE187" s="232">
        <f>IF(O187="základná",K187,0)</f>
        <v>0</v>
      </c>
      <c r="BF187" s="232">
        <f>IF(O187="znížená",K187,0)</f>
        <v>0</v>
      </c>
      <c r="BG187" s="232">
        <f>IF(O187="zákl. prenesená",K187,0)</f>
        <v>0</v>
      </c>
      <c r="BH187" s="232">
        <f>IF(O187="zníž. prenesená",K187,0)</f>
        <v>0</v>
      </c>
      <c r="BI187" s="232">
        <f>IF(O187="nulová",K187,0)</f>
        <v>0</v>
      </c>
      <c r="BJ187" s="13" t="s">
        <v>138</v>
      </c>
      <c r="BK187" s="232">
        <f>ROUND(P187*H187,2)</f>
        <v>0</v>
      </c>
      <c r="BL187" s="13" t="s">
        <v>199</v>
      </c>
      <c r="BM187" s="231" t="s">
        <v>326</v>
      </c>
    </row>
    <row r="188" s="1" customFormat="1" ht="36" customHeight="1">
      <c r="B188" s="34"/>
      <c r="C188" s="219" t="s">
        <v>327</v>
      </c>
      <c r="D188" s="219" t="s">
        <v>132</v>
      </c>
      <c r="E188" s="220" t="s">
        <v>328</v>
      </c>
      <c r="F188" s="221" t="s">
        <v>329</v>
      </c>
      <c r="G188" s="222" t="s">
        <v>135</v>
      </c>
      <c r="H188" s="223">
        <v>213.06</v>
      </c>
      <c r="I188" s="224"/>
      <c r="J188" s="224"/>
      <c r="K188" s="225">
        <f>ROUND(P188*H188,2)</f>
        <v>0</v>
      </c>
      <c r="L188" s="221" t="s">
        <v>136</v>
      </c>
      <c r="M188" s="39"/>
      <c r="N188" s="226" t="s">
        <v>1</v>
      </c>
      <c r="O188" s="227" t="s">
        <v>42</v>
      </c>
      <c r="P188" s="228">
        <f>I188+J188</f>
        <v>0</v>
      </c>
      <c r="Q188" s="228">
        <f>ROUND(I188*H188,2)</f>
        <v>0</v>
      </c>
      <c r="R188" s="228">
        <f>ROUND(J188*H188,2)</f>
        <v>0</v>
      </c>
      <c r="S188" s="82"/>
      <c r="T188" s="229">
        <f>S188*H188</f>
        <v>0</v>
      </c>
      <c r="U188" s="229">
        <v>0</v>
      </c>
      <c r="V188" s="229">
        <f>U188*H188</f>
        <v>0</v>
      </c>
      <c r="W188" s="229">
        <v>0</v>
      </c>
      <c r="X188" s="230">
        <f>W188*H188</f>
        <v>0</v>
      </c>
      <c r="AR188" s="231" t="s">
        <v>199</v>
      </c>
      <c r="AT188" s="231" t="s">
        <v>132</v>
      </c>
      <c r="AU188" s="231" t="s">
        <v>138</v>
      </c>
      <c r="AY188" s="13" t="s">
        <v>130</v>
      </c>
      <c r="BE188" s="232">
        <f>IF(O188="základná",K188,0)</f>
        <v>0</v>
      </c>
      <c r="BF188" s="232">
        <f>IF(O188="znížená",K188,0)</f>
        <v>0</v>
      </c>
      <c r="BG188" s="232">
        <f>IF(O188="zákl. prenesená",K188,0)</f>
        <v>0</v>
      </c>
      <c r="BH188" s="232">
        <f>IF(O188="zníž. prenesená",K188,0)</f>
        <v>0</v>
      </c>
      <c r="BI188" s="232">
        <f>IF(O188="nulová",K188,0)</f>
        <v>0</v>
      </c>
      <c r="BJ188" s="13" t="s">
        <v>138</v>
      </c>
      <c r="BK188" s="232">
        <f>ROUND(P188*H188,2)</f>
        <v>0</v>
      </c>
      <c r="BL188" s="13" t="s">
        <v>199</v>
      </c>
      <c r="BM188" s="231" t="s">
        <v>330</v>
      </c>
    </row>
    <row r="189" s="1" customFormat="1" ht="16.5" customHeight="1">
      <c r="B189" s="34"/>
      <c r="C189" s="233" t="s">
        <v>331</v>
      </c>
      <c r="D189" s="233" t="s">
        <v>170</v>
      </c>
      <c r="E189" s="234" t="s">
        <v>332</v>
      </c>
      <c r="F189" s="235" t="s">
        <v>333</v>
      </c>
      <c r="G189" s="236" t="s">
        <v>135</v>
      </c>
      <c r="H189" s="237">
        <v>245.01900000000001</v>
      </c>
      <c r="I189" s="238"/>
      <c r="J189" s="239"/>
      <c r="K189" s="240">
        <f>ROUND(P189*H189,2)</f>
        <v>0</v>
      </c>
      <c r="L189" s="235" t="s">
        <v>136</v>
      </c>
      <c r="M189" s="241"/>
      <c r="N189" s="242" t="s">
        <v>1</v>
      </c>
      <c r="O189" s="227" t="s">
        <v>42</v>
      </c>
      <c r="P189" s="228">
        <f>I189+J189</f>
        <v>0</v>
      </c>
      <c r="Q189" s="228">
        <f>ROUND(I189*H189,2)</f>
        <v>0</v>
      </c>
      <c r="R189" s="228">
        <f>ROUND(J189*H189,2)</f>
        <v>0</v>
      </c>
      <c r="S189" s="82"/>
      <c r="T189" s="229">
        <f>S189*H189</f>
        <v>0</v>
      </c>
      <c r="U189" s="229">
        <v>0.00096000000000000002</v>
      </c>
      <c r="V189" s="229">
        <f>U189*H189</f>
        <v>0.23521824000000002</v>
      </c>
      <c r="W189" s="229">
        <v>0</v>
      </c>
      <c r="X189" s="230">
        <f>W189*H189</f>
        <v>0</v>
      </c>
      <c r="AR189" s="231" t="s">
        <v>267</v>
      </c>
      <c r="AT189" s="231" t="s">
        <v>170</v>
      </c>
      <c r="AU189" s="231" t="s">
        <v>138</v>
      </c>
      <c r="AY189" s="13" t="s">
        <v>130</v>
      </c>
      <c r="BE189" s="232">
        <f>IF(O189="základná",K189,0)</f>
        <v>0</v>
      </c>
      <c r="BF189" s="232">
        <f>IF(O189="znížená",K189,0)</f>
        <v>0</v>
      </c>
      <c r="BG189" s="232">
        <f>IF(O189="zákl. prenesená",K189,0)</f>
        <v>0</v>
      </c>
      <c r="BH189" s="232">
        <f>IF(O189="zníž. prenesená",K189,0)</f>
        <v>0</v>
      </c>
      <c r="BI189" s="232">
        <f>IF(O189="nulová",K189,0)</f>
        <v>0</v>
      </c>
      <c r="BJ189" s="13" t="s">
        <v>138</v>
      </c>
      <c r="BK189" s="232">
        <f>ROUND(P189*H189,2)</f>
        <v>0</v>
      </c>
      <c r="BL189" s="13" t="s">
        <v>199</v>
      </c>
      <c r="BM189" s="231" t="s">
        <v>334</v>
      </c>
    </row>
    <row r="190" s="1" customFormat="1">
      <c r="B190" s="34"/>
      <c r="C190" s="35"/>
      <c r="D190" s="243" t="s">
        <v>215</v>
      </c>
      <c r="E190" s="35"/>
      <c r="F190" s="244" t="s">
        <v>335</v>
      </c>
      <c r="G190" s="35"/>
      <c r="H190" s="35"/>
      <c r="I190" s="130"/>
      <c r="J190" s="130"/>
      <c r="K190" s="35"/>
      <c r="L190" s="35"/>
      <c r="M190" s="39"/>
      <c r="N190" s="245"/>
      <c r="O190" s="82"/>
      <c r="P190" s="82"/>
      <c r="Q190" s="82"/>
      <c r="R190" s="82"/>
      <c r="S190" s="82"/>
      <c r="T190" s="82"/>
      <c r="U190" s="82"/>
      <c r="V190" s="82"/>
      <c r="W190" s="82"/>
      <c r="X190" s="83"/>
      <c r="AT190" s="13" t="s">
        <v>215</v>
      </c>
      <c r="AU190" s="13" t="s">
        <v>138</v>
      </c>
    </row>
    <row r="191" s="1" customFormat="1" ht="24" customHeight="1">
      <c r="B191" s="34"/>
      <c r="C191" s="219" t="s">
        <v>336</v>
      </c>
      <c r="D191" s="219" t="s">
        <v>132</v>
      </c>
      <c r="E191" s="220" t="s">
        <v>337</v>
      </c>
      <c r="F191" s="221" t="s">
        <v>338</v>
      </c>
      <c r="G191" s="222" t="s">
        <v>135</v>
      </c>
      <c r="H191" s="223">
        <v>213.06</v>
      </c>
      <c r="I191" s="224"/>
      <c r="J191" s="224"/>
      <c r="K191" s="225">
        <f>ROUND(P191*H191,2)</f>
        <v>0</v>
      </c>
      <c r="L191" s="221" t="s">
        <v>136</v>
      </c>
      <c r="M191" s="39"/>
      <c r="N191" s="226" t="s">
        <v>1</v>
      </c>
      <c r="O191" s="227" t="s">
        <v>42</v>
      </c>
      <c r="P191" s="228">
        <f>I191+J191</f>
        <v>0</v>
      </c>
      <c r="Q191" s="228">
        <f>ROUND(I191*H191,2)</f>
        <v>0</v>
      </c>
      <c r="R191" s="228">
        <f>ROUND(J191*H191,2)</f>
        <v>0</v>
      </c>
      <c r="S191" s="82"/>
      <c r="T191" s="229">
        <f>S191*H191</f>
        <v>0</v>
      </c>
      <c r="U191" s="229">
        <v>8.0000000000000007E-05</v>
      </c>
      <c r="V191" s="229">
        <f>U191*H191</f>
        <v>0.017044800000000002</v>
      </c>
      <c r="W191" s="229">
        <v>0</v>
      </c>
      <c r="X191" s="230">
        <f>W191*H191</f>
        <v>0</v>
      </c>
      <c r="AR191" s="231" t="s">
        <v>199</v>
      </c>
      <c r="AT191" s="231" t="s">
        <v>132</v>
      </c>
      <c r="AU191" s="231" t="s">
        <v>138</v>
      </c>
      <c r="AY191" s="13" t="s">
        <v>130</v>
      </c>
      <c r="BE191" s="232">
        <f>IF(O191="základná",K191,0)</f>
        <v>0</v>
      </c>
      <c r="BF191" s="232">
        <f>IF(O191="znížená",K191,0)</f>
        <v>0</v>
      </c>
      <c r="BG191" s="232">
        <f>IF(O191="zákl. prenesená",K191,0)</f>
        <v>0</v>
      </c>
      <c r="BH191" s="232">
        <f>IF(O191="zníž. prenesená",K191,0)</f>
        <v>0</v>
      </c>
      <c r="BI191" s="232">
        <f>IF(O191="nulová",K191,0)</f>
        <v>0</v>
      </c>
      <c r="BJ191" s="13" t="s">
        <v>138</v>
      </c>
      <c r="BK191" s="232">
        <f>ROUND(P191*H191,2)</f>
        <v>0</v>
      </c>
      <c r="BL191" s="13" t="s">
        <v>199</v>
      </c>
      <c r="BM191" s="231" t="s">
        <v>339</v>
      </c>
    </row>
    <row r="192" s="1" customFormat="1" ht="24" customHeight="1">
      <c r="B192" s="34"/>
      <c r="C192" s="233" t="s">
        <v>340</v>
      </c>
      <c r="D192" s="233" t="s">
        <v>170</v>
      </c>
      <c r="E192" s="234" t="s">
        <v>341</v>
      </c>
      <c r="F192" s="235" t="s">
        <v>342</v>
      </c>
      <c r="G192" s="236" t="s">
        <v>135</v>
      </c>
      <c r="H192" s="237">
        <v>245.01900000000001</v>
      </c>
      <c r="I192" s="238"/>
      <c r="J192" s="239"/>
      <c r="K192" s="240">
        <f>ROUND(P192*H192,2)</f>
        <v>0</v>
      </c>
      <c r="L192" s="235" t="s">
        <v>136</v>
      </c>
      <c r="M192" s="241"/>
      <c r="N192" s="242" t="s">
        <v>1</v>
      </c>
      <c r="O192" s="227" t="s">
        <v>42</v>
      </c>
      <c r="P192" s="228">
        <f>I192+J192</f>
        <v>0</v>
      </c>
      <c r="Q192" s="228">
        <f>ROUND(I192*H192,2)</f>
        <v>0</v>
      </c>
      <c r="R192" s="228">
        <f>ROUND(J192*H192,2)</f>
        <v>0</v>
      </c>
      <c r="S192" s="82"/>
      <c r="T192" s="229">
        <f>S192*H192</f>
        <v>0</v>
      </c>
      <c r="U192" s="229">
        <v>0.002</v>
      </c>
      <c r="V192" s="229">
        <f>U192*H192</f>
        <v>0.49003800000000003</v>
      </c>
      <c r="W192" s="229">
        <v>0</v>
      </c>
      <c r="X192" s="230">
        <f>W192*H192</f>
        <v>0</v>
      </c>
      <c r="AR192" s="231" t="s">
        <v>267</v>
      </c>
      <c r="AT192" s="231" t="s">
        <v>170</v>
      </c>
      <c r="AU192" s="231" t="s">
        <v>138</v>
      </c>
      <c r="AY192" s="13" t="s">
        <v>130</v>
      </c>
      <c r="BE192" s="232">
        <f>IF(O192="základná",K192,0)</f>
        <v>0</v>
      </c>
      <c r="BF192" s="232">
        <f>IF(O192="znížená",K192,0)</f>
        <v>0</v>
      </c>
      <c r="BG192" s="232">
        <f>IF(O192="zákl. prenesená",K192,0)</f>
        <v>0</v>
      </c>
      <c r="BH192" s="232">
        <f>IF(O192="zníž. prenesená",K192,0)</f>
        <v>0</v>
      </c>
      <c r="BI192" s="232">
        <f>IF(O192="nulová",K192,0)</f>
        <v>0</v>
      </c>
      <c r="BJ192" s="13" t="s">
        <v>138</v>
      </c>
      <c r="BK192" s="232">
        <f>ROUND(P192*H192,2)</f>
        <v>0</v>
      </c>
      <c r="BL192" s="13" t="s">
        <v>199</v>
      </c>
      <c r="BM192" s="231" t="s">
        <v>343</v>
      </c>
    </row>
    <row r="193" s="1" customFormat="1" ht="24" customHeight="1">
      <c r="B193" s="34"/>
      <c r="C193" s="219" t="s">
        <v>344</v>
      </c>
      <c r="D193" s="219" t="s">
        <v>132</v>
      </c>
      <c r="E193" s="220" t="s">
        <v>345</v>
      </c>
      <c r="F193" s="221" t="s">
        <v>346</v>
      </c>
      <c r="G193" s="222" t="s">
        <v>270</v>
      </c>
      <c r="H193" s="223">
        <v>0.78000000000000003</v>
      </c>
      <c r="I193" s="224"/>
      <c r="J193" s="224"/>
      <c r="K193" s="225">
        <f>ROUND(P193*H193,2)</f>
        <v>0</v>
      </c>
      <c r="L193" s="221" t="s">
        <v>136</v>
      </c>
      <c r="M193" s="39"/>
      <c r="N193" s="226" t="s">
        <v>1</v>
      </c>
      <c r="O193" s="227" t="s">
        <v>42</v>
      </c>
      <c r="P193" s="228">
        <f>I193+J193</f>
        <v>0</v>
      </c>
      <c r="Q193" s="228">
        <f>ROUND(I193*H193,2)</f>
        <v>0</v>
      </c>
      <c r="R193" s="228">
        <f>ROUND(J193*H193,2)</f>
        <v>0</v>
      </c>
      <c r="S193" s="82"/>
      <c r="T193" s="229">
        <f>S193*H193</f>
        <v>0</v>
      </c>
      <c r="U193" s="229">
        <v>0</v>
      </c>
      <c r="V193" s="229">
        <f>U193*H193</f>
        <v>0</v>
      </c>
      <c r="W193" s="229">
        <v>0</v>
      </c>
      <c r="X193" s="230">
        <f>W193*H193</f>
        <v>0</v>
      </c>
      <c r="AR193" s="231" t="s">
        <v>137</v>
      </c>
      <c r="AT193" s="231" t="s">
        <v>132</v>
      </c>
      <c r="AU193" s="231" t="s">
        <v>138</v>
      </c>
      <c r="AY193" s="13" t="s">
        <v>130</v>
      </c>
      <c r="BE193" s="232">
        <f>IF(O193="základná",K193,0)</f>
        <v>0</v>
      </c>
      <c r="BF193" s="232">
        <f>IF(O193="znížená",K193,0)</f>
        <v>0</v>
      </c>
      <c r="BG193" s="232">
        <f>IF(O193="zákl. prenesená",K193,0)</f>
        <v>0</v>
      </c>
      <c r="BH193" s="232">
        <f>IF(O193="zníž. prenesená",K193,0)</f>
        <v>0</v>
      </c>
      <c r="BI193" s="232">
        <f>IF(O193="nulová",K193,0)</f>
        <v>0</v>
      </c>
      <c r="BJ193" s="13" t="s">
        <v>138</v>
      </c>
      <c r="BK193" s="232">
        <f>ROUND(P193*H193,2)</f>
        <v>0</v>
      </c>
      <c r="BL193" s="13" t="s">
        <v>137</v>
      </c>
      <c r="BM193" s="231" t="s">
        <v>347</v>
      </c>
    </row>
    <row r="194" s="11" customFormat="1" ht="22.8" customHeight="1">
      <c r="B194" s="202"/>
      <c r="C194" s="203"/>
      <c r="D194" s="204" t="s">
        <v>77</v>
      </c>
      <c r="E194" s="217" t="s">
        <v>348</v>
      </c>
      <c r="F194" s="217" t="s">
        <v>349</v>
      </c>
      <c r="G194" s="203"/>
      <c r="H194" s="203"/>
      <c r="I194" s="206"/>
      <c r="J194" s="206"/>
      <c r="K194" s="218">
        <f>BK194</f>
        <v>0</v>
      </c>
      <c r="L194" s="203"/>
      <c r="M194" s="208"/>
      <c r="N194" s="209"/>
      <c r="O194" s="210"/>
      <c r="P194" s="210"/>
      <c r="Q194" s="211">
        <f>SUM(Q195:Q198)</f>
        <v>0</v>
      </c>
      <c r="R194" s="211">
        <f>SUM(R195:R198)</f>
        <v>0</v>
      </c>
      <c r="S194" s="210"/>
      <c r="T194" s="212">
        <f>SUM(T195:T198)</f>
        <v>0</v>
      </c>
      <c r="U194" s="210"/>
      <c r="V194" s="212">
        <f>SUM(V195:V198)</f>
        <v>0.052949999999999997</v>
      </c>
      <c r="W194" s="210"/>
      <c r="X194" s="213">
        <f>SUM(X195:X198)</f>
        <v>0</v>
      </c>
      <c r="AR194" s="214" t="s">
        <v>138</v>
      </c>
      <c r="AT194" s="215" t="s">
        <v>77</v>
      </c>
      <c r="AU194" s="215" t="s">
        <v>83</v>
      </c>
      <c r="AY194" s="214" t="s">
        <v>130</v>
      </c>
      <c r="BK194" s="216">
        <f>SUM(BK195:BK198)</f>
        <v>0</v>
      </c>
    </row>
    <row r="195" s="1" customFormat="1" ht="24" customHeight="1">
      <c r="B195" s="34"/>
      <c r="C195" s="219" t="s">
        <v>350</v>
      </c>
      <c r="D195" s="219" t="s">
        <v>132</v>
      </c>
      <c r="E195" s="220" t="s">
        <v>351</v>
      </c>
      <c r="F195" s="221" t="s">
        <v>352</v>
      </c>
      <c r="G195" s="222" t="s">
        <v>135</v>
      </c>
      <c r="H195" s="223">
        <v>9.4209999999999994</v>
      </c>
      <c r="I195" s="224"/>
      <c r="J195" s="224"/>
      <c r="K195" s="225">
        <f>ROUND(P195*H195,2)</f>
        <v>0</v>
      </c>
      <c r="L195" s="221" t="s">
        <v>136</v>
      </c>
      <c r="M195" s="39"/>
      <c r="N195" s="226" t="s">
        <v>1</v>
      </c>
      <c r="O195" s="227" t="s">
        <v>42</v>
      </c>
      <c r="P195" s="228">
        <f>I195+J195</f>
        <v>0</v>
      </c>
      <c r="Q195" s="228">
        <f>ROUND(I195*H195,2)</f>
        <v>0</v>
      </c>
      <c r="R195" s="228">
        <f>ROUND(J195*H195,2)</f>
        <v>0</v>
      </c>
      <c r="S195" s="82"/>
      <c r="T195" s="229">
        <f>S195*H195</f>
        <v>0</v>
      </c>
      <c r="U195" s="229">
        <v>0</v>
      </c>
      <c r="V195" s="229">
        <f>U195*H195</f>
        <v>0</v>
      </c>
      <c r="W195" s="229">
        <v>0</v>
      </c>
      <c r="X195" s="230">
        <f>W195*H195</f>
        <v>0</v>
      </c>
      <c r="AR195" s="231" t="s">
        <v>199</v>
      </c>
      <c r="AT195" s="231" t="s">
        <v>132</v>
      </c>
      <c r="AU195" s="231" t="s">
        <v>138</v>
      </c>
      <c r="AY195" s="13" t="s">
        <v>130</v>
      </c>
      <c r="BE195" s="232">
        <f>IF(O195="základná",K195,0)</f>
        <v>0</v>
      </c>
      <c r="BF195" s="232">
        <f>IF(O195="znížená",K195,0)</f>
        <v>0</v>
      </c>
      <c r="BG195" s="232">
        <f>IF(O195="zákl. prenesená",K195,0)</f>
        <v>0</v>
      </c>
      <c r="BH195" s="232">
        <f>IF(O195="zníž. prenesená",K195,0)</f>
        <v>0</v>
      </c>
      <c r="BI195" s="232">
        <f>IF(O195="nulová",K195,0)</f>
        <v>0</v>
      </c>
      <c r="BJ195" s="13" t="s">
        <v>138</v>
      </c>
      <c r="BK195" s="232">
        <f>ROUND(P195*H195,2)</f>
        <v>0</v>
      </c>
      <c r="BL195" s="13" t="s">
        <v>199</v>
      </c>
      <c r="BM195" s="231" t="s">
        <v>353</v>
      </c>
    </row>
    <row r="196" s="1" customFormat="1" ht="16.5" customHeight="1">
      <c r="B196" s="34"/>
      <c r="C196" s="233" t="s">
        <v>354</v>
      </c>
      <c r="D196" s="233" t="s">
        <v>170</v>
      </c>
      <c r="E196" s="234" t="s">
        <v>355</v>
      </c>
      <c r="F196" s="235" t="s">
        <v>356</v>
      </c>
      <c r="G196" s="236" t="s">
        <v>146</v>
      </c>
      <c r="H196" s="237">
        <v>1.7649999999999999</v>
      </c>
      <c r="I196" s="238"/>
      <c r="J196" s="239"/>
      <c r="K196" s="240">
        <f>ROUND(P196*H196,2)</f>
        <v>0</v>
      </c>
      <c r="L196" s="235" t="s">
        <v>136</v>
      </c>
      <c r="M196" s="241"/>
      <c r="N196" s="242" t="s">
        <v>1</v>
      </c>
      <c r="O196" s="227" t="s">
        <v>42</v>
      </c>
      <c r="P196" s="228">
        <f>I196+J196</f>
        <v>0</v>
      </c>
      <c r="Q196" s="228">
        <f>ROUND(I196*H196,2)</f>
        <v>0</v>
      </c>
      <c r="R196" s="228">
        <f>ROUND(J196*H196,2)</f>
        <v>0</v>
      </c>
      <c r="S196" s="82"/>
      <c r="T196" s="229">
        <f>S196*H196</f>
        <v>0</v>
      </c>
      <c r="U196" s="229">
        <v>0.029999999999999999</v>
      </c>
      <c r="V196" s="229">
        <f>U196*H196</f>
        <v>0.052949999999999997</v>
      </c>
      <c r="W196" s="229">
        <v>0</v>
      </c>
      <c r="X196" s="230">
        <f>W196*H196</f>
        <v>0</v>
      </c>
      <c r="AR196" s="231" t="s">
        <v>267</v>
      </c>
      <c r="AT196" s="231" t="s">
        <v>170</v>
      </c>
      <c r="AU196" s="231" t="s">
        <v>138</v>
      </c>
      <c r="AY196" s="13" t="s">
        <v>130</v>
      </c>
      <c r="BE196" s="232">
        <f>IF(O196="základná",K196,0)</f>
        <v>0</v>
      </c>
      <c r="BF196" s="232">
        <f>IF(O196="znížená",K196,0)</f>
        <v>0</v>
      </c>
      <c r="BG196" s="232">
        <f>IF(O196="zákl. prenesená",K196,0)</f>
        <v>0</v>
      </c>
      <c r="BH196" s="232">
        <f>IF(O196="zníž. prenesená",K196,0)</f>
        <v>0</v>
      </c>
      <c r="BI196" s="232">
        <f>IF(O196="nulová",K196,0)</f>
        <v>0</v>
      </c>
      <c r="BJ196" s="13" t="s">
        <v>138</v>
      </c>
      <c r="BK196" s="232">
        <f>ROUND(P196*H196,2)</f>
        <v>0</v>
      </c>
      <c r="BL196" s="13" t="s">
        <v>199</v>
      </c>
      <c r="BM196" s="231" t="s">
        <v>357</v>
      </c>
    </row>
    <row r="197" s="1" customFormat="1">
      <c r="B197" s="34"/>
      <c r="C197" s="35"/>
      <c r="D197" s="243" t="s">
        <v>215</v>
      </c>
      <c r="E197" s="35"/>
      <c r="F197" s="244" t="s">
        <v>358</v>
      </c>
      <c r="G197" s="35"/>
      <c r="H197" s="35"/>
      <c r="I197" s="130"/>
      <c r="J197" s="130"/>
      <c r="K197" s="35"/>
      <c r="L197" s="35"/>
      <c r="M197" s="39"/>
      <c r="N197" s="245"/>
      <c r="O197" s="82"/>
      <c r="P197" s="82"/>
      <c r="Q197" s="82"/>
      <c r="R197" s="82"/>
      <c r="S197" s="82"/>
      <c r="T197" s="82"/>
      <c r="U197" s="82"/>
      <c r="V197" s="82"/>
      <c r="W197" s="82"/>
      <c r="X197" s="83"/>
      <c r="AT197" s="13" t="s">
        <v>215</v>
      </c>
      <c r="AU197" s="13" t="s">
        <v>138</v>
      </c>
    </row>
    <row r="198" s="1" customFormat="1" ht="24" customHeight="1">
      <c r="B198" s="34"/>
      <c r="C198" s="219" t="s">
        <v>359</v>
      </c>
      <c r="D198" s="219" t="s">
        <v>132</v>
      </c>
      <c r="E198" s="220" t="s">
        <v>360</v>
      </c>
      <c r="F198" s="221" t="s">
        <v>361</v>
      </c>
      <c r="G198" s="222" t="s">
        <v>270</v>
      </c>
      <c r="H198" s="223">
        <v>0.052999999999999998</v>
      </c>
      <c r="I198" s="224"/>
      <c r="J198" s="224"/>
      <c r="K198" s="225">
        <f>ROUND(P198*H198,2)</f>
        <v>0</v>
      </c>
      <c r="L198" s="221" t="s">
        <v>136</v>
      </c>
      <c r="M198" s="39"/>
      <c r="N198" s="226" t="s">
        <v>1</v>
      </c>
      <c r="O198" s="227" t="s">
        <v>42</v>
      </c>
      <c r="P198" s="228">
        <f>I198+J198</f>
        <v>0</v>
      </c>
      <c r="Q198" s="228">
        <f>ROUND(I198*H198,2)</f>
        <v>0</v>
      </c>
      <c r="R198" s="228">
        <f>ROUND(J198*H198,2)</f>
        <v>0</v>
      </c>
      <c r="S198" s="82"/>
      <c r="T198" s="229">
        <f>S198*H198</f>
        <v>0</v>
      </c>
      <c r="U198" s="229">
        <v>0</v>
      </c>
      <c r="V198" s="229">
        <f>U198*H198</f>
        <v>0</v>
      </c>
      <c r="W198" s="229">
        <v>0</v>
      </c>
      <c r="X198" s="230">
        <f>W198*H198</f>
        <v>0</v>
      </c>
      <c r="AR198" s="231" t="s">
        <v>199</v>
      </c>
      <c r="AT198" s="231" t="s">
        <v>132</v>
      </c>
      <c r="AU198" s="231" t="s">
        <v>138</v>
      </c>
      <c r="AY198" s="13" t="s">
        <v>130</v>
      </c>
      <c r="BE198" s="232">
        <f>IF(O198="základná",K198,0)</f>
        <v>0</v>
      </c>
      <c r="BF198" s="232">
        <f>IF(O198="znížená",K198,0)</f>
        <v>0</v>
      </c>
      <c r="BG198" s="232">
        <f>IF(O198="zákl. prenesená",K198,0)</f>
        <v>0</v>
      </c>
      <c r="BH198" s="232">
        <f>IF(O198="zníž. prenesená",K198,0)</f>
        <v>0</v>
      </c>
      <c r="BI198" s="232">
        <f>IF(O198="nulová",K198,0)</f>
        <v>0</v>
      </c>
      <c r="BJ198" s="13" t="s">
        <v>138</v>
      </c>
      <c r="BK198" s="232">
        <f>ROUND(P198*H198,2)</f>
        <v>0</v>
      </c>
      <c r="BL198" s="13" t="s">
        <v>199</v>
      </c>
      <c r="BM198" s="231" t="s">
        <v>362</v>
      </c>
    </row>
    <row r="199" s="11" customFormat="1" ht="22.8" customHeight="1">
      <c r="B199" s="202"/>
      <c r="C199" s="203"/>
      <c r="D199" s="204" t="s">
        <v>77</v>
      </c>
      <c r="E199" s="217" t="s">
        <v>363</v>
      </c>
      <c r="F199" s="217" t="s">
        <v>364</v>
      </c>
      <c r="G199" s="203"/>
      <c r="H199" s="203"/>
      <c r="I199" s="206"/>
      <c r="J199" s="206"/>
      <c r="K199" s="218">
        <f>BK199</f>
        <v>0</v>
      </c>
      <c r="L199" s="203"/>
      <c r="M199" s="208"/>
      <c r="N199" s="209"/>
      <c r="O199" s="210"/>
      <c r="P199" s="210"/>
      <c r="Q199" s="211">
        <f>SUM(Q200:Q203)</f>
        <v>0</v>
      </c>
      <c r="R199" s="211">
        <f>SUM(R200:R203)</f>
        <v>0</v>
      </c>
      <c r="S199" s="210"/>
      <c r="T199" s="212">
        <f>SUM(T200:T203)</f>
        <v>0</v>
      </c>
      <c r="U199" s="210"/>
      <c r="V199" s="212">
        <f>SUM(V200:V203)</f>
        <v>1.30619</v>
      </c>
      <c r="W199" s="210"/>
      <c r="X199" s="213">
        <f>SUM(X200:X203)</f>
        <v>0</v>
      </c>
      <c r="AR199" s="214" t="s">
        <v>138</v>
      </c>
      <c r="AT199" s="215" t="s">
        <v>77</v>
      </c>
      <c r="AU199" s="215" t="s">
        <v>83</v>
      </c>
      <c r="AY199" s="214" t="s">
        <v>130</v>
      </c>
      <c r="BK199" s="216">
        <f>SUM(BK200:BK203)</f>
        <v>0</v>
      </c>
    </row>
    <row r="200" s="1" customFormat="1" ht="24" customHeight="1">
      <c r="B200" s="34"/>
      <c r="C200" s="219" t="s">
        <v>365</v>
      </c>
      <c r="D200" s="219" t="s">
        <v>132</v>
      </c>
      <c r="E200" s="220" t="s">
        <v>366</v>
      </c>
      <c r="F200" s="221" t="s">
        <v>367</v>
      </c>
      <c r="G200" s="222" t="s">
        <v>368</v>
      </c>
      <c r="H200" s="223">
        <v>1243.8</v>
      </c>
      <c r="I200" s="224"/>
      <c r="J200" s="224"/>
      <c r="K200" s="225">
        <f>ROUND(P200*H200,2)</f>
        <v>0</v>
      </c>
      <c r="L200" s="221" t="s">
        <v>136</v>
      </c>
      <c r="M200" s="39"/>
      <c r="N200" s="226" t="s">
        <v>1</v>
      </c>
      <c r="O200" s="227" t="s">
        <v>42</v>
      </c>
      <c r="P200" s="228">
        <f>I200+J200</f>
        <v>0</v>
      </c>
      <c r="Q200" s="228">
        <f>ROUND(I200*H200,2)</f>
        <v>0</v>
      </c>
      <c r="R200" s="228">
        <f>ROUND(J200*H200,2)</f>
        <v>0</v>
      </c>
      <c r="S200" s="82"/>
      <c r="T200" s="229">
        <f>S200*H200</f>
        <v>0</v>
      </c>
      <c r="U200" s="229">
        <v>5.0000000000000002E-05</v>
      </c>
      <c r="V200" s="229">
        <f>U200*H200</f>
        <v>0.062190000000000002</v>
      </c>
      <c r="W200" s="229">
        <v>0</v>
      </c>
      <c r="X200" s="230">
        <f>W200*H200</f>
        <v>0</v>
      </c>
      <c r="AR200" s="231" t="s">
        <v>199</v>
      </c>
      <c r="AT200" s="231" t="s">
        <v>132</v>
      </c>
      <c r="AU200" s="231" t="s">
        <v>138</v>
      </c>
      <c r="AY200" s="13" t="s">
        <v>130</v>
      </c>
      <c r="BE200" s="232">
        <f>IF(O200="základná",K200,0)</f>
        <v>0</v>
      </c>
      <c r="BF200" s="232">
        <f>IF(O200="znížená",K200,0)</f>
        <v>0</v>
      </c>
      <c r="BG200" s="232">
        <f>IF(O200="zákl. prenesená",K200,0)</f>
        <v>0</v>
      </c>
      <c r="BH200" s="232">
        <f>IF(O200="zníž. prenesená",K200,0)</f>
        <v>0</v>
      </c>
      <c r="BI200" s="232">
        <f>IF(O200="nulová",K200,0)</f>
        <v>0</v>
      </c>
      <c r="BJ200" s="13" t="s">
        <v>138</v>
      </c>
      <c r="BK200" s="232">
        <f>ROUND(P200*H200,2)</f>
        <v>0</v>
      </c>
      <c r="BL200" s="13" t="s">
        <v>199</v>
      </c>
      <c r="BM200" s="231" t="s">
        <v>369</v>
      </c>
    </row>
    <row r="201" s="1" customFormat="1" ht="16.5" customHeight="1">
      <c r="B201" s="34"/>
      <c r="C201" s="233" t="s">
        <v>370</v>
      </c>
      <c r="D201" s="233" t="s">
        <v>170</v>
      </c>
      <c r="E201" s="234" t="s">
        <v>371</v>
      </c>
      <c r="F201" s="235" t="s">
        <v>372</v>
      </c>
      <c r="G201" s="236" t="s">
        <v>270</v>
      </c>
      <c r="H201" s="237">
        <v>1.244</v>
      </c>
      <c r="I201" s="238"/>
      <c r="J201" s="239"/>
      <c r="K201" s="240">
        <f>ROUND(P201*H201,2)</f>
        <v>0</v>
      </c>
      <c r="L201" s="235" t="s">
        <v>136</v>
      </c>
      <c r="M201" s="241"/>
      <c r="N201" s="242" t="s">
        <v>1</v>
      </c>
      <c r="O201" s="227" t="s">
        <v>42</v>
      </c>
      <c r="P201" s="228">
        <f>I201+J201</f>
        <v>0</v>
      </c>
      <c r="Q201" s="228">
        <f>ROUND(I201*H201,2)</f>
        <v>0</v>
      </c>
      <c r="R201" s="228">
        <f>ROUND(J201*H201,2)</f>
        <v>0</v>
      </c>
      <c r="S201" s="82"/>
      <c r="T201" s="229">
        <f>S201*H201</f>
        <v>0</v>
      </c>
      <c r="U201" s="229">
        <v>1</v>
      </c>
      <c r="V201" s="229">
        <f>U201*H201</f>
        <v>1.244</v>
      </c>
      <c r="W201" s="229">
        <v>0</v>
      </c>
      <c r="X201" s="230">
        <f>W201*H201</f>
        <v>0</v>
      </c>
      <c r="AR201" s="231" t="s">
        <v>267</v>
      </c>
      <c r="AT201" s="231" t="s">
        <v>170</v>
      </c>
      <c r="AU201" s="231" t="s">
        <v>138</v>
      </c>
      <c r="AY201" s="13" t="s">
        <v>130</v>
      </c>
      <c r="BE201" s="232">
        <f>IF(O201="základná",K201,0)</f>
        <v>0</v>
      </c>
      <c r="BF201" s="232">
        <f>IF(O201="znížená",K201,0)</f>
        <v>0</v>
      </c>
      <c r="BG201" s="232">
        <f>IF(O201="zákl. prenesená",K201,0)</f>
        <v>0</v>
      </c>
      <c r="BH201" s="232">
        <f>IF(O201="zníž. prenesená",K201,0)</f>
        <v>0</v>
      </c>
      <c r="BI201" s="232">
        <f>IF(O201="nulová",K201,0)</f>
        <v>0</v>
      </c>
      <c r="BJ201" s="13" t="s">
        <v>138</v>
      </c>
      <c r="BK201" s="232">
        <f>ROUND(P201*H201,2)</f>
        <v>0</v>
      </c>
      <c r="BL201" s="13" t="s">
        <v>199</v>
      </c>
      <c r="BM201" s="231" t="s">
        <v>373</v>
      </c>
    </row>
    <row r="202" s="1" customFormat="1" ht="16.5" customHeight="1">
      <c r="B202" s="34"/>
      <c r="C202" s="219" t="s">
        <v>374</v>
      </c>
      <c r="D202" s="219" t="s">
        <v>132</v>
      </c>
      <c r="E202" s="220" t="s">
        <v>375</v>
      </c>
      <c r="F202" s="221" t="s">
        <v>376</v>
      </c>
      <c r="G202" s="222" t="s">
        <v>368</v>
      </c>
      <c r="H202" s="223">
        <v>1243.8</v>
      </c>
      <c r="I202" s="224"/>
      <c r="J202" s="224"/>
      <c r="K202" s="225">
        <f>ROUND(P202*H202,2)</f>
        <v>0</v>
      </c>
      <c r="L202" s="221" t="s">
        <v>136</v>
      </c>
      <c r="M202" s="39"/>
      <c r="N202" s="226" t="s">
        <v>1</v>
      </c>
      <c r="O202" s="227" t="s">
        <v>42</v>
      </c>
      <c r="P202" s="228">
        <f>I202+J202</f>
        <v>0</v>
      </c>
      <c r="Q202" s="228">
        <f>ROUND(I202*H202,2)</f>
        <v>0</v>
      </c>
      <c r="R202" s="228">
        <f>ROUND(J202*H202,2)</f>
        <v>0</v>
      </c>
      <c r="S202" s="82"/>
      <c r="T202" s="229">
        <f>S202*H202</f>
        <v>0</v>
      </c>
      <c r="U202" s="229">
        <v>0</v>
      </c>
      <c r="V202" s="229">
        <f>U202*H202</f>
        <v>0</v>
      </c>
      <c r="W202" s="229">
        <v>0</v>
      </c>
      <c r="X202" s="230">
        <f>W202*H202</f>
        <v>0</v>
      </c>
      <c r="AR202" s="231" t="s">
        <v>199</v>
      </c>
      <c r="AT202" s="231" t="s">
        <v>132</v>
      </c>
      <c r="AU202" s="231" t="s">
        <v>138</v>
      </c>
      <c r="AY202" s="13" t="s">
        <v>130</v>
      </c>
      <c r="BE202" s="232">
        <f>IF(O202="základná",K202,0)</f>
        <v>0</v>
      </c>
      <c r="BF202" s="232">
        <f>IF(O202="znížená",K202,0)</f>
        <v>0</v>
      </c>
      <c r="BG202" s="232">
        <f>IF(O202="zákl. prenesená",K202,0)</f>
        <v>0</v>
      </c>
      <c r="BH202" s="232">
        <f>IF(O202="zníž. prenesená",K202,0)</f>
        <v>0</v>
      </c>
      <c r="BI202" s="232">
        <f>IF(O202="nulová",K202,0)</f>
        <v>0</v>
      </c>
      <c r="BJ202" s="13" t="s">
        <v>138</v>
      </c>
      <c r="BK202" s="232">
        <f>ROUND(P202*H202,2)</f>
        <v>0</v>
      </c>
      <c r="BL202" s="13" t="s">
        <v>199</v>
      </c>
      <c r="BM202" s="231" t="s">
        <v>377</v>
      </c>
    </row>
    <row r="203" s="1" customFormat="1" ht="24" customHeight="1">
      <c r="B203" s="34"/>
      <c r="C203" s="219" t="s">
        <v>378</v>
      </c>
      <c r="D203" s="219" t="s">
        <v>132</v>
      </c>
      <c r="E203" s="220" t="s">
        <v>379</v>
      </c>
      <c r="F203" s="221" t="s">
        <v>380</v>
      </c>
      <c r="G203" s="222" t="s">
        <v>270</v>
      </c>
      <c r="H203" s="223">
        <v>1.3060000000000001</v>
      </c>
      <c r="I203" s="224"/>
      <c r="J203" s="224"/>
      <c r="K203" s="225">
        <f>ROUND(P203*H203,2)</f>
        <v>0</v>
      </c>
      <c r="L203" s="221" t="s">
        <v>136</v>
      </c>
      <c r="M203" s="39"/>
      <c r="N203" s="226" t="s">
        <v>1</v>
      </c>
      <c r="O203" s="227" t="s">
        <v>42</v>
      </c>
      <c r="P203" s="228">
        <f>I203+J203</f>
        <v>0</v>
      </c>
      <c r="Q203" s="228">
        <f>ROUND(I203*H203,2)</f>
        <v>0</v>
      </c>
      <c r="R203" s="228">
        <f>ROUND(J203*H203,2)</f>
        <v>0</v>
      </c>
      <c r="S203" s="82"/>
      <c r="T203" s="229">
        <f>S203*H203</f>
        <v>0</v>
      </c>
      <c r="U203" s="229">
        <v>0</v>
      </c>
      <c r="V203" s="229">
        <f>U203*H203</f>
        <v>0</v>
      </c>
      <c r="W203" s="229">
        <v>0</v>
      </c>
      <c r="X203" s="230">
        <f>W203*H203</f>
        <v>0</v>
      </c>
      <c r="AR203" s="231" t="s">
        <v>199</v>
      </c>
      <c r="AT203" s="231" t="s">
        <v>132</v>
      </c>
      <c r="AU203" s="231" t="s">
        <v>138</v>
      </c>
      <c r="AY203" s="13" t="s">
        <v>130</v>
      </c>
      <c r="BE203" s="232">
        <f>IF(O203="základná",K203,0)</f>
        <v>0</v>
      </c>
      <c r="BF203" s="232">
        <f>IF(O203="znížená",K203,0)</f>
        <v>0</v>
      </c>
      <c r="BG203" s="232">
        <f>IF(O203="zákl. prenesená",K203,0)</f>
        <v>0</v>
      </c>
      <c r="BH203" s="232">
        <f>IF(O203="zníž. prenesená",K203,0)</f>
        <v>0</v>
      </c>
      <c r="BI203" s="232">
        <f>IF(O203="nulová",K203,0)</f>
        <v>0</v>
      </c>
      <c r="BJ203" s="13" t="s">
        <v>138</v>
      </c>
      <c r="BK203" s="232">
        <f>ROUND(P203*H203,2)</f>
        <v>0</v>
      </c>
      <c r="BL203" s="13" t="s">
        <v>199</v>
      </c>
      <c r="BM203" s="231" t="s">
        <v>381</v>
      </c>
    </row>
    <row r="204" s="11" customFormat="1" ht="22.8" customHeight="1">
      <c r="B204" s="202"/>
      <c r="C204" s="203"/>
      <c r="D204" s="204" t="s">
        <v>77</v>
      </c>
      <c r="E204" s="217" t="s">
        <v>382</v>
      </c>
      <c r="F204" s="217" t="s">
        <v>383</v>
      </c>
      <c r="G204" s="203"/>
      <c r="H204" s="203"/>
      <c r="I204" s="206"/>
      <c r="J204" s="206"/>
      <c r="K204" s="218">
        <f>BK204</f>
        <v>0</v>
      </c>
      <c r="L204" s="203"/>
      <c r="M204" s="208"/>
      <c r="N204" s="209"/>
      <c r="O204" s="210"/>
      <c r="P204" s="210"/>
      <c r="Q204" s="211">
        <f>SUM(Q205:Q209)</f>
        <v>0</v>
      </c>
      <c r="R204" s="211">
        <f>SUM(R205:R209)</f>
        <v>0</v>
      </c>
      <c r="S204" s="210"/>
      <c r="T204" s="212">
        <f>SUM(T205:T209)</f>
        <v>0</v>
      </c>
      <c r="U204" s="210"/>
      <c r="V204" s="212">
        <f>SUM(V205:V209)</f>
        <v>5.7600174599999994</v>
      </c>
      <c r="W204" s="210"/>
      <c r="X204" s="213">
        <f>SUM(X205:X209)</f>
        <v>0</v>
      </c>
      <c r="AR204" s="214" t="s">
        <v>138</v>
      </c>
      <c r="AT204" s="215" t="s">
        <v>77</v>
      </c>
      <c r="AU204" s="215" t="s">
        <v>83</v>
      </c>
      <c r="AY204" s="214" t="s">
        <v>130</v>
      </c>
      <c r="BK204" s="216">
        <f>SUM(BK205:BK209)</f>
        <v>0</v>
      </c>
    </row>
    <row r="205" s="1" customFormat="1" ht="36" customHeight="1">
      <c r="B205" s="34"/>
      <c r="C205" s="219" t="s">
        <v>384</v>
      </c>
      <c r="D205" s="219" t="s">
        <v>132</v>
      </c>
      <c r="E205" s="220" t="s">
        <v>385</v>
      </c>
      <c r="F205" s="221" t="s">
        <v>386</v>
      </c>
      <c r="G205" s="222" t="s">
        <v>135</v>
      </c>
      <c r="H205" s="223">
        <v>213.06</v>
      </c>
      <c r="I205" s="224"/>
      <c r="J205" s="224"/>
      <c r="K205" s="225">
        <f>ROUND(P205*H205,2)</f>
        <v>0</v>
      </c>
      <c r="L205" s="221" t="s">
        <v>136</v>
      </c>
      <c r="M205" s="39"/>
      <c r="N205" s="226" t="s">
        <v>1</v>
      </c>
      <c r="O205" s="227" t="s">
        <v>42</v>
      </c>
      <c r="P205" s="228">
        <f>I205+J205</f>
        <v>0</v>
      </c>
      <c r="Q205" s="228">
        <f>ROUND(I205*H205,2)</f>
        <v>0</v>
      </c>
      <c r="R205" s="228">
        <f>ROUND(J205*H205,2)</f>
        <v>0</v>
      </c>
      <c r="S205" s="82"/>
      <c r="T205" s="229">
        <f>S205*H205</f>
        <v>0</v>
      </c>
      <c r="U205" s="229">
        <v>0.00347</v>
      </c>
      <c r="V205" s="229">
        <f>U205*H205</f>
        <v>0.73931820000000004</v>
      </c>
      <c r="W205" s="229">
        <v>0</v>
      </c>
      <c r="X205" s="230">
        <f>W205*H205</f>
        <v>0</v>
      </c>
      <c r="AR205" s="231" t="s">
        <v>199</v>
      </c>
      <c r="AT205" s="231" t="s">
        <v>132</v>
      </c>
      <c r="AU205" s="231" t="s">
        <v>138</v>
      </c>
      <c r="AY205" s="13" t="s">
        <v>130</v>
      </c>
      <c r="BE205" s="232">
        <f>IF(O205="základná",K205,0)</f>
        <v>0</v>
      </c>
      <c r="BF205" s="232">
        <f>IF(O205="znížená",K205,0)</f>
        <v>0</v>
      </c>
      <c r="BG205" s="232">
        <f>IF(O205="zákl. prenesená",K205,0)</f>
        <v>0</v>
      </c>
      <c r="BH205" s="232">
        <f>IF(O205="zníž. prenesená",K205,0)</f>
        <v>0</v>
      </c>
      <c r="BI205" s="232">
        <f>IF(O205="nulová",K205,0)</f>
        <v>0</v>
      </c>
      <c r="BJ205" s="13" t="s">
        <v>138</v>
      </c>
      <c r="BK205" s="232">
        <f>ROUND(P205*H205,2)</f>
        <v>0</v>
      </c>
      <c r="BL205" s="13" t="s">
        <v>199</v>
      </c>
      <c r="BM205" s="231" t="s">
        <v>387</v>
      </c>
    </row>
    <row r="206" s="1" customFormat="1" ht="16.5" customHeight="1">
      <c r="B206" s="34"/>
      <c r="C206" s="233" t="s">
        <v>388</v>
      </c>
      <c r="D206" s="233" t="s">
        <v>170</v>
      </c>
      <c r="E206" s="234" t="s">
        <v>389</v>
      </c>
      <c r="F206" s="235" t="s">
        <v>390</v>
      </c>
      <c r="G206" s="236" t="s">
        <v>135</v>
      </c>
      <c r="H206" s="237">
        <v>217.321</v>
      </c>
      <c r="I206" s="238"/>
      <c r="J206" s="239"/>
      <c r="K206" s="240">
        <f>ROUND(P206*H206,2)</f>
        <v>0</v>
      </c>
      <c r="L206" s="235" t="s">
        <v>136</v>
      </c>
      <c r="M206" s="241"/>
      <c r="N206" s="242" t="s">
        <v>1</v>
      </c>
      <c r="O206" s="227" t="s">
        <v>42</v>
      </c>
      <c r="P206" s="228">
        <f>I206+J206</f>
        <v>0</v>
      </c>
      <c r="Q206" s="228">
        <f>ROUND(I206*H206,2)</f>
        <v>0</v>
      </c>
      <c r="R206" s="228">
        <f>ROUND(J206*H206,2)</f>
        <v>0</v>
      </c>
      <c r="S206" s="82"/>
      <c r="T206" s="229">
        <f>S206*H206</f>
        <v>0</v>
      </c>
      <c r="U206" s="229">
        <v>0.023060000000000001</v>
      </c>
      <c r="V206" s="229">
        <f>U206*H206</f>
        <v>5.0114222599999998</v>
      </c>
      <c r="W206" s="229">
        <v>0</v>
      </c>
      <c r="X206" s="230">
        <f>W206*H206</f>
        <v>0</v>
      </c>
      <c r="AR206" s="231" t="s">
        <v>267</v>
      </c>
      <c r="AT206" s="231" t="s">
        <v>170</v>
      </c>
      <c r="AU206" s="231" t="s">
        <v>138</v>
      </c>
      <c r="AY206" s="13" t="s">
        <v>130</v>
      </c>
      <c r="BE206" s="232">
        <f>IF(O206="základná",K206,0)</f>
        <v>0</v>
      </c>
      <c r="BF206" s="232">
        <f>IF(O206="znížená",K206,0)</f>
        <v>0</v>
      </c>
      <c r="BG206" s="232">
        <f>IF(O206="zákl. prenesená",K206,0)</f>
        <v>0</v>
      </c>
      <c r="BH206" s="232">
        <f>IF(O206="zníž. prenesená",K206,0)</f>
        <v>0</v>
      </c>
      <c r="BI206" s="232">
        <f>IF(O206="nulová",K206,0)</f>
        <v>0</v>
      </c>
      <c r="BJ206" s="13" t="s">
        <v>138</v>
      </c>
      <c r="BK206" s="232">
        <f>ROUND(P206*H206,2)</f>
        <v>0</v>
      </c>
      <c r="BL206" s="13" t="s">
        <v>199</v>
      </c>
      <c r="BM206" s="231" t="s">
        <v>391</v>
      </c>
    </row>
    <row r="207" s="1" customFormat="1" ht="16.5" customHeight="1">
      <c r="B207" s="34"/>
      <c r="C207" s="219" t="s">
        <v>392</v>
      </c>
      <c r="D207" s="219" t="s">
        <v>132</v>
      </c>
      <c r="E207" s="220" t="s">
        <v>393</v>
      </c>
      <c r="F207" s="221" t="s">
        <v>394</v>
      </c>
      <c r="G207" s="222" t="s">
        <v>167</v>
      </c>
      <c r="H207" s="223">
        <v>17.670000000000002</v>
      </c>
      <c r="I207" s="224"/>
      <c r="J207" s="224"/>
      <c r="K207" s="225">
        <f>ROUND(P207*H207,2)</f>
        <v>0</v>
      </c>
      <c r="L207" s="221" t="s">
        <v>136</v>
      </c>
      <c r="M207" s="39"/>
      <c r="N207" s="226" t="s">
        <v>1</v>
      </c>
      <c r="O207" s="227" t="s">
        <v>42</v>
      </c>
      <c r="P207" s="228">
        <f>I207+J207</f>
        <v>0</v>
      </c>
      <c r="Q207" s="228">
        <f>ROUND(I207*H207,2)</f>
        <v>0</v>
      </c>
      <c r="R207" s="228">
        <f>ROUND(J207*H207,2)</f>
        <v>0</v>
      </c>
      <c r="S207" s="82"/>
      <c r="T207" s="229">
        <f>S207*H207</f>
        <v>0</v>
      </c>
      <c r="U207" s="229">
        <v>0</v>
      </c>
      <c r="V207" s="229">
        <f>U207*H207</f>
        <v>0</v>
      </c>
      <c r="W207" s="229">
        <v>0</v>
      </c>
      <c r="X207" s="230">
        <f>W207*H207</f>
        <v>0</v>
      </c>
      <c r="AR207" s="231" t="s">
        <v>199</v>
      </c>
      <c r="AT207" s="231" t="s">
        <v>132</v>
      </c>
      <c r="AU207" s="231" t="s">
        <v>138</v>
      </c>
      <c r="AY207" s="13" t="s">
        <v>130</v>
      </c>
      <c r="BE207" s="232">
        <f>IF(O207="základná",K207,0)</f>
        <v>0</v>
      </c>
      <c r="BF207" s="232">
        <f>IF(O207="znížená",K207,0)</f>
        <v>0</v>
      </c>
      <c r="BG207" s="232">
        <f>IF(O207="zákl. prenesená",K207,0)</f>
        <v>0</v>
      </c>
      <c r="BH207" s="232">
        <f>IF(O207="zníž. prenesená",K207,0)</f>
        <v>0</v>
      </c>
      <c r="BI207" s="232">
        <f>IF(O207="nulová",K207,0)</f>
        <v>0</v>
      </c>
      <c r="BJ207" s="13" t="s">
        <v>138</v>
      </c>
      <c r="BK207" s="232">
        <f>ROUND(P207*H207,2)</f>
        <v>0</v>
      </c>
      <c r="BL207" s="13" t="s">
        <v>199</v>
      </c>
      <c r="BM207" s="231" t="s">
        <v>395</v>
      </c>
    </row>
    <row r="208" s="1" customFormat="1" ht="16.5" customHeight="1">
      <c r="B208" s="34"/>
      <c r="C208" s="233" t="s">
        <v>396</v>
      </c>
      <c r="D208" s="233" t="s">
        <v>170</v>
      </c>
      <c r="E208" s="234" t="s">
        <v>397</v>
      </c>
      <c r="F208" s="235" t="s">
        <v>398</v>
      </c>
      <c r="G208" s="236" t="s">
        <v>167</v>
      </c>
      <c r="H208" s="237">
        <v>18.553999999999998</v>
      </c>
      <c r="I208" s="238"/>
      <c r="J208" s="239"/>
      <c r="K208" s="240">
        <f>ROUND(P208*H208,2)</f>
        <v>0</v>
      </c>
      <c r="L208" s="235" t="s">
        <v>1</v>
      </c>
      <c r="M208" s="241"/>
      <c r="N208" s="242" t="s">
        <v>1</v>
      </c>
      <c r="O208" s="227" t="s">
        <v>42</v>
      </c>
      <c r="P208" s="228">
        <f>I208+J208</f>
        <v>0</v>
      </c>
      <c r="Q208" s="228">
        <f>ROUND(I208*H208,2)</f>
        <v>0</v>
      </c>
      <c r="R208" s="228">
        <f>ROUND(J208*H208,2)</f>
        <v>0</v>
      </c>
      <c r="S208" s="82"/>
      <c r="T208" s="229">
        <f>S208*H208</f>
        <v>0</v>
      </c>
      <c r="U208" s="229">
        <v>0.00050000000000000001</v>
      </c>
      <c r="V208" s="229">
        <f>U208*H208</f>
        <v>0.0092769999999999988</v>
      </c>
      <c r="W208" s="229">
        <v>0</v>
      </c>
      <c r="X208" s="230">
        <f>W208*H208</f>
        <v>0</v>
      </c>
      <c r="AR208" s="231" t="s">
        <v>267</v>
      </c>
      <c r="AT208" s="231" t="s">
        <v>170</v>
      </c>
      <c r="AU208" s="231" t="s">
        <v>138</v>
      </c>
      <c r="AY208" s="13" t="s">
        <v>130</v>
      </c>
      <c r="BE208" s="232">
        <f>IF(O208="základná",K208,0)</f>
        <v>0</v>
      </c>
      <c r="BF208" s="232">
        <f>IF(O208="znížená",K208,0)</f>
        <v>0</v>
      </c>
      <c r="BG208" s="232">
        <f>IF(O208="zákl. prenesená",K208,0)</f>
        <v>0</v>
      </c>
      <c r="BH208" s="232">
        <f>IF(O208="zníž. prenesená",K208,0)</f>
        <v>0</v>
      </c>
      <c r="BI208" s="232">
        <f>IF(O208="nulová",K208,0)</f>
        <v>0</v>
      </c>
      <c r="BJ208" s="13" t="s">
        <v>138</v>
      </c>
      <c r="BK208" s="232">
        <f>ROUND(P208*H208,2)</f>
        <v>0</v>
      </c>
      <c r="BL208" s="13" t="s">
        <v>199</v>
      </c>
      <c r="BM208" s="231" t="s">
        <v>399</v>
      </c>
    </row>
    <row r="209" s="1" customFormat="1" ht="24" customHeight="1">
      <c r="B209" s="34"/>
      <c r="C209" s="219" t="s">
        <v>400</v>
      </c>
      <c r="D209" s="219" t="s">
        <v>132</v>
      </c>
      <c r="E209" s="220" t="s">
        <v>401</v>
      </c>
      <c r="F209" s="221" t="s">
        <v>402</v>
      </c>
      <c r="G209" s="222" t="s">
        <v>270</v>
      </c>
      <c r="H209" s="223">
        <v>5.7599999999999998</v>
      </c>
      <c r="I209" s="224"/>
      <c r="J209" s="224"/>
      <c r="K209" s="225">
        <f>ROUND(P209*H209,2)</f>
        <v>0</v>
      </c>
      <c r="L209" s="221" t="s">
        <v>136</v>
      </c>
      <c r="M209" s="39"/>
      <c r="N209" s="226" t="s">
        <v>1</v>
      </c>
      <c r="O209" s="227" t="s">
        <v>42</v>
      </c>
      <c r="P209" s="228">
        <f>I209+J209</f>
        <v>0</v>
      </c>
      <c r="Q209" s="228">
        <f>ROUND(I209*H209,2)</f>
        <v>0</v>
      </c>
      <c r="R209" s="228">
        <f>ROUND(J209*H209,2)</f>
        <v>0</v>
      </c>
      <c r="S209" s="82"/>
      <c r="T209" s="229">
        <f>S209*H209</f>
        <v>0</v>
      </c>
      <c r="U209" s="229">
        <v>0</v>
      </c>
      <c r="V209" s="229">
        <f>U209*H209</f>
        <v>0</v>
      </c>
      <c r="W209" s="229">
        <v>0</v>
      </c>
      <c r="X209" s="230">
        <f>W209*H209</f>
        <v>0</v>
      </c>
      <c r="AR209" s="231" t="s">
        <v>199</v>
      </c>
      <c r="AT209" s="231" t="s">
        <v>132</v>
      </c>
      <c r="AU209" s="231" t="s">
        <v>138</v>
      </c>
      <c r="AY209" s="13" t="s">
        <v>130</v>
      </c>
      <c r="BE209" s="232">
        <f>IF(O209="základná",K209,0)</f>
        <v>0</v>
      </c>
      <c r="BF209" s="232">
        <f>IF(O209="znížená",K209,0)</f>
        <v>0</v>
      </c>
      <c r="BG209" s="232">
        <f>IF(O209="zákl. prenesená",K209,0)</f>
        <v>0</v>
      </c>
      <c r="BH209" s="232">
        <f>IF(O209="zníž. prenesená",K209,0)</f>
        <v>0</v>
      </c>
      <c r="BI209" s="232">
        <f>IF(O209="nulová",K209,0)</f>
        <v>0</v>
      </c>
      <c r="BJ209" s="13" t="s">
        <v>138</v>
      </c>
      <c r="BK209" s="232">
        <f>ROUND(P209*H209,2)</f>
        <v>0</v>
      </c>
      <c r="BL209" s="13" t="s">
        <v>199</v>
      </c>
      <c r="BM209" s="231" t="s">
        <v>403</v>
      </c>
    </row>
    <row r="210" s="11" customFormat="1" ht="22.8" customHeight="1">
      <c r="B210" s="202"/>
      <c r="C210" s="203"/>
      <c r="D210" s="204" t="s">
        <v>77</v>
      </c>
      <c r="E210" s="217" t="s">
        <v>404</v>
      </c>
      <c r="F210" s="217" t="s">
        <v>405</v>
      </c>
      <c r="G210" s="203"/>
      <c r="H210" s="203"/>
      <c r="I210" s="206"/>
      <c r="J210" s="206"/>
      <c r="K210" s="218">
        <f>BK210</f>
        <v>0</v>
      </c>
      <c r="L210" s="203"/>
      <c r="M210" s="208"/>
      <c r="N210" s="209"/>
      <c r="O210" s="210"/>
      <c r="P210" s="210"/>
      <c r="Q210" s="211">
        <f>SUM(Q211:Q213)</f>
        <v>0</v>
      </c>
      <c r="R210" s="211">
        <f>SUM(R211:R213)</f>
        <v>0</v>
      </c>
      <c r="S210" s="210"/>
      <c r="T210" s="212">
        <f>SUM(T211:T213)</f>
        <v>0</v>
      </c>
      <c r="U210" s="210"/>
      <c r="V210" s="212">
        <f>SUM(V211:V213)</f>
        <v>0.060723719999999995</v>
      </c>
      <c r="W210" s="210"/>
      <c r="X210" s="213">
        <f>SUM(X211:X213)</f>
        <v>0</v>
      </c>
      <c r="AR210" s="214" t="s">
        <v>138</v>
      </c>
      <c r="AT210" s="215" t="s">
        <v>77</v>
      </c>
      <c r="AU210" s="215" t="s">
        <v>83</v>
      </c>
      <c r="AY210" s="214" t="s">
        <v>130</v>
      </c>
      <c r="BK210" s="216">
        <f>SUM(BK211:BK213)</f>
        <v>0</v>
      </c>
    </row>
    <row r="211" s="1" customFormat="1" ht="36" customHeight="1">
      <c r="B211" s="34"/>
      <c r="C211" s="219" t="s">
        <v>406</v>
      </c>
      <c r="D211" s="219" t="s">
        <v>132</v>
      </c>
      <c r="E211" s="220" t="s">
        <v>407</v>
      </c>
      <c r="F211" s="221" t="s">
        <v>408</v>
      </c>
      <c r="G211" s="222" t="s">
        <v>135</v>
      </c>
      <c r="H211" s="223">
        <v>2.7799999999999998</v>
      </c>
      <c r="I211" s="224"/>
      <c r="J211" s="224"/>
      <c r="K211" s="225">
        <f>ROUND(P211*H211,2)</f>
        <v>0</v>
      </c>
      <c r="L211" s="221" t="s">
        <v>136</v>
      </c>
      <c r="M211" s="39"/>
      <c r="N211" s="226" t="s">
        <v>1</v>
      </c>
      <c r="O211" s="227" t="s">
        <v>42</v>
      </c>
      <c r="P211" s="228">
        <f>I211+J211</f>
        <v>0</v>
      </c>
      <c r="Q211" s="228">
        <f>ROUND(I211*H211,2)</f>
        <v>0</v>
      </c>
      <c r="R211" s="228">
        <f>ROUND(J211*H211,2)</f>
        <v>0</v>
      </c>
      <c r="S211" s="82"/>
      <c r="T211" s="229">
        <f>S211*H211</f>
        <v>0</v>
      </c>
      <c r="U211" s="229">
        <v>0.0029499999999999999</v>
      </c>
      <c r="V211" s="229">
        <f>U211*H211</f>
        <v>0.008201</v>
      </c>
      <c r="W211" s="229">
        <v>0</v>
      </c>
      <c r="X211" s="230">
        <f>W211*H211</f>
        <v>0</v>
      </c>
      <c r="AR211" s="231" t="s">
        <v>199</v>
      </c>
      <c r="AT211" s="231" t="s">
        <v>132</v>
      </c>
      <c r="AU211" s="231" t="s">
        <v>138</v>
      </c>
      <c r="AY211" s="13" t="s">
        <v>130</v>
      </c>
      <c r="BE211" s="232">
        <f>IF(O211="základná",K211,0)</f>
        <v>0</v>
      </c>
      <c r="BF211" s="232">
        <f>IF(O211="znížená",K211,0)</f>
        <v>0</v>
      </c>
      <c r="BG211" s="232">
        <f>IF(O211="zákl. prenesená",K211,0)</f>
        <v>0</v>
      </c>
      <c r="BH211" s="232">
        <f>IF(O211="zníž. prenesená",K211,0)</f>
        <v>0</v>
      </c>
      <c r="BI211" s="232">
        <f>IF(O211="nulová",K211,0)</f>
        <v>0</v>
      </c>
      <c r="BJ211" s="13" t="s">
        <v>138</v>
      </c>
      <c r="BK211" s="232">
        <f>ROUND(P211*H211,2)</f>
        <v>0</v>
      </c>
      <c r="BL211" s="13" t="s">
        <v>199</v>
      </c>
      <c r="BM211" s="231" t="s">
        <v>409</v>
      </c>
    </row>
    <row r="212" s="1" customFormat="1" ht="16.5" customHeight="1">
      <c r="B212" s="34"/>
      <c r="C212" s="233" t="s">
        <v>410</v>
      </c>
      <c r="D212" s="233" t="s">
        <v>170</v>
      </c>
      <c r="E212" s="234" t="s">
        <v>411</v>
      </c>
      <c r="F212" s="235" t="s">
        <v>412</v>
      </c>
      <c r="G212" s="236" t="s">
        <v>135</v>
      </c>
      <c r="H212" s="237">
        <v>2.8359999999999999</v>
      </c>
      <c r="I212" s="238"/>
      <c r="J212" s="239"/>
      <c r="K212" s="240">
        <f>ROUND(P212*H212,2)</f>
        <v>0</v>
      </c>
      <c r="L212" s="235" t="s">
        <v>136</v>
      </c>
      <c r="M212" s="241"/>
      <c r="N212" s="242" t="s">
        <v>1</v>
      </c>
      <c r="O212" s="227" t="s">
        <v>42</v>
      </c>
      <c r="P212" s="228">
        <f>I212+J212</f>
        <v>0</v>
      </c>
      <c r="Q212" s="228">
        <f>ROUND(I212*H212,2)</f>
        <v>0</v>
      </c>
      <c r="R212" s="228">
        <f>ROUND(J212*H212,2)</f>
        <v>0</v>
      </c>
      <c r="S212" s="82"/>
      <c r="T212" s="229">
        <f>S212*H212</f>
        <v>0</v>
      </c>
      <c r="U212" s="229">
        <v>0.018519999999999998</v>
      </c>
      <c r="V212" s="229">
        <f>U212*H212</f>
        <v>0.052522719999999995</v>
      </c>
      <c r="W212" s="229">
        <v>0</v>
      </c>
      <c r="X212" s="230">
        <f>W212*H212</f>
        <v>0</v>
      </c>
      <c r="AR212" s="231" t="s">
        <v>267</v>
      </c>
      <c r="AT212" s="231" t="s">
        <v>170</v>
      </c>
      <c r="AU212" s="231" t="s">
        <v>138</v>
      </c>
      <c r="AY212" s="13" t="s">
        <v>130</v>
      </c>
      <c r="BE212" s="232">
        <f>IF(O212="základná",K212,0)</f>
        <v>0</v>
      </c>
      <c r="BF212" s="232">
        <f>IF(O212="znížená",K212,0)</f>
        <v>0</v>
      </c>
      <c r="BG212" s="232">
        <f>IF(O212="zákl. prenesená",K212,0)</f>
        <v>0</v>
      </c>
      <c r="BH212" s="232">
        <f>IF(O212="zníž. prenesená",K212,0)</f>
        <v>0</v>
      </c>
      <c r="BI212" s="232">
        <f>IF(O212="nulová",K212,0)</f>
        <v>0</v>
      </c>
      <c r="BJ212" s="13" t="s">
        <v>138</v>
      </c>
      <c r="BK212" s="232">
        <f>ROUND(P212*H212,2)</f>
        <v>0</v>
      </c>
      <c r="BL212" s="13" t="s">
        <v>199</v>
      </c>
      <c r="BM212" s="231" t="s">
        <v>413</v>
      </c>
    </row>
    <row r="213" s="1" customFormat="1" ht="24" customHeight="1">
      <c r="B213" s="34"/>
      <c r="C213" s="219" t="s">
        <v>414</v>
      </c>
      <c r="D213" s="219" t="s">
        <v>132</v>
      </c>
      <c r="E213" s="220" t="s">
        <v>415</v>
      </c>
      <c r="F213" s="221" t="s">
        <v>416</v>
      </c>
      <c r="G213" s="222" t="s">
        <v>270</v>
      </c>
      <c r="H213" s="223">
        <v>0.060999999999999999</v>
      </c>
      <c r="I213" s="224"/>
      <c r="J213" s="224"/>
      <c r="K213" s="225">
        <f>ROUND(P213*H213,2)</f>
        <v>0</v>
      </c>
      <c r="L213" s="221" t="s">
        <v>136</v>
      </c>
      <c r="M213" s="39"/>
      <c r="N213" s="226" t="s">
        <v>1</v>
      </c>
      <c r="O213" s="227" t="s">
        <v>42</v>
      </c>
      <c r="P213" s="228">
        <f>I213+J213</f>
        <v>0</v>
      </c>
      <c r="Q213" s="228">
        <f>ROUND(I213*H213,2)</f>
        <v>0</v>
      </c>
      <c r="R213" s="228">
        <f>ROUND(J213*H213,2)</f>
        <v>0</v>
      </c>
      <c r="S213" s="82"/>
      <c r="T213" s="229">
        <f>S213*H213</f>
        <v>0</v>
      </c>
      <c r="U213" s="229">
        <v>0</v>
      </c>
      <c r="V213" s="229">
        <f>U213*H213</f>
        <v>0</v>
      </c>
      <c r="W213" s="229">
        <v>0</v>
      </c>
      <c r="X213" s="230">
        <f>W213*H213</f>
        <v>0</v>
      </c>
      <c r="AR213" s="231" t="s">
        <v>199</v>
      </c>
      <c r="AT213" s="231" t="s">
        <v>132</v>
      </c>
      <c r="AU213" s="231" t="s">
        <v>138</v>
      </c>
      <c r="AY213" s="13" t="s">
        <v>130</v>
      </c>
      <c r="BE213" s="232">
        <f>IF(O213="základná",K213,0)</f>
        <v>0</v>
      </c>
      <c r="BF213" s="232">
        <f>IF(O213="znížená",K213,0)</f>
        <v>0</v>
      </c>
      <c r="BG213" s="232">
        <f>IF(O213="zákl. prenesená",K213,0)</f>
        <v>0</v>
      </c>
      <c r="BH213" s="232">
        <f>IF(O213="zníž. prenesená",K213,0)</f>
        <v>0</v>
      </c>
      <c r="BI213" s="232">
        <f>IF(O213="nulová",K213,0)</f>
        <v>0</v>
      </c>
      <c r="BJ213" s="13" t="s">
        <v>138</v>
      </c>
      <c r="BK213" s="232">
        <f>ROUND(P213*H213,2)</f>
        <v>0</v>
      </c>
      <c r="BL213" s="13" t="s">
        <v>199</v>
      </c>
      <c r="BM213" s="231" t="s">
        <v>417</v>
      </c>
    </row>
    <row r="214" s="11" customFormat="1" ht="25.92" customHeight="1">
      <c r="B214" s="202"/>
      <c r="C214" s="203"/>
      <c r="D214" s="204" t="s">
        <v>77</v>
      </c>
      <c r="E214" s="205" t="s">
        <v>418</v>
      </c>
      <c r="F214" s="205" t="s">
        <v>419</v>
      </c>
      <c r="G214" s="203"/>
      <c r="H214" s="203"/>
      <c r="I214" s="206"/>
      <c r="J214" s="206"/>
      <c r="K214" s="207">
        <f>BK214</f>
        <v>0</v>
      </c>
      <c r="L214" s="203"/>
      <c r="M214" s="208"/>
      <c r="N214" s="209"/>
      <c r="O214" s="210"/>
      <c r="P214" s="210"/>
      <c r="Q214" s="211">
        <f>Q215</f>
        <v>0</v>
      </c>
      <c r="R214" s="211">
        <f>R215</f>
        <v>0</v>
      </c>
      <c r="S214" s="210"/>
      <c r="T214" s="212">
        <f>T215</f>
        <v>0</v>
      </c>
      <c r="U214" s="210"/>
      <c r="V214" s="212">
        <f>V215</f>
        <v>0.002</v>
      </c>
      <c r="W214" s="210"/>
      <c r="X214" s="213">
        <f>X215</f>
        <v>0</v>
      </c>
      <c r="AR214" s="214" t="s">
        <v>137</v>
      </c>
      <c r="AT214" s="215" t="s">
        <v>77</v>
      </c>
      <c r="AU214" s="215" t="s">
        <v>78</v>
      </c>
      <c r="AY214" s="214" t="s">
        <v>130</v>
      </c>
      <c r="BK214" s="216">
        <f>BK215</f>
        <v>0</v>
      </c>
    </row>
    <row r="215" s="11" customFormat="1" ht="22.8" customHeight="1">
      <c r="B215" s="202"/>
      <c r="C215" s="203"/>
      <c r="D215" s="204" t="s">
        <v>77</v>
      </c>
      <c r="E215" s="217" t="s">
        <v>420</v>
      </c>
      <c r="F215" s="217" t="s">
        <v>421</v>
      </c>
      <c r="G215" s="203"/>
      <c r="H215" s="203"/>
      <c r="I215" s="206"/>
      <c r="J215" s="206"/>
      <c r="K215" s="218">
        <f>BK215</f>
        <v>0</v>
      </c>
      <c r="L215" s="203"/>
      <c r="M215" s="208"/>
      <c r="N215" s="209"/>
      <c r="O215" s="210"/>
      <c r="P215" s="210"/>
      <c r="Q215" s="211">
        <f>Q216</f>
        <v>0</v>
      </c>
      <c r="R215" s="211">
        <f>R216</f>
        <v>0</v>
      </c>
      <c r="S215" s="210"/>
      <c r="T215" s="212">
        <f>T216</f>
        <v>0</v>
      </c>
      <c r="U215" s="210"/>
      <c r="V215" s="212">
        <f>V216</f>
        <v>0.002</v>
      </c>
      <c r="W215" s="210"/>
      <c r="X215" s="213">
        <f>X216</f>
        <v>0</v>
      </c>
      <c r="AR215" s="214" t="s">
        <v>137</v>
      </c>
      <c r="AT215" s="215" t="s">
        <v>77</v>
      </c>
      <c r="AU215" s="215" t="s">
        <v>83</v>
      </c>
      <c r="AY215" s="214" t="s">
        <v>130</v>
      </c>
      <c r="BK215" s="216">
        <f>BK216</f>
        <v>0</v>
      </c>
    </row>
    <row r="216" s="1" customFormat="1" ht="24" customHeight="1">
      <c r="B216" s="34"/>
      <c r="C216" s="233" t="s">
        <v>422</v>
      </c>
      <c r="D216" s="233" t="s">
        <v>170</v>
      </c>
      <c r="E216" s="234" t="s">
        <v>423</v>
      </c>
      <c r="F216" s="235" t="s">
        <v>424</v>
      </c>
      <c r="G216" s="236" t="s">
        <v>229</v>
      </c>
      <c r="H216" s="237">
        <v>1</v>
      </c>
      <c r="I216" s="238"/>
      <c r="J216" s="239"/>
      <c r="K216" s="240">
        <f>ROUND(P216*H216,2)</f>
        <v>0</v>
      </c>
      <c r="L216" s="235" t="s">
        <v>1</v>
      </c>
      <c r="M216" s="241"/>
      <c r="N216" s="242" t="s">
        <v>1</v>
      </c>
      <c r="O216" s="227" t="s">
        <v>42</v>
      </c>
      <c r="P216" s="228">
        <f>I216+J216</f>
        <v>0</v>
      </c>
      <c r="Q216" s="228">
        <f>ROUND(I216*H216,2)</f>
        <v>0</v>
      </c>
      <c r="R216" s="228">
        <f>ROUND(J216*H216,2)</f>
        <v>0</v>
      </c>
      <c r="S216" s="82"/>
      <c r="T216" s="229">
        <f>S216*H216</f>
        <v>0</v>
      </c>
      <c r="U216" s="229">
        <v>0.002</v>
      </c>
      <c r="V216" s="229">
        <f>U216*H216</f>
        <v>0.002</v>
      </c>
      <c r="W216" s="229">
        <v>0</v>
      </c>
      <c r="X216" s="230">
        <f>W216*H216</f>
        <v>0</v>
      </c>
      <c r="AR216" s="231" t="s">
        <v>164</v>
      </c>
      <c r="AT216" s="231" t="s">
        <v>170</v>
      </c>
      <c r="AU216" s="231" t="s">
        <v>138</v>
      </c>
      <c r="AY216" s="13" t="s">
        <v>130</v>
      </c>
      <c r="BE216" s="232">
        <f>IF(O216="základná",K216,0)</f>
        <v>0</v>
      </c>
      <c r="BF216" s="232">
        <f>IF(O216="znížená",K216,0)</f>
        <v>0</v>
      </c>
      <c r="BG216" s="232">
        <f>IF(O216="zákl. prenesená",K216,0)</f>
        <v>0</v>
      </c>
      <c r="BH216" s="232">
        <f>IF(O216="zníž. prenesená",K216,0)</f>
        <v>0</v>
      </c>
      <c r="BI216" s="232">
        <f>IF(O216="nulová",K216,0)</f>
        <v>0</v>
      </c>
      <c r="BJ216" s="13" t="s">
        <v>138</v>
      </c>
      <c r="BK216" s="232">
        <f>ROUND(P216*H216,2)</f>
        <v>0</v>
      </c>
      <c r="BL216" s="13" t="s">
        <v>137</v>
      </c>
      <c r="BM216" s="231" t="s">
        <v>425</v>
      </c>
    </row>
    <row r="217" s="11" customFormat="1" ht="25.92" customHeight="1">
      <c r="B217" s="202"/>
      <c r="C217" s="203"/>
      <c r="D217" s="204" t="s">
        <v>77</v>
      </c>
      <c r="E217" s="205" t="s">
        <v>426</v>
      </c>
      <c r="F217" s="205" t="s">
        <v>427</v>
      </c>
      <c r="G217" s="203"/>
      <c r="H217" s="203"/>
      <c r="I217" s="206"/>
      <c r="J217" s="206"/>
      <c r="K217" s="207">
        <f>BK217</f>
        <v>0</v>
      </c>
      <c r="L217" s="203"/>
      <c r="M217" s="208"/>
      <c r="N217" s="209"/>
      <c r="O217" s="210"/>
      <c r="P217" s="210"/>
      <c r="Q217" s="211">
        <f>Q218</f>
        <v>0</v>
      </c>
      <c r="R217" s="211">
        <f>R218</f>
        <v>0</v>
      </c>
      <c r="S217" s="210"/>
      <c r="T217" s="212">
        <f>T218</f>
        <v>0</v>
      </c>
      <c r="U217" s="210"/>
      <c r="V217" s="212">
        <f>V218</f>
        <v>0</v>
      </c>
      <c r="W217" s="210"/>
      <c r="X217" s="213">
        <f>X218</f>
        <v>0</v>
      </c>
      <c r="AR217" s="214" t="s">
        <v>151</v>
      </c>
      <c r="AT217" s="215" t="s">
        <v>77</v>
      </c>
      <c r="AU217" s="215" t="s">
        <v>78</v>
      </c>
      <c r="AY217" s="214" t="s">
        <v>130</v>
      </c>
      <c r="BK217" s="216">
        <f>BK218</f>
        <v>0</v>
      </c>
    </row>
    <row r="218" s="1" customFormat="1" ht="16.5" customHeight="1">
      <c r="B218" s="34"/>
      <c r="C218" s="219" t="s">
        <v>428</v>
      </c>
      <c r="D218" s="219" t="s">
        <v>132</v>
      </c>
      <c r="E218" s="220" t="s">
        <v>429</v>
      </c>
      <c r="F218" s="221" t="s">
        <v>430</v>
      </c>
      <c r="G218" s="222" t="s">
        <v>431</v>
      </c>
      <c r="H218" s="223">
        <v>700</v>
      </c>
      <c r="I218" s="224"/>
      <c r="J218" s="224"/>
      <c r="K218" s="225">
        <f>ROUND(P218*H218,2)</f>
        <v>0</v>
      </c>
      <c r="L218" s="221" t="s">
        <v>136</v>
      </c>
      <c r="M218" s="39"/>
      <c r="N218" s="246" t="s">
        <v>1</v>
      </c>
      <c r="O218" s="247" t="s">
        <v>42</v>
      </c>
      <c r="P218" s="248">
        <f>I218+J218</f>
        <v>0</v>
      </c>
      <c r="Q218" s="248">
        <f>ROUND(I218*H218,2)</f>
        <v>0</v>
      </c>
      <c r="R218" s="248">
        <f>ROUND(J218*H218,2)</f>
        <v>0</v>
      </c>
      <c r="S218" s="249"/>
      <c r="T218" s="250">
        <f>S218*H218</f>
        <v>0</v>
      </c>
      <c r="U218" s="250">
        <v>0</v>
      </c>
      <c r="V218" s="250">
        <f>U218*H218</f>
        <v>0</v>
      </c>
      <c r="W218" s="250">
        <v>0</v>
      </c>
      <c r="X218" s="251">
        <f>W218*H218</f>
        <v>0</v>
      </c>
      <c r="AR218" s="231" t="s">
        <v>432</v>
      </c>
      <c r="AT218" s="231" t="s">
        <v>132</v>
      </c>
      <c r="AU218" s="231" t="s">
        <v>83</v>
      </c>
      <c r="AY218" s="13" t="s">
        <v>130</v>
      </c>
      <c r="BE218" s="232">
        <f>IF(O218="základná",K218,0)</f>
        <v>0</v>
      </c>
      <c r="BF218" s="232">
        <f>IF(O218="znížená",K218,0)</f>
        <v>0</v>
      </c>
      <c r="BG218" s="232">
        <f>IF(O218="zákl. prenesená",K218,0)</f>
        <v>0</v>
      </c>
      <c r="BH218" s="232">
        <f>IF(O218="zníž. prenesená",K218,0)</f>
        <v>0</v>
      </c>
      <c r="BI218" s="232">
        <f>IF(O218="nulová",K218,0)</f>
        <v>0</v>
      </c>
      <c r="BJ218" s="13" t="s">
        <v>138</v>
      </c>
      <c r="BK218" s="232">
        <f>ROUND(P218*H218,2)</f>
        <v>0</v>
      </c>
      <c r="BL218" s="13" t="s">
        <v>432</v>
      </c>
      <c r="BM218" s="231" t="s">
        <v>433</v>
      </c>
    </row>
    <row r="219" s="1" customFormat="1" ht="6.96" customHeight="1">
      <c r="B219" s="57"/>
      <c r="C219" s="58"/>
      <c r="D219" s="58"/>
      <c r="E219" s="58"/>
      <c r="F219" s="58"/>
      <c r="G219" s="58"/>
      <c r="H219" s="58"/>
      <c r="I219" s="165"/>
      <c r="J219" s="165"/>
      <c r="K219" s="58"/>
      <c r="L219" s="58"/>
      <c r="M219" s="39"/>
    </row>
  </sheetData>
  <sheetProtection sheet="1" autoFilter="0" formatColumns="0" formatRows="0" objects="1" scenarios="1" spinCount="100000" saltValue="El/RofM/TsqnXysYHLC1WFdni3wq3k/9zW8bVuZ3DeVIXAZGvjXCoC/VueyCnjUN6zN3i7qwjqXTn39oEvuWYw==" hashValue="d4wjIMa2wcJaUYVe8BXxJczmyHsFuPfWxeES/s7Hp3hxKrunSIcDyT4V055TYqZnOGqO/y4j2BJH1IOw9n7fPA==" algorithmName="SHA-512" password="CC35"/>
  <autoFilter ref="C127:L218"/>
  <mergeCells count="6">
    <mergeCell ref="E7:H7"/>
    <mergeCell ref="E16:H16"/>
    <mergeCell ref="E25:H25"/>
    <mergeCell ref="E85:H85"/>
    <mergeCell ref="E120:H120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Peter Mateáš</dc:creator>
  <cp:lastModifiedBy>Peter Mateáš</cp:lastModifiedBy>
  <dcterms:created xsi:type="dcterms:W3CDTF">2019-08-21T07:17:01Z</dcterms:created>
  <dcterms:modified xsi:type="dcterms:W3CDTF">2019-08-21T07:17:02Z</dcterms:modified>
</cp:coreProperties>
</file>