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CPČaUS\Verejne obstaravanie\VO-Stavebné opravy jún 2021\"/>
    </mc:Choice>
  </mc:AlternateContent>
  <bookViews>
    <workbookView xWindow="0" yWindow="0" windowWidth="25125" windowHeight="12300"/>
  </bookViews>
  <sheets>
    <sheet name="Rekapitulácia stavby" sheetId="1" r:id="rId1"/>
    <sheet name="2..................." sheetId="2" r:id="rId2"/>
  </sheets>
  <definedNames>
    <definedName name="_xlnm._FilterDatabase" localSheetId="1" hidden="1">'2...................'!$C$122:$K$140</definedName>
    <definedName name="_xlnm.Print_Titles" localSheetId="1">'2...................'!$122:$122</definedName>
    <definedName name="_xlnm.Print_Titles" localSheetId="0">'Rekapitulácia stavby'!$95:$95</definedName>
    <definedName name="_xlnm.Print_Area" localSheetId="1">'2...................'!$C$4:$J$76,'2...................'!$C$82:$J$106,'2...................'!$C$112:$K$140</definedName>
    <definedName name="_xlnm.Print_Area" localSheetId="0">'Rekapitulácia stavby'!$D$4:$AO$79,'Rekapitulácia stavby'!$C$85:$AQ$102</definedName>
  </definedNames>
  <calcPr calcId="162913"/>
</workbook>
</file>

<file path=xl/calcChain.xml><?xml version="1.0" encoding="utf-8"?>
<calcChain xmlns="http://schemas.openxmlformats.org/spreadsheetml/2006/main">
  <c r="J140" i="2" l="1"/>
  <c r="J139" i="2" s="1"/>
  <c r="J138" i="2"/>
  <c r="J137" i="2" s="1"/>
  <c r="J136" i="2"/>
  <c r="J135" i="2"/>
  <c r="J134" i="2" s="1"/>
  <c r="J133" i="2" s="1"/>
  <c r="J132" i="2"/>
  <c r="J131" i="2" s="1"/>
  <c r="J127" i="2"/>
  <c r="J128" i="2"/>
  <c r="J129" i="2"/>
  <c r="J130" i="2"/>
  <c r="J126" i="2"/>
  <c r="J125" i="2" l="1"/>
  <c r="J37" i="2"/>
  <c r="J36" i="2"/>
  <c r="AY98" i="1" s="1"/>
  <c r="J35" i="2"/>
  <c r="AX98" i="1"/>
  <c r="BI140" i="2"/>
  <c r="BH140" i="2"/>
  <c r="BG140" i="2"/>
  <c r="BE140" i="2"/>
  <c r="T140" i="2"/>
  <c r="T139" i="2" s="1"/>
  <c r="R140" i="2"/>
  <c r="R139" i="2" s="1"/>
  <c r="P140" i="2"/>
  <c r="P139" i="2" s="1"/>
  <c r="BI138" i="2"/>
  <c r="BH138" i="2"/>
  <c r="BG138" i="2"/>
  <c r="BE138" i="2"/>
  <c r="T138" i="2"/>
  <c r="T137" i="2" s="1"/>
  <c r="R138" i="2"/>
  <c r="R137" i="2" s="1"/>
  <c r="P138" i="2"/>
  <c r="P137" i="2" s="1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2" i="2"/>
  <c r="BH132" i="2"/>
  <c r="BG132" i="2"/>
  <c r="BE132" i="2"/>
  <c r="T132" i="2"/>
  <c r="T131" i="2" s="1"/>
  <c r="R132" i="2"/>
  <c r="R131" i="2" s="1"/>
  <c r="P132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F117" i="2"/>
  <c r="J29" i="2"/>
  <c r="F87" i="2"/>
  <c r="E85" i="2"/>
  <c r="J22" i="2"/>
  <c r="E22" i="2"/>
  <c r="J120" i="2" s="1"/>
  <c r="J21" i="2"/>
  <c r="J19" i="2"/>
  <c r="E19" i="2"/>
  <c r="J119" i="2" s="1"/>
  <c r="J18" i="2"/>
  <c r="J16" i="2"/>
  <c r="E16" i="2"/>
  <c r="F120" i="2" s="1"/>
  <c r="J15" i="2"/>
  <c r="J13" i="2"/>
  <c r="E13" i="2"/>
  <c r="F119" i="2" s="1"/>
  <c r="J12" i="2"/>
  <c r="J117" i="2"/>
  <c r="L93" i="1"/>
  <c r="AM93" i="1"/>
  <c r="AM92" i="1"/>
  <c r="L92" i="1"/>
  <c r="AM90" i="1"/>
  <c r="L90" i="1"/>
  <c r="L88" i="1"/>
  <c r="L87" i="1"/>
  <c r="AS97" i="1"/>
  <c r="BK138" i="2"/>
  <c r="BK136" i="2"/>
  <c r="BK135" i="2"/>
  <c r="BK132" i="2"/>
  <c r="BK130" i="2"/>
  <c r="BK129" i="2"/>
  <c r="BK127" i="2"/>
  <c r="BK126" i="2"/>
  <c r="BK140" i="2"/>
  <c r="AK27" i="1"/>
  <c r="J124" i="2" l="1"/>
  <c r="J123" i="2" s="1"/>
  <c r="BK125" i="2"/>
  <c r="J96" i="2" s="1"/>
  <c r="P125" i="2"/>
  <c r="R125" i="2"/>
  <c r="T125" i="2"/>
  <c r="P134" i="2"/>
  <c r="R134" i="2"/>
  <c r="T134" i="2"/>
  <c r="BK134" i="2"/>
  <c r="J99" i="2" s="1"/>
  <c r="BK131" i="2"/>
  <c r="J97" i="2" s="1"/>
  <c r="F89" i="2"/>
  <c r="F90" i="2"/>
  <c r="BF126" i="2"/>
  <c r="BF127" i="2"/>
  <c r="BF130" i="2"/>
  <c r="BF135" i="2"/>
  <c r="BF136" i="2"/>
  <c r="BF138" i="2"/>
  <c r="BF140" i="2"/>
  <c r="BK137" i="2"/>
  <c r="J100" i="2" s="1"/>
  <c r="BK139" i="2"/>
  <c r="J101" i="2" s="1"/>
  <c r="J87" i="2"/>
  <c r="J89" i="2"/>
  <c r="J90" i="2"/>
  <c r="BF129" i="2"/>
  <c r="BF132" i="2"/>
  <c r="F33" i="2"/>
  <c r="AZ98" i="1" s="1"/>
  <c r="AZ97" i="1" s="1"/>
  <c r="W32" i="1" s="1"/>
  <c r="J33" i="2"/>
  <c r="AV98" i="1" s="1"/>
  <c r="F36" i="2"/>
  <c r="BC98" i="1" s="1"/>
  <c r="BC97" i="1" s="1"/>
  <c r="W35" i="1" s="1"/>
  <c r="F37" i="2"/>
  <c r="BD98" i="1" s="1"/>
  <c r="BD97" i="1" s="1"/>
  <c r="W36" i="1" s="1"/>
  <c r="F35" i="2"/>
  <c r="BB98" i="1" s="1"/>
  <c r="BB97" i="1" s="1"/>
  <c r="W34" i="1" s="1"/>
  <c r="P124" i="2" l="1"/>
  <c r="R133" i="2"/>
  <c r="P133" i="2"/>
  <c r="R124" i="2"/>
  <c r="T133" i="2"/>
  <c r="T124" i="2"/>
  <c r="BK124" i="2"/>
  <c r="J95" i="2" s="1"/>
  <c r="BK133" i="2"/>
  <c r="J98" i="2" s="1"/>
  <c r="AX97" i="1"/>
  <c r="AV97" i="1"/>
  <c r="AK32" i="1" s="1"/>
  <c r="AY97" i="1"/>
  <c r="R123" i="2" l="1"/>
  <c r="P123" i="2"/>
  <c r="AU98" i="1" s="1"/>
  <c r="AU97" i="1" s="1"/>
  <c r="T123" i="2"/>
  <c r="BK123" i="2"/>
  <c r="J94" i="2" s="1"/>
  <c r="J106" i="2" s="1"/>
  <c r="J28" i="2" l="1"/>
  <c r="J30" i="2" l="1"/>
  <c r="AG98" i="1" s="1"/>
  <c r="AG97" i="1" s="1"/>
  <c r="AK26" i="1" s="1"/>
  <c r="AK29" i="1" s="1"/>
  <c r="F34" i="2"/>
  <c r="AG102" i="1" l="1"/>
  <c r="J34" i="2"/>
  <c r="AW98" i="1" s="1"/>
  <c r="AT98" i="1" s="1"/>
  <c r="AN98" i="1" s="1"/>
  <c r="BA98" i="1"/>
  <c r="BA97" i="1" s="1"/>
  <c r="AW97" i="1" l="1"/>
  <c r="W33" i="1"/>
  <c r="J39" i="2"/>
  <c r="AK33" i="1" l="1"/>
  <c r="AK38" i="1" s="1"/>
  <c r="AT97" i="1"/>
  <c r="AN97" i="1" s="1"/>
  <c r="AN102" i="1" s="1"/>
</calcChain>
</file>

<file path=xl/sharedStrings.xml><?xml version="1.0" encoding="utf-8"?>
<sst xmlns="http://schemas.openxmlformats.org/spreadsheetml/2006/main" count="429" uniqueCount="177">
  <si>
    <t>Export Komplet</t>
  </si>
  <si>
    <t/>
  </si>
  <si>
    <t>2.0</t>
  </si>
  <si>
    <t>False</t>
  </si>
  <si>
    <t>{d8a848ec-5487-4484-8730-7a26a754d893}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</si>
  <si>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</si>
  <si>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</si>
  <si>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</si>
  <si>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</si>
  <si>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</si>
  <si>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</si>
  <si>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061</t>
  </si>
  <si>
    <t>Stavba:</t>
  </si>
  <si>
    <t>doplnenie poteru</t>
  </si>
  <si>
    <t>JKSO:</t>
  </si>
  <si>
    <t>KS:</t>
  </si>
  <si>
    <t>Miesto:</t>
  </si>
  <si>
    <t xml:space="preserve"> 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</si>
  <si>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</si>
  <si>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</si>
  <si>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</si>
  <si>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</si>
  <si>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</si>
  <si>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</si>
  <si>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</si>
  <si>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</si>
  <si>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</si>
  <si>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</si>
  <si>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</si>
  <si>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</si>
  <si>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</si>
  <si>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</si>
  <si>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</si>
  <si>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</si>
  <si>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</si>
  <si>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</si>
  <si>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</si>
  <si>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</si>
  <si>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</si>
  <si>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</si>
  <si>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</si>
  <si>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</si>
  <si>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</si>
  <si>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</si>
  <si>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</si>
  <si>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</si>
  <si>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</si>
  <si>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</si>
  <si>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</si>
  <si>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</si>
  <si>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</si>
  <si>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</si>
  <si>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</si>
  <si>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</si>
  <si>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</si>
  <si>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</si>
  <si>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</si>
  <si>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</si>
  <si>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</si>
  <si>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</si>
  <si>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</si>
  <si>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</si>
  <si>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</si>
  <si>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</si>
  <si>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</si>
  <si>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</si>
  <si>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</si>
  <si>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</si>
  <si>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</si>
  <si>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</si>
  <si>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</si>
  <si>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</si>
  <si>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</si>
  <si>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</si>
  <si>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</si>
  <si>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</si>
  <si>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</si>
  <si>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</si>
  <si>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</si>
  <si>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</si>
  <si>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</si>
  <si>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</si>
  <si>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</si>
  <si>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</si>
  <si>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</si>
  <si>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</si>
  <si>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</si>
  <si>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</si>
  <si>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</si>
  <si>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</si>
  <si>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</si>
  <si>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</si>
  <si>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777 - Podlahy syntetické</t>
  </si>
  <si>
    <t>HZS - Hodinové zúčtovacie sadzby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</si>
  <si>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</si>
  <si>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</si>
  <si>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</si>
  <si>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</si>
  <si>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</si>
  <si>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</si>
  <si>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</si>
  <si>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</si>
  <si>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</si>
  <si>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</si>
  <si>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</si>
  <si>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</si>
  <si>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</si>
  <si>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</si>
  <si>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</si>
  <si>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</si>
  <si>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</si>
  <si>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</si>
  <si>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m2</t>
  </si>
  <si>
    <t>4</t>
  </si>
  <si>
    <t>2</t>
  </si>
  <si>
    <t>8</t>
  </si>
  <si>
    <t>9</t>
  </si>
  <si>
    <t>Ostatné konštrukcie a práce-búranie</t>
  </si>
  <si>
    <t>952901114.S</t>
  </si>
  <si>
    <t>Vyčistenie budov pri výške podlaží nad 4 m</t>
  </si>
  <si>
    <t>268676443</t>
  </si>
  <si>
    <t>34</t>
  </si>
  <si>
    <t>965081712</t>
  </si>
  <si>
    <t>Búranie dlažieb, bez podklad. lôžka z xylolit., alebo keramických dlaždíc hr. do 10 mm,  -0,02000t</t>
  </si>
  <si>
    <t>-866986754</t>
  </si>
  <si>
    <t>t</t>
  </si>
  <si>
    <t>41</t>
  </si>
  <si>
    <t>979089012</t>
  </si>
  <si>
    <t>Poplatok za skladovanie - betón, tehly, dlaždice (17 01) ostatné</t>
  </si>
  <si>
    <t>48584234</t>
  </si>
  <si>
    <t>40</t>
  </si>
  <si>
    <t>979089712</t>
  </si>
  <si>
    <t>ks</t>
  </si>
  <si>
    <t>399085861</t>
  </si>
  <si>
    <t>99</t>
  </si>
  <si>
    <t>Presun hmôt HSV</t>
  </si>
  <si>
    <t>7</t>
  </si>
  <si>
    <t>999281111</t>
  </si>
  <si>
    <t>Presun hmôt pre opravy a údržbu objektov vrátane vonkajších plášťov výšky do 25 m</t>
  </si>
  <si>
    <t>751000424</t>
  </si>
  <si>
    <t>PSV</t>
  </si>
  <si>
    <t>Práce a dodávky PSV</t>
  </si>
  <si>
    <t>16</t>
  </si>
  <si>
    <t>777</t>
  </si>
  <si>
    <t>Podlahy syntetické</t>
  </si>
  <si>
    <t>36</t>
  </si>
  <si>
    <t>777610100</t>
  </si>
  <si>
    <t>Epoxidový penetračný náter Sikafloor 156 jednonásobný</t>
  </si>
  <si>
    <t>1170984880</t>
  </si>
  <si>
    <t>37</t>
  </si>
  <si>
    <t>777610210</t>
  </si>
  <si>
    <t>1542811514</t>
  </si>
  <si>
    <t>HZS</t>
  </si>
  <si>
    <t>Hodinové zúčtovacie sadzby</t>
  </si>
  <si>
    <t>33</t>
  </si>
  <si>
    <t>HZS000113.S</t>
  </si>
  <si>
    <t>Stavebno montážne práce náročné ucelené - nepredvídané</t>
  </si>
  <si>
    <t>hod</t>
  </si>
  <si>
    <t>512</t>
  </si>
  <si>
    <t>1909089607</t>
  </si>
  <si>
    <t>VRN</t>
  </si>
  <si>
    <t>Vedľajšie rozpočtové náklady</t>
  </si>
  <si>
    <t>5</t>
  </si>
  <si>
    <t>13</t>
  </si>
  <si>
    <t>000700011.S</t>
  </si>
  <si>
    <t xml:space="preserve"> mimostavenisková doprava  materiálov</t>
  </si>
  <si>
    <t>eur</t>
  </si>
  <si>
    <t>1024</t>
  </si>
  <si>
    <t>1519202284</t>
  </si>
  <si>
    <t>Epoxidový uzatvárací náter Sikafloor 2540 W, 2x náter, posyp čipsami, pečatiaca vrstva</t>
  </si>
  <si>
    <t>Brúsenie existujúcich betónových podláh, zbrúsenie hrúbky do 3 mm</t>
  </si>
  <si>
    <t>Oprava poškodenej terasy v exteréry v objekte ŠD Ekonóm</t>
  </si>
  <si>
    <t>965000000</t>
  </si>
  <si>
    <t>Prenájom kontajneru 2 m3</t>
  </si>
  <si>
    <t>Dátum: 2.6.2021</t>
  </si>
  <si>
    <t>Oprava poškodenej terasy v exteriéry v objekte ŠD Ekonóm</t>
  </si>
  <si>
    <t>Miesto: Študentský domov Ekonóm, Prístavná 8,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</si>
</sst>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b/>
      <sz val="10"/>
      <color rgb="FF96969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>
      <selection activeCell="P13" sqref="P1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3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69" t="s">
        <v>11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70" t="s">
        <v>175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199" t="s">
        <v>176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K8" s="23" t="s">
        <v>174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17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17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22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17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5" customHeight="1">
      <c r="B18" s="17"/>
      <c r="AR18" s="17"/>
      <c r="BS18" s="14" t="s">
        <v>24</v>
      </c>
    </row>
    <row r="19" spans="1:71" s="1" customFormat="1" ht="12" customHeight="1">
      <c r="B19" s="17"/>
      <c r="D19" s="23" t="s">
        <v>25</v>
      </c>
      <c r="AK19" s="23" t="s">
        <v>19</v>
      </c>
      <c r="AN19" s="21" t="s">
        <v>1</v>
      </c>
      <c r="AR19" s="17"/>
      <c r="BS19" s="14" t="s">
        <v>24</v>
      </c>
    </row>
    <row r="20" spans="1:71" s="1" customFormat="1" ht="18.399999999999999" customHeight="1">
      <c r="B20" s="17"/>
      <c r="E20" s="21" t="s">
        <v>17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26</v>
      </c>
      <c r="AR22" s="17"/>
    </row>
    <row r="23" spans="1:71" s="1" customFormat="1" ht="16.5" customHeight="1">
      <c r="B23" s="17"/>
      <c r="E23" s="171" t="s">
        <v>1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1" customFormat="1" ht="14.45" customHeight="1">
      <c r="B26" s="17"/>
      <c r="D26" s="26" t="s">
        <v>27</v>
      </c>
      <c r="AK26" s="172">
        <f>ROUND(AG97,2)</f>
        <v>0</v>
      </c>
      <c r="AL26" s="164"/>
      <c r="AM26" s="164"/>
      <c r="AN26" s="164"/>
      <c r="AO26" s="164"/>
      <c r="AR26" s="17"/>
    </row>
    <row r="27" spans="1:71" s="1" customFormat="1" ht="14.45" customHeight="1">
      <c r="B27" s="17"/>
      <c r="D27" s="26" t="s">
        <v>28</v>
      </c>
      <c r="AK27" s="172">
        <f>ROUND(AG100, 2)</f>
        <v>0</v>
      </c>
      <c r="AL27" s="172"/>
      <c r="AM27" s="172"/>
      <c r="AN27" s="172"/>
      <c r="AO27" s="172"/>
      <c r="AR27" s="17"/>
    </row>
    <row r="28" spans="1:7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71" s="2" customFormat="1" ht="25.9" customHeight="1">
      <c r="A29" s="28"/>
      <c r="B29" s="29"/>
      <c r="C29" s="28"/>
      <c r="D29" s="30" t="s">
        <v>29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67">
        <f>ROUND(AK26 + AK27, 2)</f>
        <v>0</v>
      </c>
      <c r="AL29" s="168"/>
      <c r="AM29" s="168"/>
      <c r="AN29" s="168"/>
      <c r="AO29" s="168"/>
      <c r="AP29" s="28"/>
      <c r="AQ29" s="28"/>
      <c r="AR29" s="29"/>
      <c r="BE29" s="28"/>
    </row>
    <row r="30" spans="1:71" s="2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71" s="2" customFormat="1" ht="12.7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196" t="s">
        <v>30</v>
      </c>
      <c r="M31" s="196"/>
      <c r="N31" s="196"/>
      <c r="O31" s="196"/>
      <c r="P31" s="196"/>
      <c r="Q31" s="28"/>
      <c r="R31" s="28"/>
      <c r="S31" s="28"/>
      <c r="T31" s="28"/>
      <c r="U31" s="28"/>
      <c r="V31" s="28"/>
      <c r="W31" s="196" t="s">
        <v>31</v>
      </c>
      <c r="X31" s="196"/>
      <c r="Y31" s="196"/>
      <c r="Z31" s="196"/>
      <c r="AA31" s="196"/>
      <c r="AB31" s="196"/>
      <c r="AC31" s="196"/>
      <c r="AD31" s="196"/>
      <c r="AE31" s="196"/>
      <c r="AF31" s="28"/>
      <c r="AG31" s="28"/>
      <c r="AH31" s="28"/>
      <c r="AI31" s="28"/>
      <c r="AJ31" s="28"/>
      <c r="AK31" s="196" t="s">
        <v>32</v>
      </c>
      <c r="AL31" s="196"/>
      <c r="AM31" s="196"/>
      <c r="AN31" s="196"/>
      <c r="AO31" s="196"/>
      <c r="AP31" s="28"/>
      <c r="AQ31" s="28"/>
      <c r="AR31" s="29"/>
      <c r="BE31" s="28"/>
    </row>
    <row r="32" spans="1:71" s="3" customFormat="1" ht="14.45" customHeight="1">
      <c r="B32" s="33"/>
      <c r="D32" s="23" t="s">
        <v>33</v>
      </c>
      <c r="F32" s="23" t="s">
        <v>34</v>
      </c>
      <c r="L32" s="195">
        <v>0.2</v>
      </c>
      <c r="M32" s="194"/>
      <c r="N32" s="194"/>
      <c r="O32" s="194"/>
      <c r="P32" s="194"/>
      <c r="W32" s="193">
        <f>ROUND(AZ97 + SUM(CD100), 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f>ROUND(AV97 + SUM(BY100), 2)</f>
        <v>0</v>
      </c>
      <c r="AL32" s="194"/>
      <c r="AM32" s="194"/>
      <c r="AN32" s="194"/>
      <c r="AO32" s="194"/>
      <c r="AR32" s="33"/>
    </row>
    <row r="33" spans="1:57" s="3" customFormat="1" ht="14.45" customHeight="1">
      <c r="B33" s="33"/>
      <c r="F33" s="23" t="s">
        <v>35</v>
      </c>
      <c r="L33" s="195">
        <v>0.2</v>
      </c>
      <c r="M33" s="194"/>
      <c r="N33" s="194"/>
      <c r="O33" s="194"/>
      <c r="P33" s="194"/>
      <c r="W33" s="193">
        <f>ROUND(BA97 + SUM(CE100), 2)</f>
        <v>0</v>
      </c>
      <c r="X33" s="194"/>
      <c r="Y33" s="194"/>
      <c r="Z33" s="194"/>
      <c r="AA33" s="194"/>
      <c r="AB33" s="194"/>
      <c r="AC33" s="194"/>
      <c r="AD33" s="194"/>
      <c r="AE33" s="194"/>
      <c r="AK33" s="193">
        <f>ROUND(AW97 + SUM(BZ100), 2)</f>
        <v>0</v>
      </c>
      <c r="AL33" s="194"/>
      <c r="AM33" s="194"/>
      <c r="AN33" s="194"/>
      <c r="AO33" s="194"/>
      <c r="AR33" s="33"/>
    </row>
    <row r="34" spans="1:57" s="3" customFormat="1" ht="14.45" hidden="1" customHeight="1">
      <c r="B34" s="33"/>
      <c r="F34" s="23" t="s">
        <v>36</v>
      </c>
      <c r="L34" s="195">
        <v>0.2</v>
      </c>
      <c r="M34" s="194"/>
      <c r="N34" s="194"/>
      <c r="O34" s="194"/>
      <c r="P34" s="194"/>
      <c r="W34" s="193">
        <f>ROUND(BB97 + SUM(CF100), 2)</f>
        <v>0</v>
      </c>
      <c r="X34" s="194"/>
      <c r="Y34" s="194"/>
      <c r="Z34" s="194"/>
      <c r="AA34" s="194"/>
      <c r="AB34" s="194"/>
      <c r="AC34" s="194"/>
      <c r="AD34" s="194"/>
      <c r="AE34" s="194"/>
      <c r="AK34" s="193">
        <v>0</v>
      </c>
      <c r="AL34" s="194"/>
      <c r="AM34" s="194"/>
      <c r="AN34" s="194"/>
      <c r="AO34" s="194"/>
      <c r="AR34" s="33"/>
    </row>
    <row r="35" spans="1:57" s="3" customFormat="1" ht="14.45" hidden="1" customHeight="1">
      <c r="B35" s="33"/>
      <c r="F35" s="23" t="s">
        <v>37</v>
      </c>
      <c r="L35" s="195">
        <v>0.2</v>
      </c>
      <c r="M35" s="194"/>
      <c r="N35" s="194"/>
      <c r="O35" s="194"/>
      <c r="P35" s="194"/>
      <c r="W35" s="193">
        <f>ROUND(BC97 + SUM(CG100), 2)</f>
        <v>0</v>
      </c>
      <c r="X35" s="194"/>
      <c r="Y35" s="194"/>
      <c r="Z35" s="194"/>
      <c r="AA35" s="194"/>
      <c r="AB35" s="194"/>
      <c r="AC35" s="194"/>
      <c r="AD35" s="194"/>
      <c r="AE35" s="194"/>
      <c r="AK35" s="193">
        <v>0</v>
      </c>
      <c r="AL35" s="194"/>
      <c r="AM35" s="194"/>
      <c r="AN35" s="194"/>
      <c r="AO35" s="194"/>
      <c r="AR35" s="33"/>
    </row>
    <row r="36" spans="1:57" s="3" customFormat="1" ht="14.45" hidden="1" customHeight="1">
      <c r="B36" s="33"/>
      <c r="F36" s="23" t="s">
        <v>38</v>
      </c>
      <c r="L36" s="195">
        <v>0</v>
      </c>
      <c r="M36" s="194"/>
      <c r="N36" s="194"/>
      <c r="O36" s="194"/>
      <c r="P36" s="194"/>
      <c r="W36" s="193">
        <f>ROUND(BD97 + SUM(CH100), 2)</f>
        <v>0</v>
      </c>
      <c r="X36" s="194"/>
      <c r="Y36" s="194"/>
      <c r="Z36" s="194"/>
      <c r="AA36" s="194"/>
      <c r="AB36" s="194"/>
      <c r="AC36" s="194"/>
      <c r="AD36" s="194"/>
      <c r="AE36" s="194"/>
      <c r="AK36" s="193">
        <v>0</v>
      </c>
      <c r="AL36" s="194"/>
      <c r="AM36" s="194"/>
      <c r="AN36" s="194"/>
      <c r="AO36" s="194"/>
      <c r="AR36" s="33"/>
    </row>
    <row r="37" spans="1:57" s="2" customFormat="1" ht="6.9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" customHeight="1">
      <c r="A38" s="28"/>
      <c r="B38" s="29"/>
      <c r="C38" s="34"/>
      <c r="D38" s="35" t="s">
        <v>39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40</v>
      </c>
      <c r="U38" s="36"/>
      <c r="V38" s="36"/>
      <c r="W38" s="36"/>
      <c r="X38" s="186" t="s">
        <v>41</v>
      </c>
      <c r="Y38" s="187"/>
      <c r="Z38" s="187"/>
      <c r="AA38" s="187"/>
      <c r="AB38" s="187"/>
      <c r="AC38" s="36"/>
      <c r="AD38" s="36"/>
      <c r="AE38" s="36"/>
      <c r="AF38" s="36"/>
      <c r="AG38" s="36"/>
      <c r="AH38" s="36"/>
      <c r="AI38" s="36"/>
      <c r="AJ38" s="36"/>
      <c r="AK38" s="188">
        <f>SUM(AK29:AK36)</f>
        <v>0</v>
      </c>
      <c r="AL38" s="187"/>
      <c r="AM38" s="187"/>
      <c r="AN38" s="187"/>
      <c r="AO38" s="189"/>
      <c r="AP38" s="34"/>
      <c r="AQ38" s="34"/>
      <c r="AR38" s="29"/>
      <c r="BE38" s="28"/>
    </row>
    <row r="39" spans="1:57" s="2" customFormat="1" ht="6.9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8"/>
      <c r="D49" s="39" t="s">
        <v>42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43</v>
      </c>
      <c r="AI49" s="40"/>
      <c r="AJ49" s="40"/>
      <c r="AK49" s="40"/>
      <c r="AL49" s="40"/>
      <c r="AM49" s="40"/>
      <c r="AN49" s="40"/>
      <c r="AO49" s="40"/>
      <c r="AR49" s="38"/>
    </row>
    <row r="50" spans="1:57">
      <c r="B50" s="17"/>
      <c r="AR50" s="17"/>
    </row>
    <row r="51" spans="1:57" s="159" customFormat="1">
      <c r="B51" s="17"/>
      <c r="AR51" s="17"/>
    </row>
    <row r="52" spans="1:57" s="159" customFormat="1">
      <c r="B52" s="17"/>
      <c r="AR52" s="17"/>
    </row>
    <row r="53" spans="1:57" s="159" customFormat="1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>
      <c r="B60" s="17"/>
      <c r="AR60" s="17"/>
    </row>
    <row r="61" spans="1:57">
      <c r="B61" s="17"/>
      <c r="AR61" s="17"/>
    </row>
    <row r="62" spans="1:57">
      <c r="B62" s="17"/>
      <c r="AR62" s="17"/>
    </row>
    <row r="63" spans="1:57" s="2" customFormat="1" ht="12.75">
      <c r="A63" s="28"/>
      <c r="B63" s="29"/>
      <c r="C63" s="28"/>
      <c r="D63" s="41" t="s">
        <v>44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41" t="s">
        <v>45</v>
      </c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41" t="s">
        <v>44</v>
      </c>
      <c r="AI63" s="31"/>
      <c r="AJ63" s="31"/>
      <c r="AK63" s="31"/>
      <c r="AL63" s="31"/>
      <c r="AM63" s="41" t="s">
        <v>45</v>
      </c>
      <c r="AN63" s="31"/>
      <c r="AO63" s="31"/>
      <c r="AP63" s="28"/>
      <c r="AQ63" s="28"/>
      <c r="AR63" s="29"/>
      <c r="BE63" s="28"/>
    </row>
    <row r="64" spans="1:57">
      <c r="B64" s="17"/>
      <c r="AR64" s="17"/>
    </row>
    <row r="65" spans="1:57">
      <c r="B65" s="17"/>
      <c r="AR65" s="17"/>
    </row>
    <row r="66" spans="1:57">
      <c r="B66" s="17"/>
      <c r="AR66" s="17"/>
    </row>
    <row r="67" spans="1:57" s="2" customFormat="1" ht="12.75">
      <c r="A67" s="28"/>
      <c r="B67" s="29"/>
      <c r="C67" s="28"/>
      <c r="D67" s="39" t="s">
        <v>46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39" t="s">
        <v>47</v>
      </c>
      <c r="AI67" s="42"/>
      <c r="AJ67" s="42"/>
      <c r="AK67" s="42"/>
      <c r="AL67" s="42"/>
      <c r="AM67" s="42"/>
      <c r="AN67" s="42"/>
      <c r="AO67" s="42"/>
      <c r="AP67" s="28"/>
      <c r="AQ67" s="28"/>
      <c r="AR67" s="29"/>
      <c r="BE67" s="28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>
      <c r="B75" s="17"/>
      <c r="AR75" s="17"/>
    </row>
    <row r="76" spans="1:57">
      <c r="B76" s="17"/>
      <c r="AR76" s="17"/>
    </row>
    <row r="77" spans="1:57">
      <c r="B77" s="17"/>
      <c r="AR77" s="17"/>
    </row>
    <row r="78" spans="1:57" s="2" customFormat="1" ht="12.75">
      <c r="A78" s="28"/>
      <c r="B78" s="29"/>
      <c r="C78" s="28"/>
      <c r="D78" s="41" t="s">
        <v>44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41" t="s">
        <v>45</v>
      </c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41" t="s">
        <v>44</v>
      </c>
      <c r="AI78" s="31"/>
      <c r="AJ78" s="31"/>
      <c r="AK78" s="31"/>
      <c r="AL78" s="31"/>
      <c r="AM78" s="41" t="s">
        <v>45</v>
      </c>
      <c r="AN78" s="31"/>
      <c r="AO78" s="31"/>
      <c r="AP78" s="28"/>
      <c r="AQ78" s="28"/>
      <c r="AR78" s="29"/>
      <c r="BE78" s="28"/>
    </row>
    <row r="79" spans="1:57" s="2" customFormat="1">
      <c r="A79" s="28"/>
      <c r="B79" s="2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9"/>
      <c r="BE79" s="28"/>
    </row>
    <row r="80" spans="1:57" s="2" customFormat="1" ht="6.95" customHeight="1">
      <c r="A80" s="28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29"/>
      <c r="BE80" s="28"/>
    </row>
    <row r="84" spans="1:57" s="2" customFormat="1" ht="6.95" customHeight="1">
      <c r="A84" s="28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29"/>
      <c r="BE84" s="28"/>
    </row>
    <row r="85" spans="1:57" s="2" customFormat="1" ht="24.95" customHeight="1">
      <c r="A85" s="28"/>
      <c r="B85" s="29"/>
      <c r="C85" s="18" t="s">
        <v>48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9"/>
      <c r="BE85" s="2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4" customFormat="1" ht="12" customHeight="1">
      <c r="B87" s="47"/>
      <c r="C87" s="23" t="s">
        <v>10</v>
      </c>
      <c r="L87" s="4" t="str">
        <f>K5</f>
        <v>061</v>
      </c>
      <c r="AR87" s="47"/>
    </row>
    <row r="88" spans="1:57" s="5" customFormat="1" ht="36.950000000000003" customHeight="1">
      <c r="B88" s="48"/>
      <c r="C88" s="49" t="s">
        <v>12</v>
      </c>
      <c r="L88" s="190" t="str">
        <f>K6</f>
        <v>Oprava poškodenej terasy v exteriéry v objekte ŠD Ekonóm</v>
      </c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R88" s="48"/>
    </row>
    <row r="89" spans="1:57" s="2" customFormat="1" ht="6.95" customHeight="1">
      <c r="A89" s="28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9"/>
      <c r="BE89" s="28"/>
    </row>
    <row r="90" spans="1:57" s="2" customFormat="1" ht="12" customHeight="1">
      <c r="A90" s="28"/>
      <c r="B90" s="29"/>
      <c r="C90" s="23" t="s">
        <v>16</v>
      </c>
      <c r="D90" s="28"/>
      <c r="E90" s="28"/>
      <c r="F90" s="28"/>
      <c r="G90" s="28"/>
      <c r="H90" s="28"/>
      <c r="I90" s="28"/>
      <c r="J90" s="28"/>
      <c r="K90" s="28"/>
      <c r="L90" s="50" t="str">
        <f>IF(K8="","",K8)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174</v>
      </c>
      <c r="AJ90" s="28"/>
      <c r="AK90" s="28"/>
      <c r="AL90" s="28"/>
      <c r="AM90" s="192" t="str">
        <f>IF(AN8= "","",AN8)</f>
        <v/>
      </c>
      <c r="AN90" s="192"/>
      <c r="AO90" s="28"/>
      <c r="AP90" s="28"/>
      <c r="AQ90" s="28"/>
      <c r="AR90" s="29"/>
      <c r="BE90" s="28"/>
    </row>
    <row r="91" spans="1:57" s="2" customFormat="1" ht="6.9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BE91" s="28"/>
    </row>
    <row r="92" spans="1:57" s="2" customFormat="1" ht="15.2" customHeight="1">
      <c r="A92" s="28"/>
      <c r="B92" s="29"/>
      <c r="C92" s="23" t="s">
        <v>18</v>
      </c>
      <c r="D92" s="28"/>
      <c r="E92" s="28"/>
      <c r="F92" s="28"/>
      <c r="G92" s="28"/>
      <c r="H92" s="28"/>
      <c r="I92" s="28"/>
      <c r="J92" s="28"/>
      <c r="K92" s="28"/>
      <c r="L92" s="4" t="str">
        <f>IF(E11= "","",E11)</f>
        <v xml:space="preserve"> </v>
      </c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3" t="s">
        <v>22</v>
      </c>
      <c r="AJ92" s="28"/>
      <c r="AK92" s="28"/>
      <c r="AL92" s="28"/>
      <c r="AM92" s="179" t="str">
        <f>IF(E17="","",E17)</f>
        <v xml:space="preserve"> </v>
      </c>
      <c r="AN92" s="180"/>
      <c r="AO92" s="180"/>
      <c r="AP92" s="180"/>
      <c r="AQ92" s="28"/>
      <c r="AR92" s="29"/>
      <c r="AS92" s="175" t="s">
        <v>49</v>
      </c>
      <c r="AT92" s="176"/>
      <c r="AU92" s="52"/>
      <c r="AV92" s="52"/>
      <c r="AW92" s="52"/>
      <c r="AX92" s="52"/>
      <c r="AY92" s="52"/>
      <c r="AZ92" s="52"/>
      <c r="BA92" s="52"/>
      <c r="BB92" s="52"/>
      <c r="BC92" s="52"/>
      <c r="BD92" s="53"/>
      <c r="BE92" s="28"/>
    </row>
    <row r="93" spans="1:57" s="2" customFormat="1" ht="15.2" customHeight="1">
      <c r="A93" s="28"/>
      <c r="B93" s="29"/>
      <c r="C93" s="23" t="s">
        <v>21</v>
      </c>
      <c r="D93" s="28"/>
      <c r="E93" s="28"/>
      <c r="F93" s="28"/>
      <c r="G93" s="28"/>
      <c r="H93" s="28"/>
      <c r="I93" s="28"/>
      <c r="J93" s="28"/>
      <c r="K93" s="28"/>
      <c r="L93" s="4" t="str">
        <f>IF(E14="","",E14)</f>
        <v xml:space="preserve"> </v>
      </c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3" t="s">
        <v>25</v>
      </c>
      <c r="AJ93" s="28"/>
      <c r="AK93" s="28"/>
      <c r="AL93" s="28"/>
      <c r="AM93" s="179" t="str">
        <f>IF(E20="","",E20)</f>
        <v xml:space="preserve"> </v>
      </c>
      <c r="AN93" s="180"/>
      <c r="AO93" s="180"/>
      <c r="AP93" s="180"/>
      <c r="AQ93" s="28"/>
      <c r="AR93" s="29"/>
      <c r="AS93" s="177"/>
      <c r="AT93" s="178"/>
      <c r="AU93" s="54"/>
      <c r="AV93" s="54"/>
      <c r="AW93" s="54"/>
      <c r="AX93" s="54"/>
      <c r="AY93" s="54"/>
      <c r="AZ93" s="54"/>
      <c r="BA93" s="54"/>
      <c r="BB93" s="54"/>
      <c r="BC93" s="54"/>
      <c r="BD93" s="55"/>
      <c r="BE93" s="28"/>
    </row>
    <row r="94" spans="1:57" s="2" customFormat="1" ht="10.9" customHeight="1">
      <c r="A94" s="28"/>
      <c r="B94" s="29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9"/>
      <c r="AS94" s="177"/>
      <c r="AT94" s="178"/>
      <c r="AU94" s="54"/>
      <c r="AV94" s="54"/>
      <c r="AW94" s="54"/>
      <c r="AX94" s="54"/>
      <c r="AY94" s="54"/>
      <c r="AZ94" s="54"/>
      <c r="BA94" s="54"/>
      <c r="BB94" s="54"/>
      <c r="BC94" s="54"/>
      <c r="BD94" s="55"/>
      <c r="BE94" s="28"/>
    </row>
    <row r="95" spans="1:57" s="2" customFormat="1" ht="29.25" customHeight="1">
      <c r="A95" s="28"/>
      <c r="B95" s="29"/>
      <c r="C95" s="181" t="s">
        <v>50</v>
      </c>
      <c r="D95" s="182"/>
      <c r="E95" s="182"/>
      <c r="F95" s="182"/>
      <c r="G95" s="182"/>
      <c r="H95" s="56"/>
      <c r="I95" s="183" t="s">
        <v>51</v>
      </c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4" t="s">
        <v>52</v>
      </c>
      <c r="AH95" s="182"/>
      <c r="AI95" s="182"/>
      <c r="AJ95" s="182"/>
      <c r="AK95" s="182"/>
      <c r="AL95" s="182"/>
      <c r="AM95" s="182"/>
      <c r="AN95" s="183" t="s">
        <v>53</v>
      </c>
      <c r="AO95" s="182"/>
      <c r="AP95" s="185"/>
      <c r="AQ95" s="57" t="s">
        <v>54</v>
      </c>
      <c r="AR95" s="29"/>
      <c r="AS95" s="58" t="s">
        <v>55</v>
      </c>
      <c r="AT95" s="59" t="s">
        <v>56</v>
      </c>
      <c r="AU95" s="59" t="s">
        <v>57</v>
      </c>
      <c r="AV95" s="59" t="s">
        <v>58</v>
      </c>
      <c r="AW95" s="59" t="s">
        <v>59</v>
      </c>
      <c r="AX95" s="59" t="s">
        <v>60</v>
      </c>
      <c r="AY95" s="59" t="s">
        <v>61</v>
      </c>
      <c r="AZ95" s="59" t="s">
        <v>62</v>
      </c>
      <c r="BA95" s="59" t="s">
        <v>63</v>
      </c>
      <c r="BB95" s="59" t="s">
        <v>64</v>
      </c>
      <c r="BC95" s="59" t="s">
        <v>65</v>
      </c>
      <c r="BD95" s="60" t="s">
        <v>66</v>
      </c>
      <c r="BE95" s="28"/>
    </row>
    <row r="96" spans="1:57" s="2" customFormat="1" ht="10.9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61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3"/>
      <c r="BE96" s="28"/>
    </row>
    <row r="97" spans="1:90" s="6" customFormat="1" ht="32.450000000000003" customHeight="1">
      <c r="B97" s="64"/>
      <c r="C97" s="65" t="s">
        <v>67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174">
        <f>ROUND(AG98,2)</f>
        <v>0</v>
      </c>
      <c r="AH97" s="174"/>
      <c r="AI97" s="174"/>
      <c r="AJ97" s="174"/>
      <c r="AK97" s="174"/>
      <c r="AL97" s="174"/>
      <c r="AM97" s="174"/>
      <c r="AN97" s="161">
        <f>SUM(AG97,AT97)</f>
        <v>0</v>
      </c>
      <c r="AO97" s="161"/>
      <c r="AP97" s="161"/>
      <c r="AQ97" s="68" t="s">
        <v>1</v>
      </c>
      <c r="AR97" s="64"/>
      <c r="AS97" s="69">
        <f>ROUND(AS98,2)</f>
        <v>0</v>
      </c>
      <c r="AT97" s="70">
        <f>ROUND(SUM(AV97:AW97),2)</f>
        <v>0</v>
      </c>
      <c r="AU97" s="71" t="e">
        <f>ROUND(AU98,5)</f>
        <v>#REF!</v>
      </c>
      <c r="AV97" s="70">
        <f>ROUND(AZ97*L32,2)</f>
        <v>0</v>
      </c>
      <c r="AW97" s="70">
        <f>ROUND(BA97*L33,2)</f>
        <v>0</v>
      </c>
      <c r="AX97" s="70">
        <f>ROUND(BB97*L32,2)</f>
        <v>0</v>
      </c>
      <c r="AY97" s="70">
        <f>ROUND(BC97*L33,2)</f>
        <v>0</v>
      </c>
      <c r="AZ97" s="70">
        <f>ROUND(AZ98,2)</f>
        <v>0</v>
      </c>
      <c r="BA97" s="70">
        <f>ROUND(BA98,2)</f>
        <v>0</v>
      </c>
      <c r="BB97" s="70">
        <f>ROUND(BB98,2)</f>
        <v>0</v>
      </c>
      <c r="BC97" s="70">
        <f>ROUND(BC98,2)</f>
        <v>0</v>
      </c>
      <c r="BD97" s="72">
        <f>ROUND(BD98,2)</f>
        <v>0</v>
      </c>
      <c r="BS97" s="73" t="s">
        <v>68</v>
      </c>
      <c r="BT97" s="73" t="s">
        <v>69</v>
      </c>
      <c r="BV97" s="73" t="s">
        <v>70</v>
      </c>
      <c r="BW97" s="73" t="s">
        <v>4</v>
      </c>
      <c r="BX97" s="73" t="s">
        <v>71</v>
      </c>
      <c r="CL97" s="73" t="s">
        <v>1</v>
      </c>
    </row>
    <row r="98" spans="1:90" s="7" customFormat="1" ht="16.5" customHeight="1">
      <c r="A98" s="74" t="s">
        <v>72</v>
      </c>
      <c r="B98" s="75"/>
      <c r="C98" s="76"/>
      <c r="D98" s="173" t="s">
        <v>11</v>
      </c>
      <c r="E98" s="173"/>
      <c r="F98" s="173"/>
      <c r="G98" s="173"/>
      <c r="H98" s="173"/>
      <c r="I98" s="77"/>
      <c r="J98" s="173" t="s">
        <v>13</v>
      </c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65">
        <f>'2...................'!J30</f>
        <v>0</v>
      </c>
      <c r="AH98" s="166"/>
      <c r="AI98" s="166"/>
      <c r="AJ98" s="166"/>
      <c r="AK98" s="166"/>
      <c r="AL98" s="166"/>
      <c r="AM98" s="166"/>
      <c r="AN98" s="165">
        <f>SUM(AG98,AT98)</f>
        <v>0</v>
      </c>
      <c r="AO98" s="166"/>
      <c r="AP98" s="166"/>
      <c r="AQ98" s="78" t="s">
        <v>73</v>
      </c>
      <c r="AR98" s="75"/>
      <c r="AS98" s="79">
        <v>0</v>
      </c>
      <c r="AT98" s="80">
        <f>ROUND(SUM(AV98:AW98),2)</f>
        <v>0</v>
      </c>
      <c r="AU98" s="81" t="e">
        <f>'2...................'!P123</f>
        <v>#REF!</v>
      </c>
      <c r="AV98" s="80">
        <f>'2...................'!J33</f>
        <v>0</v>
      </c>
      <c r="AW98" s="80">
        <f>'2...................'!J34</f>
        <v>0</v>
      </c>
      <c r="AX98" s="80">
        <f>'2...................'!J35</f>
        <v>0</v>
      </c>
      <c r="AY98" s="80">
        <f>'2...................'!J36</f>
        <v>0</v>
      </c>
      <c r="AZ98" s="80">
        <f>'2...................'!F33</f>
        <v>0</v>
      </c>
      <c r="BA98" s="80">
        <f>'2...................'!F34</f>
        <v>0</v>
      </c>
      <c r="BB98" s="80">
        <f>'2...................'!F35</f>
        <v>0</v>
      </c>
      <c r="BC98" s="80">
        <f>'2...................'!F36</f>
        <v>0</v>
      </c>
      <c r="BD98" s="82">
        <f>'2...................'!F37</f>
        <v>0</v>
      </c>
      <c r="BT98" s="83" t="s">
        <v>74</v>
      </c>
      <c r="BU98" s="83" t="s">
        <v>75</v>
      </c>
      <c r="BV98" s="83" t="s">
        <v>70</v>
      </c>
      <c r="BW98" s="83" t="s">
        <v>4</v>
      </c>
      <c r="BX98" s="83" t="s">
        <v>71</v>
      </c>
      <c r="CL98" s="83" t="s">
        <v>1</v>
      </c>
    </row>
    <row r="99" spans="1:90">
      <c r="B99" s="17"/>
      <c r="AR99" s="17"/>
    </row>
    <row r="100" spans="1:90" s="2" customFormat="1" ht="30" customHeight="1">
      <c r="A100" s="28"/>
      <c r="B100" s="29"/>
      <c r="C100" s="65" t="s">
        <v>76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161">
        <v>0</v>
      </c>
      <c r="AH100" s="161"/>
      <c r="AI100" s="161"/>
      <c r="AJ100" s="161"/>
      <c r="AK100" s="161"/>
      <c r="AL100" s="161"/>
      <c r="AM100" s="161"/>
      <c r="AN100" s="161">
        <v>0</v>
      </c>
      <c r="AO100" s="161"/>
      <c r="AP100" s="161"/>
      <c r="AQ100" s="84"/>
      <c r="AR100" s="29"/>
      <c r="AS100" s="58" t="s">
        <v>77</v>
      </c>
      <c r="AT100" s="59" t="s">
        <v>78</v>
      </c>
      <c r="AU100" s="59" t="s">
        <v>33</v>
      </c>
      <c r="AV100" s="60" t="s">
        <v>56</v>
      </c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90" s="2" customFormat="1" ht="10.9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9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90" s="2" customFormat="1" ht="30" customHeight="1">
      <c r="A102" s="28"/>
      <c r="B102" s="29"/>
      <c r="C102" s="85" t="s">
        <v>79</v>
      </c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162">
        <f>ROUND(AG97 + AG100, 2)</f>
        <v>0</v>
      </c>
      <c r="AH102" s="162"/>
      <c r="AI102" s="162"/>
      <c r="AJ102" s="162"/>
      <c r="AK102" s="162"/>
      <c r="AL102" s="162"/>
      <c r="AM102" s="162"/>
      <c r="AN102" s="162">
        <f>ROUND(AN97 + AN100, 2)</f>
        <v>0</v>
      </c>
      <c r="AO102" s="162"/>
      <c r="AP102" s="162"/>
      <c r="AQ102" s="86"/>
      <c r="AR102" s="29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90" s="2" customFormat="1" ht="6.95" customHeight="1">
      <c r="A103" s="28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29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</sheetData>
  <mergeCells count="47">
    <mergeCell ref="D8:AI8"/>
    <mergeCell ref="L31:P31"/>
    <mergeCell ref="W31:AE31"/>
    <mergeCell ref="AK31:AO31"/>
    <mergeCell ref="W32:AE32"/>
    <mergeCell ref="AK32:AO32"/>
    <mergeCell ref="L32:P32"/>
    <mergeCell ref="W33:AE33"/>
    <mergeCell ref="AK33:AO33"/>
    <mergeCell ref="L33:P33"/>
    <mergeCell ref="W34:AE34"/>
    <mergeCell ref="AK34:AO34"/>
    <mergeCell ref="L34:P34"/>
    <mergeCell ref="W35:AE35"/>
    <mergeCell ref="AK35:AO35"/>
    <mergeCell ref="L35:P35"/>
    <mergeCell ref="W36:AE36"/>
    <mergeCell ref="AK36:AO36"/>
    <mergeCell ref="L36:P36"/>
    <mergeCell ref="X38:AB38"/>
    <mergeCell ref="AK38:AO38"/>
    <mergeCell ref="L88:AO88"/>
    <mergeCell ref="AM90:AN90"/>
    <mergeCell ref="AM92:AP92"/>
    <mergeCell ref="AN97:AP97"/>
    <mergeCell ref="AS92:AT94"/>
    <mergeCell ref="AM93:AP93"/>
    <mergeCell ref="C95:G95"/>
    <mergeCell ref="I95:AF95"/>
    <mergeCell ref="AG95:AM95"/>
    <mergeCell ref="AN95:AP95"/>
    <mergeCell ref="AG100:AM100"/>
    <mergeCell ref="AN100:AP100"/>
    <mergeCell ref="AG102:AM102"/>
    <mergeCell ref="AN102:AP102"/>
    <mergeCell ref="AR2:BE2"/>
    <mergeCell ref="AN98:AP98"/>
    <mergeCell ref="AG98:AM98"/>
    <mergeCell ref="AK29:AO29"/>
    <mergeCell ref="K5:AO5"/>
    <mergeCell ref="K6:AO6"/>
    <mergeCell ref="E23:AN23"/>
    <mergeCell ref="AK26:AO26"/>
    <mergeCell ref="AK27:AO27"/>
    <mergeCell ref="D98:H98"/>
    <mergeCell ref="J98:AF98"/>
    <mergeCell ref="AG97:AM97"/>
  </mergeCells>
  <hyperlinks>
    <hyperlink ref="A98" location="'061 - doplnenie poteru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1"/>
  <sheetViews>
    <sheetView showGridLines="0" workbookViewId="0">
      <selection activeCell="F13" sqref="F1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8"/>
    </row>
    <row r="2" spans="1:46" s="1" customFormat="1" ht="36.950000000000003" customHeight="1">
      <c r="L2" s="163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80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8"/>
      <c r="B6" s="29"/>
      <c r="C6" s="28"/>
      <c r="D6" s="23" t="s">
        <v>12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>
      <c r="A7" s="28"/>
      <c r="B7" s="29"/>
      <c r="C7" s="28"/>
      <c r="D7" s="28"/>
      <c r="E7" s="190" t="s">
        <v>171</v>
      </c>
      <c r="F7" s="197"/>
      <c r="G7" s="197"/>
      <c r="H7" s="197"/>
      <c r="I7" s="28"/>
      <c r="J7" s="28"/>
      <c r="K7" s="28"/>
      <c r="L7" s="3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>
      <c r="A9" s="28"/>
      <c r="B9" s="29"/>
      <c r="C9" s="28"/>
      <c r="D9" s="23" t="s">
        <v>14</v>
      </c>
      <c r="E9" s="28"/>
      <c r="F9" s="21" t="s">
        <v>1</v>
      </c>
      <c r="G9" s="28"/>
      <c r="H9" s="28"/>
      <c r="I9" s="23" t="s">
        <v>15</v>
      </c>
      <c r="J9" s="21" t="s">
        <v>1</v>
      </c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198" t="s">
        <v>176</v>
      </c>
      <c r="E10" s="198"/>
      <c r="F10" s="198"/>
      <c r="G10" s="198"/>
      <c r="H10" s="28"/>
      <c r="I10" s="23" t="s">
        <v>174</v>
      </c>
      <c r="J10" s="51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3" t="s">
        <v>18</v>
      </c>
      <c r="E12" s="28"/>
      <c r="F12" s="28"/>
      <c r="G12" s="28"/>
      <c r="H12" s="28"/>
      <c r="I12" s="23" t="s">
        <v>19</v>
      </c>
      <c r="J12" s="21" t="str">
        <f>IF('Rekapitulácia stavby'!AN10="","",'Rekapitulácia stavby'!AN10)</f>
        <v/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20</v>
      </c>
      <c r="J13" s="21" t="str">
        <f>IF('Rekapitulácia stavby'!AN11="","",'Rekapitulácia stavby'!AN11)</f>
        <v/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>
      <c r="A15" s="28"/>
      <c r="B15" s="29"/>
      <c r="C15" s="28"/>
      <c r="D15" s="23" t="s">
        <v>21</v>
      </c>
      <c r="E15" s="28"/>
      <c r="F15" s="28"/>
      <c r="G15" s="28"/>
      <c r="H15" s="28"/>
      <c r="I15" s="23" t="s">
        <v>19</v>
      </c>
      <c r="J15" s="21" t="str">
        <f>'Rekapitulácia stavby'!AN13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>
      <c r="A16" s="28"/>
      <c r="B16" s="29"/>
      <c r="C16" s="28"/>
      <c r="D16" s="28"/>
      <c r="E16" s="169" t="str">
        <f>'Rekapitulácia stavby'!E14</f>
        <v xml:space="preserve"> </v>
      </c>
      <c r="F16" s="169"/>
      <c r="G16" s="169"/>
      <c r="H16" s="169"/>
      <c r="I16" s="23" t="s">
        <v>20</v>
      </c>
      <c r="J16" s="21" t="str">
        <f>'Rekapitulácia stavby'!AN14</f>
        <v/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>
      <c r="A18" s="28"/>
      <c r="B18" s="29"/>
      <c r="C18" s="28"/>
      <c r="D18" s="23" t="s">
        <v>22</v>
      </c>
      <c r="E18" s="28"/>
      <c r="F18" s="28"/>
      <c r="G18" s="28"/>
      <c r="H18" s="28"/>
      <c r="I18" s="23" t="s">
        <v>19</v>
      </c>
      <c r="J18" s="21" t="str">
        <f>IF('Rekapitulácia stavby'!AN16="","",'Rekapitulácia stavby'!AN16)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20</v>
      </c>
      <c r="J19" s="21" t="str">
        <f>IF('Rekapitulácia stavby'!AN17="","",'Rekapitulácia stavby'!AN17)</f>
        <v/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3" t="s">
        <v>25</v>
      </c>
      <c r="E21" s="28"/>
      <c r="F21" s="28"/>
      <c r="G21" s="28"/>
      <c r="H21" s="28"/>
      <c r="I21" s="23" t="s">
        <v>19</v>
      </c>
      <c r="J21" s="21" t="str">
        <f>IF('Rekapitulácia stavby'!AN19="","",'Rekapitulácia stavby'!AN19)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20</v>
      </c>
      <c r="J22" s="21" t="str">
        <f>IF('Rekapitulácia stavby'!AN20="","",'Rekapitulácia stavby'!AN20)</f>
        <v/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>
      <c r="A24" s="28"/>
      <c r="B24" s="29"/>
      <c r="C24" s="28"/>
      <c r="D24" s="23" t="s">
        <v>26</v>
      </c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>
      <c r="A25" s="90"/>
      <c r="B25" s="91"/>
      <c r="C25" s="90"/>
      <c r="D25" s="90"/>
      <c r="E25" s="171" t="s">
        <v>1</v>
      </c>
      <c r="F25" s="171"/>
      <c r="G25" s="171"/>
      <c r="H25" s="171"/>
      <c r="I25" s="90"/>
      <c r="J25" s="90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4.45" customHeight="1">
      <c r="A28" s="28"/>
      <c r="B28" s="29"/>
      <c r="C28" s="28"/>
      <c r="D28" s="21" t="s">
        <v>81</v>
      </c>
      <c r="E28" s="28"/>
      <c r="F28" s="28"/>
      <c r="G28" s="28"/>
      <c r="H28" s="28"/>
      <c r="I28" s="28"/>
      <c r="J28" s="27">
        <f>J94</f>
        <v>0</v>
      </c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14.45" customHeight="1">
      <c r="A29" s="28"/>
      <c r="B29" s="29"/>
      <c r="C29" s="28"/>
      <c r="D29" s="26" t="s">
        <v>82</v>
      </c>
      <c r="E29" s="28"/>
      <c r="F29" s="28"/>
      <c r="G29" s="28"/>
      <c r="H29" s="28"/>
      <c r="I29" s="28"/>
      <c r="J29" s="27">
        <f>J104</f>
        <v>0</v>
      </c>
      <c r="K29" s="28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3" t="s">
        <v>29</v>
      </c>
      <c r="E30" s="28"/>
      <c r="F30" s="28"/>
      <c r="G30" s="28"/>
      <c r="H30" s="28"/>
      <c r="I30" s="28"/>
      <c r="J30" s="67">
        <f>ROUND(J28 + J29, 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31</v>
      </c>
      <c r="G32" s="28"/>
      <c r="H32" s="28"/>
      <c r="I32" s="32" t="s">
        <v>30</v>
      </c>
      <c r="J32" s="32" t="s">
        <v>32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4" t="s">
        <v>33</v>
      </c>
      <c r="E33" s="23" t="s">
        <v>34</v>
      </c>
      <c r="F33" s="95">
        <f>ROUND((SUM(BE104:BE105) + SUM(BE123:BE140)),  2)</f>
        <v>0</v>
      </c>
      <c r="G33" s="28"/>
      <c r="H33" s="28"/>
      <c r="I33" s="96">
        <v>0.2</v>
      </c>
      <c r="J33" s="95">
        <f>ROUND(((SUM(BE104:BE105) + SUM(BE123:BE140))*I33),  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3" t="s">
        <v>35</v>
      </c>
      <c r="F34" s="95">
        <f>J28</f>
        <v>0</v>
      </c>
      <c r="G34" s="28"/>
      <c r="H34" s="28"/>
      <c r="I34" s="96">
        <v>0.2</v>
      </c>
      <c r="J34" s="95">
        <f>F34/100*20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3" t="s">
        <v>36</v>
      </c>
      <c r="F35" s="95">
        <f>ROUND((SUM(BG104:BG105) + SUM(BG123:BG140)),  2)</f>
        <v>0</v>
      </c>
      <c r="G35" s="28"/>
      <c r="H35" s="28"/>
      <c r="I35" s="96">
        <v>0.2</v>
      </c>
      <c r="J35" s="95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3" t="s">
        <v>37</v>
      </c>
      <c r="F36" s="95">
        <f>ROUND((SUM(BH104:BH105) + SUM(BH123:BH140)),  2)</f>
        <v>0</v>
      </c>
      <c r="G36" s="28"/>
      <c r="H36" s="28"/>
      <c r="I36" s="96">
        <v>0.2</v>
      </c>
      <c r="J36" s="95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3" t="s">
        <v>38</v>
      </c>
      <c r="F37" s="95">
        <f>ROUND((SUM(BI104:BI105) + SUM(BI123:BI140)),  2)</f>
        <v>0</v>
      </c>
      <c r="G37" s="28"/>
      <c r="H37" s="28"/>
      <c r="I37" s="96">
        <v>0</v>
      </c>
      <c r="J37" s="95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86"/>
      <c r="D39" s="97" t="s">
        <v>39</v>
      </c>
      <c r="E39" s="56"/>
      <c r="F39" s="56"/>
      <c r="G39" s="98" t="s">
        <v>40</v>
      </c>
      <c r="H39" s="99" t="s">
        <v>41</v>
      </c>
      <c r="I39" s="56"/>
      <c r="J39" s="100">
        <f>SUM(J30:J37)</f>
        <v>0</v>
      </c>
      <c r="K39" s="101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8"/>
      <c r="D50" s="39" t="s">
        <v>42</v>
      </c>
      <c r="E50" s="40"/>
      <c r="F50" s="40"/>
      <c r="G50" s="39" t="s">
        <v>43</v>
      </c>
      <c r="H50" s="40"/>
      <c r="I50" s="40"/>
      <c r="J50" s="40"/>
      <c r="K50" s="40"/>
      <c r="L50" s="3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29"/>
      <c r="C61" s="28"/>
      <c r="D61" s="41" t="s">
        <v>44</v>
      </c>
      <c r="E61" s="31"/>
      <c r="F61" s="102" t="s">
        <v>45</v>
      </c>
      <c r="G61" s="41" t="s">
        <v>44</v>
      </c>
      <c r="H61" s="31"/>
      <c r="I61" s="31"/>
      <c r="J61" s="103" t="s">
        <v>45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29"/>
      <c r="C65" s="28"/>
      <c r="D65" s="39" t="s">
        <v>46</v>
      </c>
      <c r="E65" s="42"/>
      <c r="F65" s="42"/>
      <c r="G65" s="39" t="s">
        <v>47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29"/>
      <c r="C76" s="28"/>
      <c r="D76" s="41" t="s">
        <v>44</v>
      </c>
      <c r="E76" s="31"/>
      <c r="F76" s="102" t="s">
        <v>45</v>
      </c>
      <c r="G76" s="41" t="s">
        <v>44</v>
      </c>
      <c r="H76" s="31"/>
      <c r="I76" s="31"/>
      <c r="J76" s="103" t="s">
        <v>45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18" t="s">
        <v>83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3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190" t="str">
        <f>E7</f>
        <v>Oprava poškodenej terasy v exteréry v objekte ŠD Ekonóm</v>
      </c>
      <c r="F85" s="197"/>
      <c r="G85" s="197"/>
      <c r="H85" s="197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>
      <c r="A87" s="28"/>
      <c r="B87" s="29"/>
      <c r="C87" s="23" t="s">
        <v>16</v>
      </c>
      <c r="D87" s="28"/>
      <c r="E87" s="28"/>
      <c r="F87" s="21">
        <f>F10</f>
        <v>0</v>
      </c>
      <c r="G87" s="28"/>
      <c r="H87" s="28"/>
      <c r="I87" s="23" t="s">
        <v>174</v>
      </c>
      <c r="J87" s="51" t="str">
        <f>IF(J10="","",J10)</f>
        <v/>
      </c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2" customHeight="1">
      <c r="A89" s="28"/>
      <c r="B89" s="29"/>
      <c r="C89" s="23" t="s">
        <v>18</v>
      </c>
      <c r="D89" s="28"/>
      <c r="E89" s="28"/>
      <c r="F89" s="21" t="str">
        <f>E13</f>
        <v xml:space="preserve"> </v>
      </c>
      <c r="G89" s="28"/>
      <c r="H89" s="28"/>
      <c r="I89" s="23" t="s">
        <v>22</v>
      </c>
      <c r="J89" s="24" t="str">
        <f>E19</f>
        <v xml:space="preserve"> 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2" customHeight="1">
      <c r="A90" s="28"/>
      <c r="B90" s="29"/>
      <c r="C90" s="23" t="s">
        <v>21</v>
      </c>
      <c r="D90" s="28"/>
      <c r="E90" s="28"/>
      <c r="F90" s="21" t="str">
        <f>IF(E16="","",E16)</f>
        <v xml:space="preserve"> </v>
      </c>
      <c r="G90" s="28"/>
      <c r="H90" s="28"/>
      <c r="I90" s="23" t="s">
        <v>25</v>
      </c>
      <c r="J90" s="24" t="str">
        <f>E22</f>
        <v xml:space="preserve"> </v>
      </c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>
      <c r="A92" s="28"/>
      <c r="B92" s="29"/>
      <c r="C92" s="104" t="s">
        <v>84</v>
      </c>
      <c r="D92" s="86"/>
      <c r="E92" s="86"/>
      <c r="F92" s="86"/>
      <c r="G92" s="86"/>
      <c r="H92" s="86"/>
      <c r="I92" s="86"/>
      <c r="J92" s="105" t="s">
        <v>85</v>
      </c>
      <c r="K92" s="86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>
      <c r="A94" s="28"/>
      <c r="B94" s="29"/>
      <c r="C94" s="106" t="s">
        <v>86</v>
      </c>
      <c r="D94" s="28"/>
      <c r="E94" s="28"/>
      <c r="F94" s="28"/>
      <c r="G94" s="28"/>
      <c r="H94" s="28"/>
      <c r="I94" s="28"/>
      <c r="J94" s="67">
        <f>J123</f>
        <v>0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4" t="s">
        <v>87</v>
      </c>
    </row>
    <row r="95" spans="1:47" s="9" customFormat="1" ht="24.95" customHeight="1">
      <c r="B95" s="107"/>
      <c r="D95" s="108" t="s">
        <v>88</v>
      </c>
      <c r="E95" s="109"/>
      <c r="F95" s="109"/>
      <c r="G95" s="109"/>
      <c r="H95" s="109"/>
      <c r="I95" s="109"/>
      <c r="J95" s="110">
        <f>J124</f>
        <v>0</v>
      </c>
      <c r="L95" s="107"/>
    </row>
    <row r="96" spans="1:47" s="10" customFormat="1" ht="19.899999999999999" customHeight="1">
      <c r="B96" s="111"/>
      <c r="D96" s="112" t="s">
        <v>89</v>
      </c>
      <c r="E96" s="113"/>
      <c r="F96" s="113"/>
      <c r="G96" s="113"/>
      <c r="H96" s="113"/>
      <c r="I96" s="113"/>
      <c r="J96" s="114">
        <f>J125</f>
        <v>0</v>
      </c>
      <c r="L96" s="111"/>
    </row>
    <row r="97" spans="1:31" s="10" customFormat="1" ht="19.899999999999999" customHeight="1">
      <c r="B97" s="111"/>
      <c r="D97" s="112" t="s">
        <v>90</v>
      </c>
      <c r="E97" s="113"/>
      <c r="F97" s="113"/>
      <c r="G97" s="113"/>
      <c r="H97" s="113"/>
      <c r="I97" s="113"/>
      <c r="J97" s="114">
        <f>J131</f>
        <v>0</v>
      </c>
      <c r="L97" s="111"/>
    </row>
    <row r="98" spans="1:31" s="9" customFormat="1" ht="24.95" customHeight="1">
      <c r="B98" s="107"/>
      <c r="D98" s="108" t="s">
        <v>91</v>
      </c>
      <c r="E98" s="109"/>
      <c r="F98" s="109"/>
      <c r="G98" s="109"/>
      <c r="H98" s="109"/>
      <c r="I98" s="109"/>
      <c r="J98" s="110">
        <f>J133</f>
        <v>0</v>
      </c>
      <c r="L98" s="107"/>
    </row>
    <row r="99" spans="1:31" s="10" customFormat="1" ht="19.899999999999999" customHeight="1">
      <c r="B99" s="111"/>
      <c r="D99" s="112" t="s">
        <v>92</v>
      </c>
      <c r="E99" s="113"/>
      <c r="F99" s="113"/>
      <c r="G99" s="113"/>
      <c r="H99" s="113"/>
      <c r="I99" s="113"/>
      <c r="J99" s="114">
        <f>J134</f>
        <v>0</v>
      </c>
      <c r="L99" s="111"/>
    </row>
    <row r="100" spans="1:31" s="9" customFormat="1" ht="24.95" customHeight="1">
      <c r="B100" s="107"/>
      <c r="D100" s="108" t="s">
        <v>93</v>
      </c>
      <c r="E100" s="109"/>
      <c r="F100" s="109"/>
      <c r="G100" s="109"/>
      <c r="H100" s="109"/>
      <c r="I100" s="109"/>
      <c r="J100" s="110">
        <f>J137</f>
        <v>0</v>
      </c>
      <c r="L100" s="107"/>
    </row>
    <row r="101" spans="1:31" s="9" customFormat="1" ht="24.95" customHeight="1">
      <c r="B101" s="107"/>
      <c r="D101" s="108" t="s">
        <v>94</v>
      </c>
      <c r="E101" s="109"/>
      <c r="F101" s="109"/>
      <c r="G101" s="109"/>
      <c r="H101" s="109"/>
      <c r="I101" s="109"/>
      <c r="J101" s="110">
        <f>J139</f>
        <v>0</v>
      </c>
      <c r="L101" s="107"/>
    </row>
    <row r="102" spans="1:31" s="2" customFormat="1" ht="21.75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5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29.25" customHeight="1">
      <c r="A104" s="28"/>
      <c r="B104" s="29"/>
      <c r="C104" s="106" t="s">
        <v>95</v>
      </c>
      <c r="D104" s="28"/>
      <c r="E104" s="28"/>
      <c r="F104" s="28"/>
      <c r="G104" s="28"/>
      <c r="H104" s="28"/>
      <c r="I104" s="28"/>
      <c r="J104" s="115">
        <v>0</v>
      </c>
      <c r="K104" s="28"/>
      <c r="L104" s="38"/>
      <c r="N104" s="116" t="s">
        <v>33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8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29.25" customHeight="1">
      <c r="A106" s="28"/>
      <c r="B106" s="29"/>
      <c r="C106" s="85" t="s">
        <v>79</v>
      </c>
      <c r="D106" s="86"/>
      <c r="E106" s="86"/>
      <c r="F106" s="86"/>
      <c r="G106" s="86"/>
      <c r="H106" s="86"/>
      <c r="I106" s="86"/>
      <c r="J106" s="87">
        <f>ROUND(J94+J104,2)</f>
        <v>0</v>
      </c>
      <c r="K106" s="86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>
      <c r="A107" s="28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11" spans="1:31" s="2" customFormat="1" ht="6.95" customHeight="1">
      <c r="A111" s="28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24.95" customHeight="1">
      <c r="A112" s="28"/>
      <c r="B112" s="29"/>
      <c r="C112" s="18" t="s">
        <v>96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3" t="s">
        <v>12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6.5" customHeight="1">
      <c r="A115" s="28"/>
      <c r="B115" s="29"/>
      <c r="C115" s="28"/>
      <c r="D115" s="28"/>
      <c r="E115" s="190" t="s">
        <v>175</v>
      </c>
      <c r="F115" s="190"/>
      <c r="G115" s="190"/>
      <c r="H115" s="190"/>
      <c r="I115" s="160"/>
      <c r="J115" s="160"/>
      <c r="K115" s="160"/>
      <c r="L115" s="38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</row>
    <row r="116" spans="1:65" s="2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2" customHeight="1">
      <c r="A117" s="28"/>
      <c r="B117" s="29"/>
      <c r="C117" s="23" t="s">
        <v>16</v>
      </c>
      <c r="D117" s="28"/>
      <c r="E117" s="28"/>
      <c r="F117" s="21">
        <f>F10</f>
        <v>0</v>
      </c>
      <c r="G117" s="28"/>
      <c r="H117" s="28"/>
      <c r="I117" s="23" t="s">
        <v>174</v>
      </c>
      <c r="J117" s="51" t="str">
        <f>IF(J10="","",J10)</f>
        <v/>
      </c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3" t="s">
        <v>18</v>
      </c>
      <c r="D119" s="28"/>
      <c r="E119" s="28"/>
      <c r="F119" s="21" t="str">
        <f>E13</f>
        <v xml:space="preserve"> </v>
      </c>
      <c r="G119" s="28"/>
      <c r="H119" s="28"/>
      <c r="I119" s="23" t="s">
        <v>22</v>
      </c>
      <c r="J119" s="24" t="str">
        <f>E19</f>
        <v xml:space="preserve"> 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2" customHeight="1">
      <c r="A120" s="28"/>
      <c r="B120" s="29"/>
      <c r="C120" s="23" t="s">
        <v>21</v>
      </c>
      <c r="D120" s="28"/>
      <c r="E120" s="28"/>
      <c r="F120" s="21" t="str">
        <f>IF(E16="","",E16)</f>
        <v xml:space="preserve"> </v>
      </c>
      <c r="G120" s="28"/>
      <c r="H120" s="28"/>
      <c r="I120" s="23" t="s">
        <v>25</v>
      </c>
      <c r="J120" s="24" t="str">
        <f>E22</f>
        <v xml:space="preserve"> 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0.3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11" customFormat="1" ht="29.25" customHeight="1">
      <c r="A122" s="117"/>
      <c r="B122" s="118"/>
      <c r="C122" s="119" t="s">
        <v>97</v>
      </c>
      <c r="D122" s="120" t="s">
        <v>54</v>
      </c>
      <c r="E122" s="120" t="s">
        <v>50</v>
      </c>
      <c r="F122" s="120" t="s">
        <v>51</v>
      </c>
      <c r="G122" s="120" t="s">
        <v>98</v>
      </c>
      <c r="H122" s="120" t="s">
        <v>99</v>
      </c>
      <c r="I122" s="120" t="s">
        <v>100</v>
      </c>
      <c r="J122" s="121" t="s">
        <v>85</v>
      </c>
      <c r="K122" s="122" t="s">
        <v>101</v>
      </c>
      <c r="L122" s="123"/>
      <c r="M122" s="58" t="s">
        <v>1</v>
      </c>
      <c r="N122" s="59" t="s">
        <v>33</v>
      </c>
      <c r="O122" s="59" t="s">
        <v>102</v>
      </c>
      <c r="P122" s="59" t="s">
        <v>103</v>
      </c>
      <c r="Q122" s="59" t="s">
        <v>104</v>
      </c>
      <c r="R122" s="59" t="s">
        <v>105</v>
      </c>
      <c r="S122" s="59" t="s">
        <v>106</v>
      </c>
      <c r="T122" s="60" t="s">
        <v>107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5" s="2" customFormat="1" ht="22.9" customHeight="1">
      <c r="A123" s="28"/>
      <c r="B123" s="29"/>
      <c r="C123" s="65" t="s">
        <v>81</v>
      </c>
      <c r="D123" s="28"/>
      <c r="E123" s="28"/>
      <c r="F123" s="28"/>
      <c r="G123" s="28"/>
      <c r="H123" s="28"/>
      <c r="I123" s="28"/>
      <c r="J123" s="124">
        <f>J124+J133+J137+J139</f>
        <v>0</v>
      </c>
      <c r="K123" s="28"/>
      <c r="L123" s="29"/>
      <c r="M123" s="61"/>
      <c r="N123" s="52"/>
      <c r="O123" s="62"/>
      <c r="P123" s="125" t="e">
        <f>P124+P133+P137+P139</f>
        <v>#REF!</v>
      </c>
      <c r="Q123" s="62"/>
      <c r="R123" s="125" t="e">
        <f>R124+R133+R137+R139</f>
        <v>#REF!</v>
      </c>
      <c r="S123" s="62"/>
      <c r="T123" s="126" t="e">
        <f>T124+T133+T137+T139</f>
        <v>#REF!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4" t="s">
        <v>68</v>
      </c>
      <c r="AU123" s="14" t="s">
        <v>87</v>
      </c>
      <c r="BK123" s="127" t="e">
        <f>BK124+BK133+BK137+BK139</f>
        <v>#REF!</v>
      </c>
    </row>
    <row r="124" spans="1:65" s="12" customFormat="1" ht="25.9" customHeight="1">
      <c r="B124" s="128"/>
      <c r="D124" s="129" t="s">
        <v>68</v>
      </c>
      <c r="E124" s="130" t="s">
        <v>108</v>
      </c>
      <c r="F124" s="130" t="s">
        <v>109</v>
      </c>
      <c r="J124" s="131">
        <f>J125+J131</f>
        <v>0</v>
      </c>
      <c r="L124" s="128"/>
      <c r="M124" s="132"/>
      <c r="N124" s="133"/>
      <c r="O124" s="133"/>
      <c r="P124" s="134" t="e">
        <f>#REF!+P125+P131</f>
        <v>#REF!</v>
      </c>
      <c r="Q124" s="133"/>
      <c r="R124" s="134" t="e">
        <f>#REF!+R125+R131</f>
        <v>#REF!</v>
      </c>
      <c r="S124" s="133"/>
      <c r="T124" s="135" t="e">
        <f>#REF!+T125+T131</f>
        <v>#REF!</v>
      </c>
      <c r="AR124" s="129" t="s">
        <v>74</v>
      </c>
      <c r="AT124" s="136" t="s">
        <v>68</v>
      </c>
      <c r="AU124" s="136" t="s">
        <v>69</v>
      </c>
      <c r="AY124" s="129" t="s">
        <v>110</v>
      </c>
      <c r="BK124" s="137" t="e">
        <f>#REF!+BK125+BK131</f>
        <v>#REF!</v>
      </c>
    </row>
    <row r="125" spans="1:65" s="12" customFormat="1" ht="22.9" customHeight="1">
      <c r="B125" s="128"/>
      <c r="D125" s="129" t="s">
        <v>68</v>
      </c>
      <c r="E125" s="138" t="s">
        <v>116</v>
      </c>
      <c r="F125" s="138" t="s">
        <v>117</v>
      </c>
      <c r="J125" s="139">
        <f>SUM(J126:J130)</f>
        <v>0</v>
      </c>
      <c r="L125" s="128"/>
      <c r="M125" s="132"/>
      <c r="N125" s="133"/>
      <c r="O125" s="133"/>
      <c r="P125" s="134">
        <f>SUM(P126:P130)</f>
        <v>54.339010000000002</v>
      </c>
      <c r="Q125" s="133"/>
      <c r="R125" s="134">
        <f>SUM(R126:R130)</f>
        <v>5.0500000000000007E-3</v>
      </c>
      <c r="S125" s="133"/>
      <c r="T125" s="135">
        <f>SUM(T126:T130)</f>
        <v>2.02</v>
      </c>
      <c r="AR125" s="129" t="s">
        <v>74</v>
      </c>
      <c r="AT125" s="136" t="s">
        <v>68</v>
      </c>
      <c r="AU125" s="136" t="s">
        <v>74</v>
      </c>
      <c r="AY125" s="129" t="s">
        <v>110</v>
      </c>
      <c r="BK125" s="137">
        <f>SUM(BK126:BK130)</f>
        <v>0</v>
      </c>
    </row>
    <row r="126" spans="1:65" s="2" customFormat="1" ht="16.5" customHeight="1">
      <c r="A126" s="28"/>
      <c r="B126" s="140"/>
      <c r="C126" s="141" t="s">
        <v>115</v>
      </c>
      <c r="D126" s="141" t="s">
        <v>111</v>
      </c>
      <c r="E126" s="142" t="s">
        <v>118</v>
      </c>
      <c r="F126" s="143" t="s">
        <v>119</v>
      </c>
      <c r="G126" s="144" t="s">
        <v>112</v>
      </c>
      <c r="H126" s="145">
        <v>101</v>
      </c>
      <c r="I126" s="145"/>
      <c r="J126" s="145">
        <f>H126*I126</f>
        <v>0</v>
      </c>
      <c r="K126" s="146"/>
      <c r="L126" s="29"/>
      <c r="M126" s="147" t="s">
        <v>1</v>
      </c>
      <c r="N126" s="148" t="s">
        <v>35</v>
      </c>
      <c r="O126" s="149">
        <v>0.37201000000000001</v>
      </c>
      <c r="P126" s="149">
        <f t="shared" ref="P126:P130" si="0">O126*H126</f>
        <v>37.573010000000004</v>
      </c>
      <c r="Q126" s="149">
        <v>5.0000000000000002E-5</v>
      </c>
      <c r="R126" s="149">
        <f t="shared" ref="R126:R130" si="1">Q126*H126</f>
        <v>5.0500000000000007E-3</v>
      </c>
      <c r="S126" s="149">
        <v>0</v>
      </c>
      <c r="T126" s="150">
        <f t="shared" ref="T126:T130" si="2"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1" t="s">
        <v>113</v>
      </c>
      <c r="AT126" s="151" t="s">
        <v>111</v>
      </c>
      <c r="AU126" s="151" t="s">
        <v>114</v>
      </c>
      <c r="AY126" s="14" t="s">
        <v>110</v>
      </c>
      <c r="BE126" s="152">
        <f t="shared" ref="BE126:BE130" si="3">IF(N126="základná",J126,0)</f>
        <v>0</v>
      </c>
      <c r="BF126" s="152">
        <f t="shared" ref="BF126:BF130" si="4">IF(N126="znížená",J126,0)</f>
        <v>0</v>
      </c>
      <c r="BG126" s="152">
        <f t="shared" ref="BG126:BG130" si="5">IF(N126="zákl. prenesená",J126,0)</f>
        <v>0</v>
      </c>
      <c r="BH126" s="152">
        <f t="shared" ref="BH126:BH130" si="6">IF(N126="zníž. prenesená",J126,0)</f>
        <v>0</v>
      </c>
      <c r="BI126" s="152">
        <f t="shared" ref="BI126:BI130" si="7">IF(N126="nulová",J126,0)</f>
        <v>0</v>
      </c>
      <c r="BJ126" s="14" t="s">
        <v>114</v>
      </c>
      <c r="BK126" s="153">
        <f t="shared" ref="BK126:BK130" si="8">ROUND(I126*H126,3)</f>
        <v>0</v>
      </c>
      <c r="BL126" s="14" t="s">
        <v>113</v>
      </c>
      <c r="BM126" s="151" t="s">
        <v>120</v>
      </c>
    </row>
    <row r="127" spans="1:65" s="2" customFormat="1" ht="21.75" customHeight="1">
      <c r="A127" s="28"/>
      <c r="B127" s="140"/>
      <c r="C127" s="141" t="s">
        <v>121</v>
      </c>
      <c r="D127" s="141" t="s">
        <v>111</v>
      </c>
      <c r="E127" s="142" t="s">
        <v>122</v>
      </c>
      <c r="F127" s="143" t="s">
        <v>123</v>
      </c>
      <c r="G127" s="144" t="s">
        <v>112</v>
      </c>
      <c r="H127" s="145">
        <v>101</v>
      </c>
      <c r="I127" s="145"/>
      <c r="J127" s="145">
        <f t="shared" ref="J127:J130" si="9">H127*I127</f>
        <v>0</v>
      </c>
      <c r="K127" s="146"/>
      <c r="L127" s="29"/>
      <c r="M127" s="147" t="s">
        <v>1</v>
      </c>
      <c r="N127" s="148" t="s">
        <v>35</v>
      </c>
      <c r="O127" s="149">
        <v>0.16600000000000001</v>
      </c>
      <c r="P127" s="149">
        <f t="shared" si="0"/>
        <v>16.766000000000002</v>
      </c>
      <c r="Q127" s="149">
        <v>0</v>
      </c>
      <c r="R127" s="149">
        <f t="shared" si="1"/>
        <v>0</v>
      </c>
      <c r="S127" s="149">
        <v>0.02</v>
      </c>
      <c r="T127" s="150">
        <f t="shared" si="2"/>
        <v>2.02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1" t="s">
        <v>113</v>
      </c>
      <c r="AT127" s="151" t="s">
        <v>111</v>
      </c>
      <c r="AU127" s="151" t="s">
        <v>114</v>
      </c>
      <c r="AY127" s="14" t="s">
        <v>110</v>
      </c>
      <c r="BE127" s="152">
        <f t="shared" si="3"/>
        <v>0</v>
      </c>
      <c r="BF127" s="152">
        <f t="shared" si="4"/>
        <v>0</v>
      </c>
      <c r="BG127" s="152">
        <f t="shared" si="5"/>
        <v>0</v>
      </c>
      <c r="BH127" s="152">
        <f t="shared" si="6"/>
        <v>0</v>
      </c>
      <c r="BI127" s="152">
        <f t="shared" si="7"/>
        <v>0</v>
      </c>
      <c r="BJ127" s="14" t="s">
        <v>114</v>
      </c>
      <c r="BK127" s="153">
        <f t="shared" si="8"/>
        <v>0</v>
      </c>
      <c r="BL127" s="14" t="s">
        <v>113</v>
      </c>
      <c r="BM127" s="151" t="s">
        <v>124</v>
      </c>
    </row>
    <row r="128" spans="1:65" s="2" customFormat="1" ht="21.75" customHeight="1">
      <c r="A128" s="158"/>
      <c r="B128" s="140"/>
      <c r="C128" s="141"/>
      <c r="D128" s="141"/>
      <c r="E128" s="142" t="s">
        <v>172</v>
      </c>
      <c r="F128" s="143" t="s">
        <v>170</v>
      </c>
      <c r="G128" s="144" t="s">
        <v>112</v>
      </c>
      <c r="H128" s="145">
        <v>101</v>
      </c>
      <c r="I128" s="145"/>
      <c r="J128" s="145">
        <f t="shared" si="9"/>
        <v>0</v>
      </c>
      <c r="K128" s="146"/>
      <c r="L128" s="29"/>
      <c r="M128" s="147"/>
      <c r="N128" s="148"/>
      <c r="O128" s="149"/>
      <c r="P128" s="149"/>
      <c r="Q128" s="149"/>
      <c r="R128" s="149"/>
      <c r="S128" s="149"/>
      <c r="T128" s="150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R128" s="151"/>
      <c r="AT128" s="151"/>
      <c r="AU128" s="151"/>
      <c r="AY128" s="14"/>
      <c r="BE128" s="152"/>
      <c r="BF128" s="152"/>
      <c r="BG128" s="152"/>
      <c r="BH128" s="152"/>
      <c r="BI128" s="152"/>
      <c r="BJ128" s="14"/>
      <c r="BK128" s="153"/>
      <c r="BL128" s="14"/>
      <c r="BM128" s="151"/>
    </row>
    <row r="129" spans="1:65" s="2" customFormat="1" ht="21.75" customHeight="1">
      <c r="A129" s="28"/>
      <c r="B129" s="140"/>
      <c r="C129" s="141" t="s">
        <v>126</v>
      </c>
      <c r="D129" s="141" t="s">
        <v>111</v>
      </c>
      <c r="E129" s="142" t="s">
        <v>127</v>
      </c>
      <c r="F129" s="143" t="s">
        <v>128</v>
      </c>
      <c r="G129" s="144" t="s">
        <v>125</v>
      </c>
      <c r="H129" s="145">
        <v>2</v>
      </c>
      <c r="I129" s="145"/>
      <c r="J129" s="145">
        <f t="shared" si="9"/>
        <v>0</v>
      </c>
      <c r="K129" s="146"/>
      <c r="L129" s="29"/>
      <c r="M129" s="147" t="s">
        <v>1</v>
      </c>
      <c r="N129" s="148" t="s">
        <v>35</v>
      </c>
      <c r="O129" s="149">
        <v>0</v>
      </c>
      <c r="P129" s="149">
        <f t="shared" si="0"/>
        <v>0</v>
      </c>
      <c r="Q129" s="149">
        <v>0</v>
      </c>
      <c r="R129" s="149">
        <f t="shared" si="1"/>
        <v>0</v>
      </c>
      <c r="S129" s="149">
        <v>0</v>
      </c>
      <c r="T129" s="150">
        <f t="shared" si="2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1" t="s">
        <v>113</v>
      </c>
      <c r="AT129" s="151" t="s">
        <v>111</v>
      </c>
      <c r="AU129" s="151" t="s">
        <v>114</v>
      </c>
      <c r="AY129" s="14" t="s">
        <v>110</v>
      </c>
      <c r="BE129" s="152">
        <f t="shared" si="3"/>
        <v>0</v>
      </c>
      <c r="BF129" s="152">
        <f t="shared" si="4"/>
        <v>0</v>
      </c>
      <c r="BG129" s="152">
        <f t="shared" si="5"/>
        <v>0</v>
      </c>
      <c r="BH129" s="152">
        <f t="shared" si="6"/>
        <v>0</v>
      </c>
      <c r="BI129" s="152">
        <f t="shared" si="7"/>
        <v>0</v>
      </c>
      <c r="BJ129" s="14" t="s">
        <v>114</v>
      </c>
      <c r="BK129" s="153">
        <f t="shared" si="8"/>
        <v>0</v>
      </c>
      <c r="BL129" s="14" t="s">
        <v>113</v>
      </c>
      <c r="BM129" s="151" t="s">
        <v>129</v>
      </c>
    </row>
    <row r="130" spans="1:65" s="2" customFormat="1" ht="16.5" customHeight="1">
      <c r="A130" s="28"/>
      <c r="B130" s="140"/>
      <c r="C130" s="141" t="s">
        <v>130</v>
      </c>
      <c r="D130" s="141" t="s">
        <v>111</v>
      </c>
      <c r="E130" s="142" t="s">
        <v>131</v>
      </c>
      <c r="F130" s="143" t="s">
        <v>173</v>
      </c>
      <c r="G130" s="144" t="s">
        <v>132</v>
      </c>
      <c r="H130" s="145">
        <v>1</v>
      </c>
      <c r="I130" s="145"/>
      <c r="J130" s="145">
        <f t="shared" si="9"/>
        <v>0</v>
      </c>
      <c r="K130" s="146"/>
      <c r="L130" s="29"/>
      <c r="M130" s="147" t="s">
        <v>1</v>
      </c>
      <c r="N130" s="148" t="s">
        <v>35</v>
      </c>
      <c r="O130" s="149">
        <v>0</v>
      </c>
      <c r="P130" s="149">
        <f t="shared" si="0"/>
        <v>0</v>
      </c>
      <c r="Q130" s="149">
        <v>0</v>
      </c>
      <c r="R130" s="149">
        <f t="shared" si="1"/>
        <v>0</v>
      </c>
      <c r="S130" s="149">
        <v>0</v>
      </c>
      <c r="T130" s="150">
        <f t="shared" si="2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1" t="s">
        <v>113</v>
      </c>
      <c r="AT130" s="151" t="s">
        <v>111</v>
      </c>
      <c r="AU130" s="151" t="s">
        <v>114</v>
      </c>
      <c r="AY130" s="14" t="s">
        <v>110</v>
      </c>
      <c r="BE130" s="152">
        <f t="shared" si="3"/>
        <v>0</v>
      </c>
      <c r="BF130" s="152">
        <f t="shared" si="4"/>
        <v>0</v>
      </c>
      <c r="BG130" s="152">
        <f t="shared" si="5"/>
        <v>0</v>
      </c>
      <c r="BH130" s="152">
        <f t="shared" si="6"/>
        <v>0</v>
      </c>
      <c r="BI130" s="152">
        <f t="shared" si="7"/>
        <v>0</v>
      </c>
      <c r="BJ130" s="14" t="s">
        <v>114</v>
      </c>
      <c r="BK130" s="153">
        <f t="shared" si="8"/>
        <v>0</v>
      </c>
      <c r="BL130" s="14" t="s">
        <v>113</v>
      </c>
      <c r="BM130" s="151" t="s">
        <v>133</v>
      </c>
    </row>
    <row r="131" spans="1:65" s="12" customFormat="1" ht="22.9" customHeight="1">
      <c r="B131" s="128"/>
      <c r="D131" s="129" t="s">
        <v>68</v>
      </c>
      <c r="E131" s="138" t="s">
        <v>134</v>
      </c>
      <c r="F131" s="138" t="s">
        <v>135</v>
      </c>
      <c r="J131" s="139">
        <f>SUM(J132)</f>
        <v>0</v>
      </c>
      <c r="L131" s="128"/>
      <c r="M131" s="132"/>
      <c r="N131" s="133"/>
      <c r="O131" s="133"/>
      <c r="P131" s="134">
        <f>P132</f>
        <v>3.6526290000000006</v>
      </c>
      <c r="Q131" s="133"/>
      <c r="R131" s="134">
        <f>R132</f>
        <v>0</v>
      </c>
      <c r="S131" s="133"/>
      <c r="T131" s="135">
        <f>T132</f>
        <v>0</v>
      </c>
      <c r="AR131" s="129" t="s">
        <v>74</v>
      </c>
      <c r="AT131" s="136" t="s">
        <v>68</v>
      </c>
      <c r="AU131" s="136" t="s">
        <v>74</v>
      </c>
      <c r="AY131" s="129" t="s">
        <v>110</v>
      </c>
      <c r="BK131" s="137">
        <f>BK132</f>
        <v>0</v>
      </c>
    </row>
    <row r="132" spans="1:65" s="2" customFormat="1" ht="21.75" customHeight="1">
      <c r="A132" s="28"/>
      <c r="B132" s="140"/>
      <c r="C132" s="141" t="s">
        <v>136</v>
      </c>
      <c r="D132" s="141" t="s">
        <v>111</v>
      </c>
      <c r="E132" s="142" t="s">
        <v>137</v>
      </c>
      <c r="F132" s="143" t="s">
        <v>138</v>
      </c>
      <c r="G132" s="144" t="s">
        <v>125</v>
      </c>
      <c r="H132" s="145">
        <v>1.4830000000000001</v>
      </c>
      <c r="I132" s="145"/>
      <c r="J132" s="145">
        <f>H132*I132</f>
        <v>0</v>
      </c>
      <c r="K132" s="146"/>
      <c r="L132" s="29"/>
      <c r="M132" s="147" t="s">
        <v>1</v>
      </c>
      <c r="N132" s="148" t="s">
        <v>35</v>
      </c>
      <c r="O132" s="149">
        <v>2.4630000000000001</v>
      </c>
      <c r="P132" s="149">
        <f>O132*H132</f>
        <v>3.6526290000000006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1" t="s">
        <v>113</v>
      </c>
      <c r="AT132" s="151" t="s">
        <v>111</v>
      </c>
      <c r="AU132" s="151" t="s">
        <v>114</v>
      </c>
      <c r="AY132" s="14" t="s">
        <v>110</v>
      </c>
      <c r="BE132" s="152">
        <f>IF(N132="základná",J132,0)</f>
        <v>0</v>
      </c>
      <c r="BF132" s="152">
        <f>IF(N132="znížená",J132,0)</f>
        <v>0</v>
      </c>
      <c r="BG132" s="152">
        <f>IF(N132="zákl. prenesená",J132,0)</f>
        <v>0</v>
      </c>
      <c r="BH132" s="152">
        <f>IF(N132="zníž. prenesená",J132,0)</f>
        <v>0</v>
      </c>
      <c r="BI132" s="152">
        <f>IF(N132="nulová",J132,0)</f>
        <v>0</v>
      </c>
      <c r="BJ132" s="14" t="s">
        <v>114</v>
      </c>
      <c r="BK132" s="153">
        <f>ROUND(I132*H132,3)</f>
        <v>0</v>
      </c>
      <c r="BL132" s="14" t="s">
        <v>113</v>
      </c>
      <c r="BM132" s="151" t="s">
        <v>139</v>
      </c>
    </row>
    <row r="133" spans="1:65" s="12" customFormat="1" ht="25.9" customHeight="1">
      <c r="B133" s="128"/>
      <c r="D133" s="129" t="s">
        <v>68</v>
      </c>
      <c r="E133" s="130" t="s">
        <v>140</v>
      </c>
      <c r="F133" s="130" t="s">
        <v>141</v>
      </c>
      <c r="J133" s="131">
        <f>J134</f>
        <v>0</v>
      </c>
      <c r="L133" s="128"/>
      <c r="M133" s="132"/>
      <c r="N133" s="133"/>
      <c r="O133" s="133"/>
      <c r="P133" s="134" t="e">
        <f>#REF!+#REF!+#REF!+P134</f>
        <v>#REF!</v>
      </c>
      <c r="Q133" s="133"/>
      <c r="R133" s="134" t="e">
        <f>#REF!+#REF!+#REF!+R134</f>
        <v>#REF!</v>
      </c>
      <c r="S133" s="133"/>
      <c r="T133" s="135" t="e">
        <f>#REF!+#REF!+#REF!+T134</f>
        <v>#REF!</v>
      </c>
      <c r="AR133" s="129" t="s">
        <v>114</v>
      </c>
      <c r="AT133" s="136" t="s">
        <v>68</v>
      </c>
      <c r="AU133" s="136" t="s">
        <v>69</v>
      </c>
      <c r="AY133" s="129" t="s">
        <v>110</v>
      </c>
      <c r="BK133" s="137" t="e">
        <f>#REF!+#REF!+#REF!+BK134</f>
        <v>#REF!</v>
      </c>
    </row>
    <row r="134" spans="1:65" s="12" customFormat="1" ht="22.9" customHeight="1">
      <c r="B134" s="128"/>
      <c r="D134" s="129" t="s">
        <v>68</v>
      </c>
      <c r="E134" s="138" t="s">
        <v>143</v>
      </c>
      <c r="F134" s="138" t="s">
        <v>144</v>
      </c>
      <c r="J134" s="139">
        <f>SUM(J135:J136)</f>
        <v>0</v>
      </c>
      <c r="L134" s="128"/>
      <c r="M134" s="132"/>
      <c r="N134" s="133"/>
      <c r="O134" s="133"/>
      <c r="P134" s="134">
        <f>SUM(P135:P136)</f>
        <v>31.465540000000001</v>
      </c>
      <c r="Q134" s="133"/>
      <c r="R134" s="134">
        <f>SUM(R135:R136)</f>
        <v>8.2820000000000005E-2</v>
      </c>
      <c r="S134" s="133"/>
      <c r="T134" s="135">
        <f>SUM(T135:T136)</f>
        <v>0</v>
      </c>
      <c r="AR134" s="129" t="s">
        <v>114</v>
      </c>
      <c r="AT134" s="136" t="s">
        <v>68</v>
      </c>
      <c r="AU134" s="136" t="s">
        <v>74</v>
      </c>
      <c r="AY134" s="129" t="s">
        <v>110</v>
      </c>
      <c r="BK134" s="137">
        <f>SUM(BK135:BK136)</f>
        <v>0</v>
      </c>
    </row>
    <row r="135" spans="1:65" s="2" customFormat="1" ht="21.75" customHeight="1">
      <c r="A135" s="28"/>
      <c r="B135" s="140"/>
      <c r="C135" s="141" t="s">
        <v>145</v>
      </c>
      <c r="D135" s="141" t="s">
        <v>111</v>
      </c>
      <c r="E135" s="142" t="s">
        <v>146</v>
      </c>
      <c r="F135" s="143" t="s">
        <v>147</v>
      </c>
      <c r="G135" s="144" t="s">
        <v>112</v>
      </c>
      <c r="H135" s="145">
        <v>101</v>
      </c>
      <c r="I135" s="145"/>
      <c r="J135" s="145">
        <f>H135*I135</f>
        <v>0</v>
      </c>
      <c r="K135" s="146"/>
      <c r="L135" s="29"/>
      <c r="M135" s="147" t="s">
        <v>1</v>
      </c>
      <c r="N135" s="148" t="s">
        <v>35</v>
      </c>
      <c r="O135" s="149">
        <v>7.4010000000000006E-2</v>
      </c>
      <c r="P135" s="149">
        <f>O135*H135</f>
        <v>7.475010000000001</v>
      </c>
      <c r="Q135" s="149">
        <v>4.0000000000000002E-4</v>
      </c>
      <c r="R135" s="149">
        <f>Q135*H135</f>
        <v>4.0400000000000005E-2</v>
      </c>
      <c r="S135" s="149">
        <v>0</v>
      </c>
      <c r="T135" s="150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1" t="s">
        <v>142</v>
      </c>
      <c r="AT135" s="151" t="s">
        <v>111</v>
      </c>
      <c r="AU135" s="151" t="s">
        <v>114</v>
      </c>
      <c r="AY135" s="14" t="s">
        <v>110</v>
      </c>
      <c r="BE135" s="152">
        <f>IF(N135="základná",J135,0)</f>
        <v>0</v>
      </c>
      <c r="BF135" s="152">
        <f>IF(N135="znížená",J135,0)</f>
        <v>0</v>
      </c>
      <c r="BG135" s="152">
        <f>IF(N135="zákl. prenesená",J135,0)</f>
        <v>0</v>
      </c>
      <c r="BH135" s="152">
        <f>IF(N135="zníž. prenesená",J135,0)</f>
        <v>0</v>
      </c>
      <c r="BI135" s="152">
        <f>IF(N135="nulová",J135,0)</f>
        <v>0</v>
      </c>
      <c r="BJ135" s="14" t="s">
        <v>114</v>
      </c>
      <c r="BK135" s="153">
        <f>ROUND(I135*H135,3)</f>
        <v>0</v>
      </c>
      <c r="BL135" s="14" t="s">
        <v>142</v>
      </c>
      <c r="BM135" s="151" t="s">
        <v>148</v>
      </c>
    </row>
    <row r="136" spans="1:65" s="2" customFormat="1" ht="21.75" customHeight="1">
      <c r="A136" s="28"/>
      <c r="B136" s="140"/>
      <c r="C136" s="141" t="s">
        <v>149</v>
      </c>
      <c r="D136" s="141" t="s">
        <v>111</v>
      </c>
      <c r="E136" s="142" t="s">
        <v>150</v>
      </c>
      <c r="F136" s="143" t="s">
        <v>169</v>
      </c>
      <c r="G136" s="144" t="s">
        <v>112</v>
      </c>
      <c r="H136" s="145">
        <v>101</v>
      </c>
      <c r="I136" s="145"/>
      <c r="J136" s="145">
        <f>H136*I136</f>
        <v>0</v>
      </c>
      <c r="K136" s="146"/>
      <c r="L136" s="29"/>
      <c r="M136" s="147" t="s">
        <v>1</v>
      </c>
      <c r="N136" s="148" t="s">
        <v>35</v>
      </c>
      <c r="O136" s="149">
        <v>0.23752999999999999</v>
      </c>
      <c r="P136" s="149">
        <f>O136*H136</f>
        <v>23.99053</v>
      </c>
      <c r="Q136" s="149">
        <v>4.2000000000000002E-4</v>
      </c>
      <c r="R136" s="149">
        <f>Q136*H136</f>
        <v>4.2419999999999999E-2</v>
      </c>
      <c r="S136" s="149">
        <v>0</v>
      </c>
      <c r="T136" s="150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1" t="s">
        <v>142</v>
      </c>
      <c r="AT136" s="151" t="s">
        <v>111</v>
      </c>
      <c r="AU136" s="151" t="s">
        <v>114</v>
      </c>
      <c r="AY136" s="14" t="s">
        <v>110</v>
      </c>
      <c r="BE136" s="152">
        <f>IF(N136="základná",J136,0)</f>
        <v>0</v>
      </c>
      <c r="BF136" s="152">
        <f>IF(N136="znížená",J136,0)</f>
        <v>0</v>
      </c>
      <c r="BG136" s="152">
        <f>IF(N136="zákl. prenesená",J136,0)</f>
        <v>0</v>
      </c>
      <c r="BH136" s="152">
        <f>IF(N136="zníž. prenesená",J136,0)</f>
        <v>0</v>
      </c>
      <c r="BI136" s="152">
        <f>IF(N136="nulová",J136,0)</f>
        <v>0</v>
      </c>
      <c r="BJ136" s="14" t="s">
        <v>114</v>
      </c>
      <c r="BK136" s="153">
        <f>ROUND(I136*H136,3)</f>
        <v>0</v>
      </c>
      <c r="BL136" s="14" t="s">
        <v>142</v>
      </c>
      <c r="BM136" s="151" t="s">
        <v>151</v>
      </c>
    </row>
    <row r="137" spans="1:65" s="12" customFormat="1" ht="25.9" customHeight="1">
      <c r="B137" s="128"/>
      <c r="D137" s="129" t="s">
        <v>68</v>
      </c>
      <c r="E137" s="130" t="s">
        <v>152</v>
      </c>
      <c r="F137" s="130" t="s">
        <v>153</v>
      </c>
      <c r="J137" s="131">
        <f>SUM(J138)</f>
        <v>0</v>
      </c>
      <c r="L137" s="128"/>
      <c r="M137" s="132"/>
      <c r="N137" s="133"/>
      <c r="O137" s="133"/>
      <c r="P137" s="134">
        <f>P138</f>
        <v>2.12</v>
      </c>
      <c r="Q137" s="133"/>
      <c r="R137" s="134">
        <f>R138</f>
        <v>0</v>
      </c>
      <c r="S137" s="133"/>
      <c r="T137" s="135">
        <f>T138</f>
        <v>0</v>
      </c>
      <c r="AR137" s="129" t="s">
        <v>113</v>
      </c>
      <c r="AT137" s="136" t="s">
        <v>68</v>
      </c>
      <c r="AU137" s="136" t="s">
        <v>69</v>
      </c>
      <c r="AY137" s="129" t="s">
        <v>110</v>
      </c>
      <c r="BK137" s="137">
        <f>BK138</f>
        <v>0</v>
      </c>
    </row>
    <row r="138" spans="1:65" s="2" customFormat="1" ht="21.75" customHeight="1">
      <c r="A138" s="28"/>
      <c r="B138" s="140"/>
      <c r="C138" s="141" t="s">
        <v>154</v>
      </c>
      <c r="D138" s="141" t="s">
        <v>111</v>
      </c>
      <c r="E138" s="142" t="s">
        <v>155</v>
      </c>
      <c r="F138" s="143" t="s">
        <v>156</v>
      </c>
      <c r="G138" s="144" t="s">
        <v>157</v>
      </c>
      <c r="H138" s="145">
        <v>2</v>
      </c>
      <c r="I138" s="145"/>
      <c r="J138" s="145">
        <f>H138*I138</f>
        <v>0</v>
      </c>
      <c r="K138" s="146"/>
      <c r="L138" s="29"/>
      <c r="M138" s="147" t="s">
        <v>1</v>
      </c>
      <c r="N138" s="148" t="s">
        <v>35</v>
      </c>
      <c r="O138" s="149">
        <v>1.06</v>
      </c>
      <c r="P138" s="149">
        <f>O138*H138</f>
        <v>2.12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1" t="s">
        <v>158</v>
      </c>
      <c r="AT138" s="151" t="s">
        <v>111</v>
      </c>
      <c r="AU138" s="151" t="s">
        <v>74</v>
      </c>
      <c r="AY138" s="14" t="s">
        <v>110</v>
      </c>
      <c r="BE138" s="152">
        <f>IF(N138="základná",J138,0)</f>
        <v>0</v>
      </c>
      <c r="BF138" s="152">
        <f>IF(N138="znížená",J138,0)</f>
        <v>0</v>
      </c>
      <c r="BG138" s="152">
        <f>IF(N138="zákl. prenesená",J138,0)</f>
        <v>0</v>
      </c>
      <c r="BH138" s="152">
        <f>IF(N138="zníž. prenesená",J138,0)</f>
        <v>0</v>
      </c>
      <c r="BI138" s="152">
        <f>IF(N138="nulová",J138,0)</f>
        <v>0</v>
      </c>
      <c r="BJ138" s="14" t="s">
        <v>114</v>
      </c>
      <c r="BK138" s="153">
        <f>ROUND(I138*H138,3)</f>
        <v>0</v>
      </c>
      <c r="BL138" s="14" t="s">
        <v>158</v>
      </c>
      <c r="BM138" s="151" t="s">
        <v>159</v>
      </c>
    </row>
    <row r="139" spans="1:65" s="12" customFormat="1" ht="25.9" customHeight="1">
      <c r="B139" s="128"/>
      <c r="D139" s="129" t="s">
        <v>68</v>
      </c>
      <c r="E139" s="130" t="s">
        <v>160</v>
      </c>
      <c r="F139" s="130" t="s">
        <v>161</v>
      </c>
      <c r="J139" s="131">
        <f>SUM(J140)</f>
        <v>0</v>
      </c>
      <c r="L139" s="128"/>
      <c r="M139" s="132"/>
      <c r="N139" s="133"/>
      <c r="O139" s="133"/>
      <c r="P139" s="134">
        <f>P140</f>
        <v>0</v>
      </c>
      <c r="Q139" s="133"/>
      <c r="R139" s="134">
        <f>R140</f>
        <v>0</v>
      </c>
      <c r="S139" s="133"/>
      <c r="T139" s="135">
        <f>T140</f>
        <v>0</v>
      </c>
      <c r="AR139" s="129" t="s">
        <v>162</v>
      </c>
      <c r="AT139" s="136" t="s">
        <v>68</v>
      </c>
      <c r="AU139" s="136" t="s">
        <v>69</v>
      </c>
      <c r="AY139" s="129" t="s">
        <v>110</v>
      </c>
      <c r="BK139" s="137">
        <f>BK140</f>
        <v>0</v>
      </c>
    </row>
    <row r="140" spans="1:65" s="2" customFormat="1" ht="16.5" customHeight="1">
      <c r="A140" s="28"/>
      <c r="B140" s="140"/>
      <c r="C140" s="141" t="s">
        <v>163</v>
      </c>
      <c r="D140" s="141" t="s">
        <v>111</v>
      </c>
      <c r="E140" s="142" t="s">
        <v>164</v>
      </c>
      <c r="F140" s="143" t="s">
        <v>165</v>
      </c>
      <c r="G140" s="144" t="s">
        <v>166</v>
      </c>
      <c r="H140" s="145">
        <v>1</v>
      </c>
      <c r="I140" s="145"/>
      <c r="J140" s="145">
        <f>H140*I140</f>
        <v>0</v>
      </c>
      <c r="K140" s="146"/>
      <c r="L140" s="29"/>
      <c r="M140" s="154" t="s">
        <v>1</v>
      </c>
      <c r="N140" s="155" t="s">
        <v>35</v>
      </c>
      <c r="O140" s="156">
        <v>0</v>
      </c>
      <c r="P140" s="156">
        <f>O140*H140</f>
        <v>0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1" t="s">
        <v>167</v>
      </c>
      <c r="AT140" s="151" t="s">
        <v>111</v>
      </c>
      <c r="AU140" s="151" t="s">
        <v>74</v>
      </c>
      <c r="AY140" s="14" t="s">
        <v>110</v>
      </c>
      <c r="BE140" s="152">
        <f>IF(N140="základná",J140,0)</f>
        <v>0</v>
      </c>
      <c r="BF140" s="152">
        <f>IF(N140="znížená",J140,0)</f>
        <v>0</v>
      </c>
      <c r="BG140" s="152">
        <f>IF(N140="zákl. prenesená",J140,0)</f>
        <v>0</v>
      </c>
      <c r="BH140" s="152">
        <f>IF(N140="zníž. prenesená",J140,0)</f>
        <v>0</v>
      </c>
      <c r="BI140" s="152">
        <f>IF(N140="nulová",J140,0)</f>
        <v>0</v>
      </c>
      <c r="BJ140" s="14" t="s">
        <v>114</v>
      </c>
      <c r="BK140" s="153">
        <f>ROUND(I140*H140,3)</f>
        <v>0</v>
      </c>
      <c r="BL140" s="14" t="s">
        <v>167</v>
      </c>
      <c r="BM140" s="151" t="s">
        <v>168</v>
      </c>
    </row>
    <row r="141" spans="1:65" s="2" customFormat="1" ht="6.95" customHeight="1">
      <c r="A141" s="28"/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29"/>
      <c r="M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</sheetData>
  <autoFilter ref="C122:K140"/>
  <mergeCells count="7">
    <mergeCell ref="E115:H115"/>
    <mergeCell ref="L2:V2"/>
    <mergeCell ref="E7:H7"/>
    <mergeCell ref="E16:H16"/>
    <mergeCell ref="E25:H25"/>
    <mergeCell ref="E85:H85"/>
    <mergeCell ref="D10:G10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2...................</vt:lpstr>
      <vt:lpstr>'2...................'!Názvy_tlače</vt:lpstr>
      <vt:lpstr>'Rekapitulácia stavby'!Názvy_tlače</vt:lpstr>
      <vt:lpstr>'2...................'!Oblasť_tlače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office</dc:creator>
  <cp:lastModifiedBy>EU</cp:lastModifiedBy>
  <cp:lastPrinted>2021-06-02T06:05:46Z</cp:lastPrinted>
  <dcterms:created xsi:type="dcterms:W3CDTF">2021-05-23T09:21:09Z</dcterms:created>
  <dcterms:modified xsi:type="dcterms:W3CDTF">2021-06-02T06:30:42Z</dcterms:modified>
</cp:coreProperties>
</file>