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38400" windowHeight="17400" activeTab="1"/>
  </bookViews>
  <sheets>
    <sheet name="Rekapitulácia stavby" sheetId="1" r:id="rId1"/>
    <sheet name="119 - oprava malieb Staro..." sheetId="2" r:id="rId2"/>
  </sheets>
  <definedNames>
    <definedName name="_xlnm._FilterDatabase" localSheetId="1" hidden="1">'119 - oprava malieb Staro...'!$C$120:$K$131</definedName>
    <definedName name="_xlnm.Print_Titles" localSheetId="1">'119 - oprava malieb Staro...'!$120:$120</definedName>
    <definedName name="_xlnm.Print_Titles" localSheetId="0">'Rekapitulácia stavby'!$92:$92</definedName>
    <definedName name="_xlnm.Print_Area" localSheetId="1">'119 - oprava malieb Staro...'!$C$4:$J$76,'119 - oprava malieb Staro...'!$C$82:$J$104,'119 - oprava malieb Staro...'!$C$110:$J$131</definedName>
    <definedName name="_xlnm.Print_Area" localSheetId="0">'Rekapitulácia stavby'!$D$4:$AO$76,'Rekapitulácia stavby'!$C$82:$AQ$99</definedName>
  </definedNames>
  <calcPr calcId="162913"/>
</workbook>
</file>

<file path=xl/calcChain.xml><?xml version="1.0" encoding="utf-8"?>
<calcChain xmlns="http://schemas.openxmlformats.org/spreadsheetml/2006/main">
  <c r="J37" i="2" l="1"/>
  <c r="J36" i="2"/>
  <c r="AY95" i="1"/>
  <c r="J35" i="2"/>
  <c r="AX95" i="1"/>
  <c r="BI131" i="2"/>
  <c r="BH131" i="2"/>
  <c r="BG131" i="2"/>
  <c r="BE131" i="2"/>
  <c r="T131" i="2"/>
  <c r="T130" i="2" s="1"/>
  <c r="R131" i="2"/>
  <c r="R130" i="2"/>
  <c r="P131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4" i="2"/>
  <c r="BH124" i="2"/>
  <c r="BG124" i="2"/>
  <c r="BE124" i="2"/>
  <c r="T124" i="2"/>
  <c r="T123" i="2" s="1"/>
  <c r="T122" i="2" s="1"/>
  <c r="R124" i="2"/>
  <c r="R123" i="2"/>
  <c r="R122" i="2" s="1"/>
  <c r="P124" i="2"/>
  <c r="P123" i="2"/>
  <c r="P122" i="2"/>
  <c r="F115" i="2"/>
  <c r="E113" i="2"/>
  <c r="J29" i="2"/>
  <c r="E85" i="2"/>
  <c r="J22" i="2"/>
  <c r="E22" i="2"/>
  <c r="J118" i="2"/>
  <c r="J21" i="2"/>
  <c r="J19" i="2"/>
  <c r="E19" i="2"/>
  <c r="J117" i="2"/>
  <c r="J18" i="2"/>
  <c r="J16" i="2"/>
  <c r="E16" i="2"/>
  <c r="F118" i="2"/>
  <c r="J15" i="2"/>
  <c r="J13" i="2"/>
  <c r="E13" i="2"/>
  <c r="F117" i="2"/>
  <c r="J12" i="2"/>
  <c r="J10" i="2"/>
  <c r="J115" i="2"/>
  <c r="L90" i="1"/>
  <c r="AM90" i="1"/>
  <c r="AM89" i="1"/>
  <c r="L89" i="1"/>
  <c r="AM87" i="1"/>
  <c r="L85" i="1"/>
  <c r="L84" i="1"/>
  <c r="BK131" i="2"/>
  <c r="BK127" i="2"/>
  <c r="BK124" i="2"/>
  <c r="J131" i="2"/>
  <c r="J128" i="2"/>
  <c r="BK129" i="2"/>
  <c r="BK128" i="2"/>
  <c r="J124" i="2"/>
  <c r="AK27" i="1"/>
  <c r="AS94" i="1"/>
  <c r="J129" i="2"/>
  <c r="J127" i="2"/>
  <c r="BK126" i="2" l="1"/>
  <c r="J126" i="2"/>
  <c r="J98" i="2" s="1"/>
  <c r="R126" i="2"/>
  <c r="R125" i="2" s="1"/>
  <c r="R121" i="2" s="1"/>
  <c r="P126" i="2"/>
  <c r="P125" i="2"/>
  <c r="P121" i="2" s="1"/>
  <c r="AU95" i="1" s="1"/>
  <c r="AU94" i="1" s="1"/>
  <c r="T126" i="2"/>
  <c r="T125" i="2" s="1"/>
  <c r="T121" i="2" s="1"/>
  <c r="BK123" i="2"/>
  <c r="J123" i="2" s="1"/>
  <c r="J96" i="2" s="1"/>
  <c r="BK130" i="2"/>
  <c r="J130" i="2"/>
  <c r="J99" i="2" s="1"/>
  <c r="BF127" i="2"/>
  <c r="BF131" i="2"/>
  <c r="J87" i="2"/>
  <c r="F89" i="2"/>
  <c r="J89" i="2"/>
  <c r="F90" i="2"/>
  <c r="J90" i="2"/>
  <c r="BF124" i="2"/>
  <c r="BF128" i="2"/>
  <c r="BF129" i="2"/>
  <c r="F35" i="2"/>
  <c r="BB95" i="1" s="1"/>
  <c r="BB94" i="1" s="1"/>
  <c r="W34" i="1" s="1"/>
  <c r="J33" i="2"/>
  <c r="AV95" i="1" s="1"/>
  <c r="F36" i="2"/>
  <c r="BC95" i="1" s="1"/>
  <c r="BC94" i="1" s="1"/>
  <c r="W35" i="1" s="1"/>
  <c r="F33" i="2"/>
  <c r="AZ95" i="1" s="1"/>
  <c r="AZ94" i="1" s="1"/>
  <c r="W32" i="1" s="1"/>
  <c r="F37" i="2"/>
  <c r="BD95" i="1" s="1"/>
  <c r="BD94" i="1" s="1"/>
  <c r="W36" i="1" s="1"/>
  <c r="BK122" i="2" l="1"/>
  <c r="J122" i="2"/>
  <c r="J95" i="2" s="1"/>
  <c r="BK125" i="2"/>
  <c r="J125" i="2" s="1"/>
  <c r="J97" i="2" s="1"/>
  <c r="AV94" i="1"/>
  <c r="AK32" i="1" s="1"/>
  <c r="AX94" i="1"/>
  <c r="AY94" i="1"/>
  <c r="J34" i="2"/>
  <c r="AW95" i="1" s="1"/>
  <c r="AT95" i="1" s="1"/>
  <c r="F34" i="2"/>
  <c r="BA95" i="1" s="1"/>
  <c r="BA94" i="1" s="1"/>
  <c r="W33" i="1" s="1"/>
  <c r="BK121" i="2" l="1"/>
  <c r="J121" i="2"/>
  <c r="J94" i="2" s="1"/>
  <c r="J104" i="2" s="1"/>
  <c r="AW94" i="1"/>
  <c r="AK33" i="1"/>
  <c r="J28" i="2" l="1"/>
  <c r="J30" i="2"/>
  <c r="AG95" i="1" s="1"/>
  <c r="AG94" i="1" s="1"/>
  <c r="AT94" i="1"/>
  <c r="AK26" i="1" l="1"/>
  <c r="AK29" i="1" s="1"/>
  <c r="AN94" i="1"/>
  <c r="AN99" i="1" s="1"/>
  <c r="J39" i="2"/>
  <c r="AN95" i="1"/>
  <c r="AK38" i="1"/>
  <c r="AG99" i="1"/>
</calcChain>
</file>

<file path=xl/sharedStrings.xml><?xml version="1.0" encoding="utf-8"?>
<sst xmlns="http://schemas.openxmlformats.org/spreadsheetml/2006/main" count="357" uniqueCount="148">
  <si>
    <t>Export Komplet</t>
  </si>
  <si>
    <t/>
  </si>
  <si>
    <t>2.0</t>
  </si>
  <si>
    <t>False</t>
  </si>
  <si>
    <t>{a5ee3d2e-faf5-46c7-a153-7bff2196d002}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</si>
  <si>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</si>
  <si>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</si>
  <si>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</si>
  <si>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</si>
  <si>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</si>
  <si>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</si>
  <si>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119</t>
  </si>
  <si>
    <t>Stavba:</t>
  </si>
  <si>
    <t>oprava malieb Starohájska 8</t>
  </si>
  <si>
    <t>JKSO:</t>
  </si>
  <si>
    <t>KS:</t>
  </si>
  <si>
    <t>Miesto:</t>
  </si>
  <si>
    <t xml:space="preserve"> </t>
  </si>
  <si>
    <t>Dátum:</t>
  </si>
  <si>
    <t>19. 7. 2021</t>
  </si>
  <si>
    <t>Objednávateľ:</t>
  </si>
  <si>
    <t>IČO:</t>
  </si>
  <si>
    <t>IČ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</si>
  <si>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</si>
  <si>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</si>
  <si>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</si>
  <si>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</si>
  <si>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</si>
  <si>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</si>
  <si>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</si>
  <si>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</si>
  <si>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</si>
  <si>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</si>
  <si>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</si>
  <si>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</si>
  <si>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</si>
  <si>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</si>
  <si>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</si>
  <si>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</si>
  <si>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</si>
  <si>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</si>
  <si>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</si>
  <si>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</si>
  <si>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</si>
  <si>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</si>
  <si>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</si>
  <si>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</si>
  <si>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</si>
  <si>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</si>
  <si>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</si>
  <si>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</si>
  <si>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</si>
  <si>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</si>
  <si>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</si>
  <si>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</si>
  <si>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</si>
  <si>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</si>
  <si>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</si>
  <si>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</si>
  <si>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</si>
  <si>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</si>
  <si>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</si>
  <si>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</si>
  <si>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</si>
  <si>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</si>
  <si>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</si>
  <si>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</si>
  <si>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</si>
  <si>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</si>
  <si>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</si>
  <si>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</si>
  <si>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</si>
  <si>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</si>
  <si>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</si>
  <si>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</si>
  <si>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</si>
  <si>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</si>
  <si>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</si>
  <si>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</si>
  <si>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</si>
  <si>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</si>
  <si>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</si>
  <si>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KRYCÍ LIST ROZPOČTU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</si>
  <si>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</si>
  <si>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</si>
  <si>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</si>
  <si>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</si>
  <si>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</si>
  <si>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</si>
  <si>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</si>
  <si>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</si>
  <si>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99 - Presun hmôt HSV</t>
  </si>
  <si>
    <t>PSV - Práce a dodávky PSV</t>
  </si>
  <si>
    <t xml:space="preserve">    784 - Maľby</t>
  </si>
  <si>
    <t>HZS - Hodinové zúčtovacie sadzby</t>
  </si>
  <si>
    <t>2) Ostatné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</si>
  <si>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</si>
  <si>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</si>
  <si>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</si>
  <si>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</si>
  <si>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</si>
  <si>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</si>
  <si>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</si>
  <si>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</si>
  <si>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</si>
  <si>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</si>
  <si>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</si>
  <si>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</si>
  <si>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</si>
  <si>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</si>
  <si>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</si>
  <si>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99</t>
  </si>
  <si>
    <t>Presun hmôt HSV</t>
  </si>
  <si>
    <t>5</t>
  </si>
  <si>
    <t>K</t>
  </si>
  <si>
    <t>999281111.S</t>
  </si>
  <si>
    <t>Presun hmôt pre opravy a údržbu objektov vrátane vonkajších plášťov výšky do 25 m</t>
  </si>
  <si>
    <t>t</t>
  </si>
  <si>
    <t>4</t>
  </si>
  <si>
    <t>2</t>
  </si>
  <si>
    <t>1119424123</t>
  </si>
  <si>
    <t>PSV</t>
  </si>
  <si>
    <t>Práce a dodávky PSV</t>
  </si>
  <si>
    <t>784</t>
  </si>
  <si>
    <t>Maľby</t>
  </si>
  <si>
    <t>3</t>
  </si>
  <si>
    <t>784410100.S</t>
  </si>
  <si>
    <t>Penetrovanie jednonásobné jemnozrnných podkladov výšky do 3,80 m</t>
  </si>
  <si>
    <t>m2</t>
  </si>
  <si>
    <t>16</t>
  </si>
  <si>
    <t>-1194955724</t>
  </si>
  <si>
    <t>784418013.S</t>
  </si>
  <si>
    <t>Zakrývanie podláh a zariadení plachtou v miestnostiach alebo na schodisku</t>
  </si>
  <si>
    <t>1369834103</t>
  </si>
  <si>
    <t>784452271.S</t>
  </si>
  <si>
    <t>Maľby z maliarskych zmesí na vodnej báze, ručne nanášané dvojnásobné základné na podklad jemnozrnný výšky do 3,80 m</t>
  </si>
  <si>
    <t>235450479</t>
  </si>
  <si>
    <t>HZS</t>
  </si>
  <si>
    <t>Hodinové zúčtovacie sadzby</t>
  </si>
  <si>
    <t>6</t>
  </si>
  <si>
    <t>HZS000111.S</t>
  </si>
  <si>
    <t>Stavebno montážne práce menej náročne, pomocné alebo manupulačné (Tr. 1) v rozsahu viac ako 8 hodín</t>
  </si>
  <si>
    <t>hod</t>
  </si>
  <si>
    <t>512</t>
  </si>
  <si>
    <t>-174469198</t>
  </si>
  <si>
    <t>Maliarske práce v objekte Študentského domova Starohájska 8</t>
  </si>
  <si>
    <t>Starohájska 8, Batislava - Petržalka</t>
  </si>
  <si>
    <t>Miesto: Starohájska 8, Batislava - Petržalka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</si>
</sst>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4" fontId="22" fillId="4" borderId="0" xfId="0" applyNumberFormat="1" applyFont="1" applyFill="1" applyAlignment="1">
      <alignment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4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2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167" fontId="20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8" xfId="0" applyFont="1" applyFill="1" applyBorder="1" applyAlignment="1">
      <alignment horizontal="left" vertical="center"/>
    </xf>
    <xf numFmtId="4" fontId="22" fillId="4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opLeftCell="A58" workbookViewId="0">
      <selection activeCell="I92" sqref="I92:AF9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93" t="s">
        <v>5</v>
      </c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6</v>
      </c>
    </row>
    <row r="5" spans="1:74" s="1" customFormat="1" ht="12" customHeight="1">
      <c r="B5" s="17"/>
      <c r="D5" s="20" t="s">
        <v>10</v>
      </c>
      <c r="K5" s="199" t="s">
        <v>11</v>
      </c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R5" s="17"/>
      <c r="BS5" s="14" t="s">
        <v>6</v>
      </c>
    </row>
    <row r="6" spans="1:74" s="1" customFormat="1" ht="36.950000000000003" customHeight="1">
      <c r="B6" s="17"/>
      <c r="D6" s="22" t="s">
        <v>12</v>
      </c>
      <c r="K6" s="200" t="s">
        <v>145</v>
      </c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R6" s="17"/>
      <c r="BS6" s="14" t="s">
        <v>6</v>
      </c>
    </row>
    <row r="7" spans="1:74" s="1" customFormat="1" ht="12" customHeight="1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16</v>
      </c>
      <c r="J8" s="203" t="s">
        <v>146</v>
      </c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AK8" s="23" t="s">
        <v>18</v>
      </c>
      <c r="AN8" s="21" t="s">
        <v>19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20</v>
      </c>
      <c r="AK10" s="23" t="s">
        <v>21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17</v>
      </c>
      <c r="AK11" s="23" t="s">
        <v>22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23</v>
      </c>
      <c r="AK13" s="23" t="s">
        <v>21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17</v>
      </c>
      <c r="AK14" s="23" t="s">
        <v>22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24</v>
      </c>
      <c r="AK16" s="23" t="s">
        <v>21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17</v>
      </c>
      <c r="AK17" s="23" t="s">
        <v>22</v>
      </c>
      <c r="AN17" s="21" t="s">
        <v>1</v>
      </c>
      <c r="AR17" s="17"/>
      <c r="BS17" s="14" t="s">
        <v>25</v>
      </c>
    </row>
    <row r="18" spans="1:71" s="1" customFormat="1" ht="6.95" customHeight="1">
      <c r="B18" s="17"/>
      <c r="AR18" s="17"/>
      <c r="BS18" s="14" t="s">
        <v>26</v>
      </c>
    </row>
    <row r="19" spans="1:71" s="1" customFormat="1" ht="12" customHeight="1">
      <c r="B19" s="17"/>
      <c r="D19" s="23" t="s">
        <v>27</v>
      </c>
      <c r="AK19" s="23" t="s">
        <v>21</v>
      </c>
      <c r="AN19" s="21" t="s">
        <v>1</v>
      </c>
      <c r="AR19" s="17"/>
      <c r="BS19" s="14" t="s">
        <v>26</v>
      </c>
    </row>
    <row r="20" spans="1:71" s="1" customFormat="1" ht="18.399999999999999" customHeight="1">
      <c r="B20" s="17"/>
      <c r="E20" s="21" t="s">
        <v>17</v>
      </c>
      <c r="AK20" s="23" t="s">
        <v>22</v>
      </c>
      <c r="AN20" s="21" t="s">
        <v>1</v>
      </c>
      <c r="AR20" s="17"/>
      <c r="BS20" s="14" t="s">
        <v>25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28</v>
      </c>
      <c r="AR22" s="17"/>
    </row>
    <row r="23" spans="1:71" s="1" customFormat="1" ht="16.5" customHeight="1">
      <c r="B23" s="17"/>
      <c r="E23" s="201" t="s">
        <v>1</v>
      </c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1" customFormat="1" ht="14.45" customHeight="1">
      <c r="B26" s="17"/>
      <c r="D26" s="26" t="s">
        <v>29</v>
      </c>
      <c r="AK26" s="202">
        <f>ROUND(AG94,2)</f>
        <v>0</v>
      </c>
      <c r="AL26" s="194"/>
      <c r="AM26" s="194"/>
      <c r="AN26" s="194"/>
      <c r="AO26" s="194"/>
      <c r="AR26" s="17"/>
    </row>
    <row r="27" spans="1:71" s="1" customFormat="1" ht="14.45" customHeight="1">
      <c r="B27" s="17"/>
      <c r="D27" s="26" t="s">
        <v>30</v>
      </c>
      <c r="AK27" s="202">
        <f>ROUND(AG97, 2)</f>
        <v>0</v>
      </c>
      <c r="AL27" s="202"/>
      <c r="AM27" s="202"/>
      <c r="AN27" s="202"/>
      <c r="AO27" s="202"/>
      <c r="AR27" s="17"/>
    </row>
    <row r="28" spans="1:7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9"/>
      <c r="BE28" s="28"/>
    </row>
    <row r="29" spans="1:71" s="2" customFormat="1" ht="25.9" customHeight="1">
      <c r="A29" s="28"/>
      <c r="B29" s="29"/>
      <c r="C29" s="28"/>
      <c r="D29" s="30" t="s">
        <v>31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197">
        <f>ROUND(AK26 + AK27, 2)</f>
        <v>0</v>
      </c>
      <c r="AL29" s="198"/>
      <c r="AM29" s="198"/>
      <c r="AN29" s="198"/>
      <c r="AO29" s="198"/>
      <c r="AP29" s="28"/>
      <c r="AQ29" s="28"/>
      <c r="AR29" s="29"/>
      <c r="BE29" s="28"/>
    </row>
    <row r="30" spans="1:71" s="2" customFormat="1" ht="6.95" customHeight="1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9"/>
      <c r="BE30" s="28"/>
    </row>
    <row r="31" spans="1:71" s="2" customFormat="1" ht="12.75">
      <c r="A31" s="28"/>
      <c r="B31" s="29"/>
      <c r="C31" s="28"/>
      <c r="D31" s="28"/>
      <c r="E31" s="28"/>
      <c r="F31" s="28"/>
      <c r="G31" s="28"/>
      <c r="H31" s="28"/>
      <c r="I31" s="28"/>
      <c r="J31" s="28"/>
      <c r="K31" s="28"/>
      <c r="L31" s="165" t="s">
        <v>32</v>
      </c>
      <c r="M31" s="165"/>
      <c r="N31" s="165"/>
      <c r="O31" s="165"/>
      <c r="P31" s="165"/>
      <c r="Q31" s="28"/>
      <c r="R31" s="28"/>
      <c r="S31" s="28"/>
      <c r="T31" s="28"/>
      <c r="U31" s="28"/>
      <c r="V31" s="28"/>
      <c r="W31" s="165" t="s">
        <v>33</v>
      </c>
      <c r="X31" s="165"/>
      <c r="Y31" s="165"/>
      <c r="Z31" s="165"/>
      <c r="AA31" s="165"/>
      <c r="AB31" s="165"/>
      <c r="AC31" s="165"/>
      <c r="AD31" s="165"/>
      <c r="AE31" s="165"/>
      <c r="AF31" s="28"/>
      <c r="AG31" s="28"/>
      <c r="AH31" s="28"/>
      <c r="AI31" s="28"/>
      <c r="AJ31" s="28"/>
      <c r="AK31" s="165" t="s">
        <v>34</v>
      </c>
      <c r="AL31" s="165"/>
      <c r="AM31" s="165"/>
      <c r="AN31" s="165"/>
      <c r="AO31" s="165"/>
      <c r="AP31" s="28"/>
      <c r="AQ31" s="28"/>
      <c r="AR31" s="29"/>
      <c r="BE31" s="28"/>
    </row>
    <row r="32" spans="1:71" s="3" customFormat="1" ht="14.45" customHeight="1">
      <c r="B32" s="33"/>
      <c r="D32" s="23" t="s">
        <v>35</v>
      </c>
      <c r="F32" s="34" t="s">
        <v>36</v>
      </c>
      <c r="L32" s="168">
        <v>0.2</v>
      </c>
      <c r="M32" s="167"/>
      <c r="N32" s="167"/>
      <c r="O32" s="167"/>
      <c r="P32" s="167"/>
      <c r="Q32" s="35"/>
      <c r="R32" s="35"/>
      <c r="S32" s="35"/>
      <c r="T32" s="35"/>
      <c r="U32" s="35"/>
      <c r="V32" s="35"/>
      <c r="W32" s="166">
        <f>ROUND(AZ94 + SUM(CD97), 2)</f>
        <v>0</v>
      </c>
      <c r="X32" s="167"/>
      <c r="Y32" s="167"/>
      <c r="Z32" s="167"/>
      <c r="AA32" s="167"/>
      <c r="AB32" s="167"/>
      <c r="AC32" s="167"/>
      <c r="AD32" s="167"/>
      <c r="AE32" s="167"/>
      <c r="AF32" s="35"/>
      <c r="AG32" s="35"/>
      <c r="AH32" s="35"/>
      <c r="AI32" s="35"/>
      <c r="AJ32" s="35"/>
      <c r="AK32" s="166">
        <f>ROUND(AV94 + SUM(BY97), 2)</f>
        <v>0</v>
      </c>
      <c r="AL32" s="167"/>
      <c r="AM32" s="167"/>
      <c r="AN32" s="167"/>
      <c r="AO32" s="167"/>
      <c r="AP32" s="35"/>
      <c r="AQ32" s="35"/>
      <c r="AR32" s="36"/>
      <c r="AS32" s="35"/>
      <c r="AT32" s="35"/>
      <c r="AU32" s="35"/>
      <c r="AV32" s="35"/>
      <c r="AW32" s="35"/>
      <c r="AX32" s="35"/>
      <c r="AY32" s="35"/>
      <c r="AZ32" s="35"/>
    </row>
    <row r="33" spans="1:57" s="3" customFormat="1" ht="14.45" customHeight="1">
      <c r="B33" s="33"/>
      <c r="F33" s="34" t="s">
        <v>37</v>
      </c>
      <c r="L33" s="171">
        <v>0.2</v>
      </c>
      <c r="M33" s="170"/>
      <c r="N33" s="170"/>
      <c r="O33" s="170"/>
      <c r="P33" s="170"/>
      <c r="W33" s="169">
        <f>ROUND(BA94 + SUM(CE97), 2)</f>
        <v>0</v>
      </c>
      <c r="X33" s="170"/>
      <c r="Y33" s="170"/>
      <c r="Z33" s="170"/>
      <c r="AA33" s="170"/>
      <c r="AB33" s="170"/>
      <c r="AC33" s="170"/>
      <c r="AD33" s="170"/>
      <c r="AE33" s="170"/>
      <c r="AK33" s="169">
        <f>ROUND(AW94 + SUM(BZ97), 2)</f>
        <v>0</v>
      </c>
      <c r="AL33" s="170"/>
      <c r="AM33" s="170"/>
      <c r="AN33" s="170"/>
      <c r="AO33" s="170"/>
      <c r="AR33" s="33"/>
    </row>
    <row r="34" spans="1:57" s="3" customFormat="1" ht="14.45" hidden="1" customHeight="1">
      <c r="B34" s="33"/>
      <c r="F34" s="23" t="s">
        <v>38</v>
      </c>
      <c r="L34" s="171">
        <v>0.2</v>
      </c>
      <c r="M34" s="170"/>
      <c r="N34" s="170"/>
      <c r="O34" s="170"/>
      <c r="P34" s="170"/>
      <c r="W34" s="169">
        <f>ROUND(BB94 + SUM(CF97), 2)</f>
        <v>0</v>
      </c>
      <c r="X34" s="170"/>
      <c r="Y34" s="170"/>
      <c r="Z34" s="170"/>
      <c r="AA34" s="170"/>
      <c r="AB34" s="170"/>
      <c r="AC34" s="170"/>
      <c r="AD34" s="170"/>
      <c r="AE34" s="170"/>
      <c r="AK34" s="169">
        <v>0</v>
      </c>
      <c r="AL34" s="170"/>
      <c r="AM34" s="170"/>
      <c r="AN34" s="170"/>
      <c r="AO34" s="170"/>
      <c r="AR34" s="33"/>
    </row>
    <row r="35" spans="1:57" s="3" customFormat="1" ht="14.45" hidden="1" customHeight="1">
      <c r="B35" s="33"/>
      <c r="F35" s="23" t="s">
        <v>39</v>
      </c>
      <c r="L35" s="171">
        <v>0.2</v>
      </c>
      <c r="M35" s="170"/>
      <c r="N35" s="170"/>
      <c r="O35" s="170"/>
      <c r="P35" s="170"/>
      <c r="W35" s="169">
        <f>ROUND(BC94 + SUM(CG97), 2)</f>
        <v>0</v>
      </c>
      <c r="X35" s="170"/>
      <c r="Y35" s="170"/>
      <c r="Z35" s="170"/>
      <c r="AA35" s="170"/>
      <c r="AB35" s="170"/>
      <c r="AC35" s="170"/>
      <c r="AD35" s="170"/>
      <c r="AE35" s="170"/>
      <c r="AK35" s="169">
        <v>0</v>
      </c>
      <c r="AL35" s="170"/>
      <c r="AM35" s="170"/>
      <c r="AN35" s="170"/>
      <c r="AO35" s="170"/>
      <c r="AR35" s="33"/>
    </row>
    <row r="36" spans="1:57" s="3" customFormat="1" ht="14.45" hidden="1" customHeight="1">
      <c r="B36" s="33"/>
      <c r="F36" s="34" t="s">
        <v>40</v>
      </c>
      <c r="L36" s="168">
        <v>0</v>
      </c>
      <c r="M36" s="167"/>
      <c r="N36" s="167"/>
      <c r="O36" s="167"/>
      <c r="P36" s="167"/>
      <c r="Q36" s="35"/>
      <c r="R36" s="35"/>
      <c r="S36" s="35"/>
      <c r="T36" s="35"/>
      <c r="U36" s="35"/>
      <c r="V36" s="35"/>
      <c r="W36" s="166">
        <f>ROUND(BD94 + SUM(CH97), 2)</f>
        <v>0</v>
      </c>
      <c r="X36" s="167"/>
      <c r="Y36" s="167"/>
      <c r="Z36" s="167"/>
      <c r="AA36" s="167"/>
      <c r="AB36" s="167"/>
      <c r="AC36" s="167"/>
      <c r="AD36" s="167"/>
      <c r="AE36" s="167"/>
      <c r="AF36" s="35"/>
      <c r="AG36" s="35"/>
      <c r="AH36" s="35"/>
      <c r="AI36" s="35"/>
      <c r="AJ36" s="35"/>
      <c r="AK36" s="166">
        <v>0</v>
      </c>
      <c r="AL36" s="167"/>
      <c r="AM36" s="167"/>
      <c r="AN36" s="167"/>
      <c r="AO36" s="167"/>
      <c r="AP36" s="35"/>
      <c r="AQ36" s="35"/>
      <c r="AR36" s="36"/>
      <c r="AS36" s="35"/>
      <c r="AT36" s="35"/>
      <c r="AU36" s="35"/>
      <c r="AV36" s="35"/>
      <c r="AW36" s="35"/>
      <c r="AX36" s="35"/>
      <c r="AY36" s="35"/>
      <c r="AZ36" s="35"/>
    </row>
    <row r="37" spans="1:57" s="2" customFormat="1" ht="6.9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2" customFormat="1" ht="25.9" customHeight="1">
      <c r="A38" s="28"/>
      <c r="B38" s="29"/>
      <c r="C38" s="37"/>
      <c r="D38" s="38" t="s">
        <v>41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s">
        <v>42</v>
      </c>
      <c r="U38" s="39"/>
      <c r="V38" s="39"/>
      <c r="W38" s="39"/>
      <c r="X38" s="172" t="s">
        <v>43</v>
      </c>
      <c r="Y38" s="173"/>
      <c r="Z38" s="173"/>
      <c r="AA38" s="173"/>
      <c r="AB38" s="173"/>
      <c r="AC38" s="39"/>
      <c r="AD38" s="39"/>
      <c r="AE38" s="39"/>
      <c r="AF38" s="39"/>
      <c r="AG38" s="39"/>
      <c r="AH38" s="39"/>
      <c r="AI38" s="39"/>
      <c r="AJ38" s="39"/>
      <c r="AK38" s="174">
        <f>SUM(AK29:AK36)</f>
        <v>0</v>
      </c>
      <c r="AL38" s="173"/>
      <c r="AM38" s="173"/>
      <c r="AN38" s="173"/>
      <c r="AO38" s="175"/>
      <c r="AP38" s="37"/>
      <c r="AQ38" s="37"/>
      <c r="AR38" s="29"/>
      <c r="BE38" s="28"/>
    </row>
    <row r="39" spans="1:57" s="2" customFormat="1" ht="6.95" customHeight="1">
      <c r="A39" s="28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9"/>
      <c r="BE39" s="28"/>
    </row>
    <row r="40" spans="1:57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9"/>
      <c r="BE40" s="28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1"/>
      <c r="D49" s="42" t="s">
        <v>44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45</v>
      </c>
      <c r="AI49" s="43"/>
      <c r="AJ49" s="43"/>
      <c r="AK49" s="43"/>
      <c r="AL49" s="43"/>
      <c r="AM49" s="43"/>
      <c r="AN49" s="43"/>
      <c r="AO49" s="43"/>
      <c r="AR49" s="41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8"/>
      <c r="B60" s="29"/>
      <c r="C60" s="28"/>
      <c r="D60" s="44" t="s">
        <v>46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4" t="s">
        <v>47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4" t="s">
        <v>46</v>
      </c>
      <c r="AI60" s="31"/>
      <c r="AJ60" s="31"/>
      <c r="AK60" s="31"/>
      <c r="AL60" s="31"/>
      <c r="AM60" s="44" t="s">
        <v>47</v>
      </c>
      <c r="AN60" s="31"/>
      <c r="AO60" s="31"/>
      <c r="AP60" s="28"/>
      <c r="AQ60" s="28"/>
      <c r="AR60" s="29"/>
      <c r="BE60" s="28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8"/>
      <c r="B64" s="29"/>
      <c r="C64" s="28"/>
      <c r="D64" s="42" t="s">
        <v>48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49</v>
      </c>
      <c r="AI64" s="45"/>
      <c r="AJ64" s="45"/>
      <c r="AK64" s="45"/>
      <c r="AL64" s="45"/>
      <c r="AM64" s="45"/>
      <c r="AN64" s="45"/>
      <c r="AO64" s="45"/>
      <c r="AP64" s="28"/>
      <c r="AQ64" s="28"/>
      <c r="AR64" s="29"/>
      <c r="BE64" s="28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8"/>
      <c r="B75" s="29"/>
      <c r="C75" s="28"/>
      <c r="D75" s="44" t="s">
        <v>46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4" t="s">
        <v>47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4" t="s">
        <v>46</v>
      </c>
      <c r="AI75" s="31"/>
      <c r="AJ75" s="31"/>
      <c r="AK75" s="31"/>
      <c r="AL75" s="31"/>
      <c r="AM75" s="44" t="s">
        <v>47</v>
      </c>
      <c r="AN75" s="31"/>
      <c r="AO75" s="31"/>
      <c r="AP75" s="28"/>
      <c r="AQ75" s="28"/>
      <c r="AR75" s="29"/>
      <c r="BE75" s="28"/>
    </row>
    <row r="76" spans="1:57" s="2" customForma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29"/>
      <c r="BE77" s="28"/>
    </row>
    <row r="81" spans="1:90" s="2" customFormat="1" ht="6.95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29"/>
      <c r="BE81" s="28"/>
    </row>
    <row r="82" spans="1:90" s="2" customFormat="1" ht="24.95" customHeight="1">
      <c r="A82" s="28"/>
      <c r="B82" s="29"/>
      <c r="C82" s="18" t="s">
        <v>50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0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0" s="4" customFormat="1" ht="12" customHeight="1">
      <c r="B84" s="50"/>
      <c r="C84" s="23" t="s">
        <v>10</v>
      </c>
      <c r="L84" s="4" t="str">
        <f>K5</f>
        <v>119</v>
      </c>
      <c r="AR84" s="50"/>
    </row>
    <row r="85" spans="1:90" s="5" customFormat="1" ht="36.950000000000003" customHeight="1">
      <c r="B85" s="51"/>
      <c r="C85" s="52" t="s">
        <v>12</v>
      </c>
      <c r="L85" s="176" t="str">
        <f>K6</f>
        <v>Maliarske práce v objekte Študentského domova Starohájska 8</v>
      </c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R85" s="51"/>
    </row>
    <row r="86" spans="1:90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0" s="2" customFormat="1" ht="12" customHeight="1">
      <c r="A87" s="28"/>
      <c r="B87" s="29"/>
      <c r="C87" s="23" t="s">
        <v>16</v>
      </c>
      <c r="D87" s="28"/>
      <c r="E87" s="28"/>
      <c r="F87" s="28"/>
      <c r="G87" s="28"/>
      <c r="H87" s="28"/>
      <c r="I87" s="28"/>
      <c r="J87" s="28"/>
      <c r="K87" s="28"/>
      <c r="L87" s="53" t="s">
        <v>146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3" t="s">
        <v>18</v>
      </c>
      <c r="AJ87" s="28"/>
      <c r="AK87" s="28"/>
      <c r="AL87" s="28"/>
      <c r="AM87" s="178" t="str">
        <f>IF(AN8= "","",AN8)</f>
        <v>19. 7. 2021</v>
      </c>
      <c r="AN87" s="178"/>
      <c r="AO87" s="28"/>
      <c r="AP87" s="28"/>
      <c r="AQ87" s="28"/>
      <c r="AR87" s="29"/>
      <c r="BE87" s="28"/>
    </row>
    <row r="88" spans="1:90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0" s="2" customFormat="1" ht="15.2" customHeight="1">
      <c r="A89" s="28"/>
      <c r="B89" s="29"/>
      <c r="C89" s="23" t="s">
        <v>20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 xml:space="preserve"> 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3" t="s">
        <v>24</v>
      </c>
      <c r="AJ89" s="28"/>
      <c r="AK89" s="28"/>
      <c r="AL89" s="28"/>
      <c r="AM89" s="179" t="str">
        <f>IF(E17="","",E17)</f>
        <v xml:space="preserve"> </v>
      </c>
      <c r="AN89" s="180"/>
      <c r="AO89" s="180"/>
      <c r="AP89" s="180"/>
      <c r="AQ89" s="28"/>
      <c r="AR89" s="29"/>
      <c r="AS89" s="183" t="s">
        <v>51</v>
      </c>
      <c r="AT89" s="184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28"/>
    </row>
    <row r="90" spans="1:90" s="2" customFormat="1" ht="15.2" customHeight="1">
      <c r="A90" s="28"/>
      <c r="B90" s="29"/>
      <c r="C90" s="23" t="s">
        <v>23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3" t="s">
        <v>27</v>
      </c>
      <c r="AJ90" s="28"/>
      <c r="AK90" s="28"/>
      <c r="AL90" s="28"/>
      <c r="AM90" s="179" t="str">
        <f>IF(E20="","",E20)</f>
        <v xml:space="preserve"> </v>
      </c>
      <c r="AN90" s="180"/>
      <c r="AO90" s="180"/>
      <c r="AP90" s="180"/>
      <c r="AQ90" s="28"/>
      <c r="AR90" s="29"/>
      <c r="AS90" s="185"/>
      <c r="AT90" s="186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28"/>
    </row>
    <row r="91" spans="1:90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185"/>
      <c r="AT91" s="186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28"/>
    </row>
    <row r="92" spans="1:90" s="2" customFormat="1" ht="29.25" customHeight="1">
      <c r="A92" s="28"/>
      <c r="B92" s="29"/>
      <c r="C92" s="187" t="s">
        <v>52</v>
      </c>
      <c r="D92" s="188"/>
      <c r="E92" s="188"/>
      <c r="F92" s="188"/>
      <c r="G92" s="188"/>
      <c r="H92" s="59"/>
      <c r="I92" s="189" t="s">
        <v>53</v>
      </c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90" t="s">
        <v>54</v>
      </c>
      <c r="AH92" s="188"/>
      <c r="AI92" s="188"/>
      <c r="AJ92" s="188"/>
      <c r="AK92" s="188"/>
      <c r="AL92" s="188"/>
      <c r="AM92" s="188"/>
      <c r="AN92" s="189" t="s">
        <v>55</v>
      </c>
      <c r="AO92" s="188"/>
      <c r="AP92" s="191"/>
      <c r="AQ92" s="60" t="s">
        <v>56</v>
      </c>
      <c r="AR92" s="29"/>
      <c r="AS92" s="61" t="s">
        <v>57</v>
      </c>
      <c r="AT92" s="62" t="s">
        <v>58</v>
      </c>
      <c r="AU92" s="62" t="s">
        <v>59</v>
      </c>
      <c r="AV92" s="62" t="s">
        <v>60</v>
      </c>
      <c r="AW92" s="62" t="s">
        <v>61</v>
      </c>
      <c r="AX92" s="62" t="s">
        <v>62</v>
      </c>
      <c r="AY92" s="62" t="s">
        <v>63</v>
      </c>
      <c r="AZ92" s="62" t="s">
        <v>64</v>
      </c>
      <c r="BA92" s="62" t="s">
        <v>65</v>
      </c>
      <c r="BB92" s="62" t="s">
        <v>66</v>
      </c>
      <c r="BC92" s="62" t="s">
        <v>67</v>
      </c>
      <c r="BD92" s="63" t="s">
        <v>68</v>
      </c>
      <c r="BE92" s="28"/>
    </row>
    <row r="93" spans="1:90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28"/>
    </row>
    <row r="94" spans="1:90" s="6" customFormat="1" ht="32.450000000000003" customHeight="1">
      <c r="B94" s="67"/>
      <c r="C94" s="68" t="s">
        <v>69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181">
        <f>ROUND(AG95,2)</f>
        <v>0</v>
      </c>
      <c r="AH94" s="181"/>
      <c r="AI94" s="181"/>
      <c r="AJ94" s="181"/>
      <c r="AK94" s="181"/>
      <c r="AL94" s="181"/>
      <c r="AM94" s="181"/>
      <c r="AN94" s="182">
        <f>SUM(AG94,AT94)</f>
        <v>0</v>
      </c>
      <c r="AO94" s="182"/>
      <c r="AP94" s="182"/>
      <c r="AQ94" s="71" t="s">
        <v>1</v>
      </c>
      <c r="AR94" s="67"/>
      <c r="AS94" s="72">
        <f>ROUND(AS95,2)</f>
        <v>0</v>
      </c>
      <c r="AT94" s="73">
        <f>ROUND(SUM(AV94:AW94),2)</f>
        <v>0</v>
      </c>
      <c r="AU94" s="74">
        <f>ROUND(AU95,5)</f>
        <v>1118.403</v>
      </c>
      <c r="AV94" s="73">
        <f>ROUND(AZ94*L32,2)</f>
        <v>0</v>
      </c>
      <c r="AW94" s="73">
        <f>ROUND(BA94*L33,2)</f>
        <v>0</v>
      </c>
      <c r="AX94" s="73">
        <f>ROUND(BB94*L32,2)</f>
        <v>0</v>
      </c>
      <c r="AY94" s="73">
        <f>ROUND(BC94*L33,2)</f>
        <v>0</v>
      </c>
      <c r="AZ94" s="73">
        <f>ROUND(AZ95,2)</f>
        <v>0</v>
      </c>
      <c r="BA94" s="73">
        <f>ROUND(BA95,2)</f>
        <v>0</v>
      </c>
      <c r="BB94" s="73">
        <f>ROUND(BB95,2)</f>
        <v>0</v>
      </c>
      <c r="BC94" s="73">
        <f>ROUND(BC95,2)</f>
        <v>0</v>
      </c>
      <c r="BD94" s="75">
        <f>ROUND(BD95,2)</f>
        <v>0</v>
      </c>
      <c r="BS94" s="76" t="s">
        <v>70</v>
      </c>
      <c r="BT94" s="76" t="s">
        <v>71</v>
      </c>
      <c r="BV94" s="76" t="s">
        <v>72</v>
      </c>
      <c r="BW94" s="76" t="s">
        <v>4</v>
      </c>
      <c r="BX94" s="76" t="s">
        <v>73</v>
      </c>
      <c r="CL94" s="76" t="s">
        <v>1</v>
      </c>
    </row>
    <row r="95" spans="1:90" s="7" customFormat="1" ht="16.5" customHeight="1">
      <c r="A95" s="77" t="s">
        <v>74</v>
      </c>
      <c r="B95" s="78"/>
      <c r="C95" s="79"/>
      <c r="D95" s="204" t="s">
        <v>11</v>
      </c>
      <c r="E95" s="204"/>
      <c r="F95" s="204"/>
      <c r="G95" s="204"/>
      <c r="H95" s="204"/>
      <c r="I95" s="80"/>
      <c r="J95" s="204" t="s">
        <v>13</v>
      </c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195">
        <f>'119 - oprava malieb Staro...'!J30</f>
        <v>0</v>
      </c>
      <c r="AH95" s="196"/>
      <c r="AI95" s="196"/>
      <c r="AJ95" s="196"/>
      <c r="AK95" s="196"/>
      <c r="AL95" s="196"/>
      <c r="AM95" s="196"/>
      <c r="AN95" s="195">
        <f>SUM(AG95,AT95)</f>
        <v>0</v>
      </c>
      <c r="AO95" s="196"/>
      <c r="AP95" s="196"/>
      <c r="AQ95" s="81" t="s">
        <v>75</v>
      </c>
      <c r="AR95" s="78"/>
      <c r="AS95" s="82">
        <v>0</v>
      </c>
      <c r="AT95" s="83">
        <f>ROUND(SUM(AV95:AW95),2)</f>
        <v>0</v>
      </c>
      <c r="AU95" s="84">
        <f>'119 - oprava malieb Staro...'!P121</f>
        <v>1118.403</v>
      </c>
      <c r="AV95" s="83">
        <f>'119 - oprava malieb Staro...'!J33</f>
        <v>0</v>
      </c>
      <c r="AW95" s="83">
        <f>'119 - oprava malieb Staro...'!J34</f>
        <v>0</v>
      </c>
      <c r="AX95" s="83">
        <f>'119 - oprava malieb Staro...'!J35</f>
        <v>0</v>
      </c>
      <c r="AY95" s="83">
        <f>'119 - oprava malieb Staro...'!J36</f>
        <v>0</v>
      </c>
      <c r="AZ95" s="83">
        <f>'119 - oprava malieb Staro...'!F33</f>
        <v>0</v>
      </c>
      <c r="BA95" s="83">
        <f>'119 - oprava malieb Staro...'!F34</f>
        <v>0</v>
      </c>
      <c r="BB95" s="83">
        <f>'119 - oprava malieb Staro...'!F35</f>
        <v>0</v>
      </c>
      <c r="BC95" s="83">
        <f>'119 - oprava malieb Staro...'!F36</f>
        <v>0</v>
      </c>
      <c r="BD95" s="85">
        <f>'119 - oprava malieb Staro...'!F37</f>
        <v>0</v>
      </c>
      <c r="BT95" s="86" t="s">
        <v>76</v>
      </c>
      <c r="BU95" s="86" t="s">
        <v>77</v>
      </c>
      <c r="BV95" s="86" t="s">
        <v>72</v>
      </c>
      <c r="BW95" s="86" t="s">
        <v>4</v>
      </c>
      <c r="BX95" s="86" t="s">
        <v>73</v>
      </c>
      <c r="CL95" s="86" t="s">
        <v>1</v>
      </c>
    </row>
    <row r="96" spans="1:90">
      <c r="B96" s="17"/>
      <c r="AR96" s="17"/>
    </row>
    <row r="97" spans="1:57" s="2" customFormat="1" ht="30" customHeight="1">
      <c r="A97" s="28"/>
      <c r="B97" s="29"/>
      <c r="C97" s="68" t="s">
        <v>78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182">
        <v>0</v>
      </c>
      <c r="AH97" s="182"/>
      <c r="AI97" s="182"/>
      <c r="AJ97" s="182"/>
      <c r="AK97" s="182"/>
      <c r="AL97" s="182"/>
      <c r="AM97" s="182"/>
      <c r="AN97" s="182">
        <v>0</v>
      </c>
      <c r="AO97" s="182"/>
      <c r="AP97" s="182"/>
      <c r="AQ97" s="87"/>
      <c r="AR97" s="29"/>
      <c r="AS97" s="61" t="s">
        <v>79</v>
      </c>
      <c r="AT97" s="62" t="s">
        <v>80</v>
      </c>
      <c r="AU97" s="62" t="s">
        <v>35</v>
      </c>
      <c r="AV97" s="63" t="s">
        <v>58</v>
      </c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s="2" customFormat="1" ht="10.9" customHeight="1">
      <c r="A98" s="28"/>
      <c r="B98" s="29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s="2" customFormat="1" ht="30" customHeight="1">
      <c r="A99" s="28"/>
      <c r="B99" s="29"/>
      <c r="C99" s="88" t="s">
        <v>81</v>
      </c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192">
        <f>ROUND(AG94 + AG97, 2)</f>
        <v>0</v>
      </c>
      <c r="AH99" s="192"/>
      <c r="AI99" s="192"/>
      <c r="AJ99" s="192"/>
      <c r="AK99" s="192"/>
      <c r="AL99" s="192"/>
      <c r="AM99" s="192"/>
      <c r="AN99" s="192">
        <f>ROUND(AN94 + AN97, 2)</f>
        <v>0</v>
      </c>
      <c r="AO99" s="192"/>
      <c r="AP99" s="192"/>
      <c r="AQ99" s="89"/>
      <c r="AR99" s="29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s="2" customFormat="1" ht="6.95" customHeight="1">
      <c r="A100" s="28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29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</sheetData>
  <mergeCells count="47">
    <mergeCell ref="AG97:AM97"/>
    <mergeCell ref="AN97:AP97"/>
    <mergeCell ref="AG99:AM99"/>
    <mergeCell ref="AN99:AP99"/>
    <mergeCell ref="AR2:BE2"/>
    <mergeCell ref="AN95:AP95"/>
    <mergeCell ref="AG95:AM95"/>
    <mergeCell ref="AK29:AO29"/>
    <mergeCell ref="K5:AO5"/>
    <mergeCell ref="K6:AO6"/>
    <mergeCell ref="E23:AN23"/>
    <mergeCell ref="AK26:AO26"/>
    <mergeCell ref="AK27:AO27"/>
    <mergeCell ref="J8:W8"/>
    <mergeCell ref="D95:H95"/>
    <mergeCell ref="J95:AF95"/>
    <mergeCell ref="AG94:AM94"/>
    <mergeCell ref="AN94:AP94"/>
    <mergeCell ref="AS89:AT91"/>
    <mergeCell ref="AM90:AP90"/>
    <mergeCell ref="C92:G92"/>
    <mergeCell ref="I92:AF92"/>
    <mergeCell ref="AG92:AM92"/>
    <mergeCell ref="AN92:AP92"/>
    <mergeCell ref="X38:AB38"/>
    <mergeCell ref="AK38:AO38"/>
    <mergeCell ref="L85:AO85"/>
    <mergeCell ref="AM87:AN87"/>
    <mergeCell ref="AM89:AP89"/>
    <mergeCell ref="W35:AE35"/>
    <mergeCell ref="AK35:AO35"/>
    <mergeCell ref="L35:P35"/>
    <mergeCell ref="W36:AE36"/>
    <mergeCell ref="AK36:AO36"/>
    <mergeCell ref="L36:P36"/>
    <mergeCell ref="W33:AE33"/>
    <mergeCell ref="AK33:AO33"/>
    <mergeCell ref="L33:P33"/>
    <mergeCell ref="W34:AE34"/>
    <mergeCell ref="AK34:AO34"/>
    <mergeCell ref="L34:P34"/>
    <mergeCell ref="L31:P31"/>
    <mergeCell ref="W31:AE31"/>
    <mergeCell ref="AK31:AO31"/>
    <mergeCell ref="W32:AE32"/>
    <mergeCell ref="AK32:AO32"/>
    <mergeCell ref="L32:P32"/>
  </mergeCells>
  <hyperlinks>
    <hyperlink ref="A95" location="'119 - oprava malieb Staro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2"/>
  <sheetViews>
    <sheetView showGridLines="0" tabSelected="1" topLeftCell="A92" workbookViewId="0">
      <selection activeCell="F124" sqref="F124:F13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1"/>
    </row>
    <row r="2" spans="1:46" s="1" customFormat="1" ht="36.950000000000003" customHeight="1">
      <c r="L2" s="193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82</v>
      </c>
      <c r="L4" s="17"/>
      <c r="M4" s="92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8"/>
      <c r="B6" s="29"/>
      <c r="C6" s="28"/>
      <c r="D6" s="23" t="s">
        <v>12</v>
      </c>
      <c r="E6" s="28"/>
      <c r="F6" s="28"/>
      <c r="G6" s="28"/>
      <c r="H6" s="28"/>
      <c r="I6" s="28"/>
      <c r="J6" s="28"/>
      <c r="K6" s="28"/>
      <c r="L6" s="41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46" s="2" customFormat="1" ht="16.5" customHeight="1">
      <c r="A7" s="28"/>
      <c r="B7" s="29"/>
      <c r="C7" s="28"/>
      <c r="D7" s="28"/>
      <c r="E7" s="176" t="s">
        <v>145</v>
      </c>
      <c r="F7" s="176"/>
      <c r="G7" s="176"/>
      <c r="H7" s="176"/>
      <c r="I7" s="164"/>
      <c r="J7" s="164"/>
      <c r="K7" s="164"/>
      <c r="L7" s="41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</row>
    <row r="8" spans="1:46" s="2" customFormat="1">
      <c r="A8" s="28"/>
      <c r="B8" s="29"/>
      <c r="C8" s="28"/>
      <c r="D8" s="28"/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2" customHeight="1">
      <c r="A9" s="28"/>
      <c r="B9" s="29"/>
      <c r="C9" s="28"/>
      <c r="D9" s="23" t="s">
        <v>14</v>
      </c>
      <c r="E9" s="28"/>
      <c r="F9" s="21" t="s">
        <v>1</v>
      </c>
      <c r="G9" s="28"/>
      <c r="H9" s="28"/>
      <c r="I9" s="23" t="s">
        <v>15</v>
      </c>
      <c r="J9" s="21" t="s">
        <v>1</v>
      </c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2" customHeight="1">
      <c r="A10" s="28"/>
      <c r="B10" s="29"/>
      <c r="C10" s="28"/>
      <c r="D10" s="207" t="s">
        <v>147</v>
      </c>
      <c r="E10" s="207"/>
      <c r="F10" s="207"/>
      <c r="G10" s="28"/>
      <c r="H10" s="28"/>
      <c r="I10" s="23" t="s">
        <v>18</v>
      </c>
      <c r="J10" s="54" t="str">
        <f>'Rekapitulácia stavby'!AN8</f>
        <v>19. 7. 2021</v>
      </c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0.9" customHeight="1">
      <c r="A11" s="28"/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3" t="s">
        <v>20</v>
      </c>
      <c r="E12" s="28"/>
      <c r="F12" s="28"/>
      <c r="G12" s="28"/>
      <c r="H12" s="28"/>
      <c r="I12" s="23" t="s">
        <v>21</v>
      </c>
      <c r="J12" s="21" t="str">
        <f>IF('Rekapitulácia stavby'!AN10="","",'Rekapitulácia stavby'!AN10)</f>
        <v/>
      </c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8" customHeight="1">
      <c r="A13" s="28"/>
      <c r="B13" s="29"/>
      <c r="C13" s="28"/>
      <c r="D13" s="28"/>
      <c r="E13" s="21" t="str">
        <f>IF('Rekapitulácia stavby'!E11="","",'Rekapitulácia stavby'!E11)</f>
        <v xml:space="preserve"> </v>
      </c>
      <c r="F13" s="28"/>
      <c r="G13" s="28"/>
      <c r="H13" s="28"/>
      <c r="I13" s="23" t="s">
        <v>22</v>
      </c>
      <c r="J13" s="21" t="str">
        <f>IF('Rekapitulácia stavby'!AN11="","",'Rekapitulácia stavby'!AN11)</f>
        <v/>
      </c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6.95" customHeight="1">
      <c r="A14" s="28"/>
      <c r="B14" s="29"/>
      <c r="C14" s="28"/>
      <c r="D14" s="28"/>
      <c r="E14" s="28"/>
      <c r="F14" s="28"/>
      <c r="G14" s="28"/>
      <c r="H14" s="28"/>
      <c r="I14" s="28"/>
      <c r="J14" s="28"/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2" customHeight="1">
      <c r="A15" s="28"/>
      <c r="B15" s="29"/>
      <c r="C15" s="28"/>
      <c r="D15" s="23" t="s">
        <v>23</v>
      </c>
      <c r="E15" s="28"/>
      <c r="F15" s="28"/>
      <c r="G15" s="28"/>
      <c r="H15" s="28"/>
      <c r="I15" s="23" t="s">
        <v>21</v>
      </c>
      <c r="J15" s="21" t="str">
        <f>'Rekapitulácia stavby'!AN13</f>
        <v/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18" customHeight="1">
      <c r="A16" s="28"/>
      <c r="B16" s="29"/>
      <c r="C16" s="28"/>
      <c r="D16" s="28"/>
      <c r="E16" s="199" t="str">
        <f>'Rekapitulácia stavby'!E14</f>
        <v xml:space="preserve"> </v>
      </c>
      <c r="F16" s="199"/>
      <c r="G16" s="199"/>
      <c r="H16" s="199"/>
      <c r="I16" s="23" t="s">
        <v>22</v>
      </c>
      <c r="J16" s="21" t="str">
        <f>'Rekapitulácia stavby'!AN14</f>
        <v/>
      </c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6.95" customHeight="1">
      <c r="A17" s="28"/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2" customHeight="1">
      <c r="A18" s="28"/>
      <c r="B18" s="29"/>
      <c r="C18" s="28"/>
      <c r="D18" s="23" t="s">
        <v>24</v>
      </c>
      <c r="E18" s="28"/>
      <c r="F18" s="28"/>
      <c r="G18" s="28"/>
      <c r="H18" s="28"/>
      <c r="I18" s="23" t="s">
        <v>21</v>
      </c>
      <c r="J18" s="21" t="str">
        <f>IF('Rekapitulácia stavby'!AN16="","",'Rekapitulácia stavby'!AN16)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18" customHeight="1">
      <c r="A19" s="28"/>
      <c r="B19" s="29"/>
      <c r="C19" s="28"/>
      <c r="D19" s="28"/>
      <c r="E19" s="21" t="str">
        <f>IF('Rekapitulácia stavby'!E17="","",'Rekapitulácia stavby'!E17)</f>
        <v xml:space="preserve"> </v>
      </c>
      <c r="F19" s="28"/>
      <c r="G19" s="28"/>
      <c r="H19" s="28"/>
      <c r="I19" s="23" t="s">
        <v>22</v>
      </c>
      <c r="J19" s="21" t="str">
        <f>IF('Rekapitulácia stavby'!AN17="","",'Rekapitulácia stavby'!AN17)</f>
        <v/>
      </c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6.95" customHeight="1">
      <c r="A20" s="28"/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2" customHeight="1">
      <c r="A21" s="28"/>
      <c r="B21" s="29"/>
      <c r="C21" s="28"/>
      <c r="D21" s="23" t="s">
        <v>27</v>
      </c>
      <c r="E21" s="28"/>
      <c r="F21" s="28"/>
      <c r="G21" s="28"/>
      <c r="H21" s="28"/>
      <c r="I21" s="23" t="s">
        <v>21</v>
      </c>
      <c r="J21" s="21" t="str">
        <f>IF('Rekapitulácia stavby'!AN19="","",'Rekapitulácia stavby'!AN19)</f>
        <v/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18" customHeight="1">
      <c r="A22" s="28"/>
      <c r="B22" s="29"/>
      <c r="C22" s="28"/>
      <c r="D22" s="28"/>
      <c r="E22" s="21" t="str">
        <f>IF('Rekapitulácia stavby'!E20="","",'Rekapitulácia stavby'!E20)</f>
        <v xml:space="preserve"> </v>
      </c>
      <c r="F22" s="28"/>
      <c r="G22" s="28"/>
      <c r="H22" s="28"/>
      <c r="I22" s="23" t="s">
        <v>22</v>
      </c>
      <c r="J22" s="21" t="str">
        <f>IF('Rekapitulácia stavby'!AN20="","",'Rekapitulácia stavby'!AN20)</f>
        <v/>
      </c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6.95" customHeight="1">
      <c r="A23" s="28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2" customHeight="1">
      <c r="A24" s="28"/>
      <c r="B24" s="29"/>
      <c r="C24" s="28"/>
      <c r="D24" s="23" t="s">
        <v>28</v>
      </c>
      <c r="E24" s="28"/>
      <c r="F24" s="28"/>
      <c r="G24" s="28"/>
      <c r="H24" s="28"/>
      <c r="I24" s="28"/>
      <c r="J24" s="28"/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8" customFormat="1" ht="16.5" customHeight="1">
      <c r="A25" s="93"/>
      <c r="B25" s="94"/>
      <c r="C25" s="93"/>
      <c r="D25" s="93"/>
      <c r="E25" s="201" t="s">
        <v>1</v>
      </c>
      <c r="F25" s="201"/>
      <c r="G25" s="201"/>
      <c r="H25" s="201"/>
      <c r="I25" s="93"/>
      <c r="J25" s="93"/>
      <c r="K25" s="93"/>
      <c r="L25" s="95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</row>
    <row r="26" spans="1:31" s="2" customFormat="1" ht="6.95" customHeight="1">
      <c r="A26" s="28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2" customFormat="1" ht="6.95" customHeight="1">
      <c r="A27" s="28"/>
      <c r="B27" s="29"/>
      <c r="C27" s="28"/>
      <c r="D27" s="65"/>
      <c r="E27" s="65"/>
      <c r="F27" s="65"/>
      <c r="G27" s="65"/>
      <c r="H27" s="65"/>
      <c r="I27" s="65"/>
      <c r="J27" s="65"/>
      <c r="K27" s="65"/>
      <c r="L27" s="41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" customFormat="1" ht="14.45" customHeight="1">
      <c r="A28" s="28"/>
      <c r="B28" s="29"/>
      <c r="C28" s="28"/>
      <c r="D28" s="21" t="s">
        <v>83</v>
      </c>
      <c r="E28" s="28"/>
      <c r="F28" s="28"/>
      <c r="G28" s="28"/>
      <c r="H28" s="28"/>
      <c r="I28" s="28"/>
      <c r="J28" s="27">
        <f>J94</f>
        <v>0</v>
      </c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14.45" customHeight="1">
      <c r="A29" s="28"/>
      <c r="B29" s="29"/>
      <c r="C29" s="28"/>
      <c r="D29" s="26" t="s">
        <v>84</v>
      </c>
      <c r="E29" s="28"/>
      <c r="F29" s="28"/>
      <c r="G29" s="28"/>
      <c r="H29" s="28"/>
      <c r="I29" s="28"/>
      <c r="J29" s="27">
        <f>J102</f>
        <v>0</v>
      </c>
      <c r="K29" s="28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6" t="s">
        <v>31</v>
      </c>
      <c r="E30" s="28"/>
      <c r="F30" s="28"/>
      <c r="G30" s="28"/>
      <c r="H30" s="28"/>
      <c r="I30" s="28"/>
      <c r="J30" s="70">
        <f>ROUND(J28 + J29, 2)</f>
        <v>0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5"/>
      <c r="E31" s="65"/>
      <c r="F31" s="65"/>
      <c r="G31" s="65"/>
      <c r="H31" s="65"/>
      <c r="I31" s="65"/>
      <c r="J31" s="65"/>
      <c r="K31" s="65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33</v>
      </c>
      <c r="G32" s="28"/>
      <c r="H32" s="28"/>
      <c r="I32" s="32" t="s">
        <v>32</v>
      </c>
      <c r="J32" s="32" t="s">
        <v>34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7" t="s">
        <v>35</v>
      </c>
      <c r="E33" s="34" t="s">
        <v>36</v>
      </c>
      <c r="F33" s="98">
        <f>ROUND((SUM(BE102:BE103) + SUM(BE121:BE131)),  2)</f>
        <v>0</v>
      </c>
      <c r="G33" s="99"/>
      <c r="H33" s="99"/>
      <c r="I33" s="100">
        <v>0.2</v>
      </c>
      <c r="J33" s="98">
        <f>ROUND(((SUM(BE102:BE103) + SUM(BE121:BE131))*I33),  2)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34" t="s">
        <v>37</v>
      </c>
      <c r="F34" s="101">
        <f>ROUND((SUM(BF102:BF103) + SUM(BF121:BF131)),  2)</f>
        <v>0</v>
      </c>
      <c r="G34" s="28"/>
      <c r="H34" s="28"/>
      <c r="I34" s="102">
        <v>0.2</v>
      </c>
      <c r="J34" s="101">
        <f>ROUND(((SUM(BF102:BF103) + SUM(BF121:BF131))*I34),  2)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29"/>
      <c r="C35" s="28"/>
      <c r="D35" s="28"/>
      <c r="E35" s="23" t="s">
        <v>38</v>
      </c>
      <c r="F35" s="101">
        <f>ROUND((SUM(BG102:BG103) + SUM(BG121:BG131)),  2)</f>
        <v>0</v>
      </c>
      <c r="G35" s="28"/>
      <c r="H35" s="28"/>
      <c r="I35" s="102">
        <v>0.2</v>
      </c>
      <c r="J35" s="101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29"/>
      <c r="C36" s="28"/>
      <c r="D36" s="28"/>
      <c r="E36" s="23" t="s">
        <v>39</v>
      </c>
      <c r="F36" s="101">
        <f>ROUND((SUM(BH102:BH103) + SUM(BH121:BH131)),  2)</f>
        <v>0</v>
      </c>
      <c r="G36" s="28"/>
      <c r="H36" s="28"/>
      <c r="I36" s="102">
        <v>0.2</v>
      </c>
      <c r="J36" s="101">
        <f>0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29"/>
      <c r="C37" s="28"/>
      <c r="D37" s="28"/>
      <c r="E37" s="34" t="s">
        <v>40</v>
      </c>
      <c r="F37" s="98">
        <f>ROUND((SUM(BI102:BI103) + SUM(BI121:BI131)),  2)</f>
        <v>0</v>
      </c>
      <c r="G37" s="99"/>
      <c r="H37" s="99"/>
      <c r="I37" s="100">
        <v>0</v>
      </c>
      <c r="J37" s="98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89"/>
      <c r="D39" s="103" t="s">
        <v>41</v>
      </c>
      <c r="E39" s="59"/>
      <c r="F39" s="59"/>
      <c r="G39" s="104" t="s">
        <v>42</v>
      </c>
      <c r="H39" s="105" t="s">
        <v>43</v>
      </c>
      <c r="I39" s="59"/>
      <c r="J39" s="106">
        <f>SUM(J30:J37)</f>
        <v>0</v>
      </c>
      <c r="K39" s="107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1"/>
      <c r="D50" s="42" t="s">
        <v>44</v>
      </c>
      <c r="E50" s="43"/>
      <c r="F50" s="43"/>
      <c r="G50" s="42" t="s">
        <v>45</v>
      </c>
      <c r="H50" s="43"/>
      <c r="I50" s="43"/>
      <c r="J50" s="43"/>
      <c r="K50" s="43"/>
      <c r="L50" s="41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8"/>
      <c r="B61" s="29"/>
      <c r="C61" s="28"/>
      <c r="D61" s="44" t="s">
        <v>46</v>
      </c>
      <c r="E61" s="31"/>
      <c r="F61" s="108" t="s">
        <v>47</v>
      </c>
      <c r="G61" s="44" t="s">
        <v>46</v>
      </c>
      <c r="H61" s="31"/>
      <c r="I61" s="31"/>
      <c r="J61" s="109" t="s">
        <v>47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8"/>
      <c r="B65" s="29"/>
      <c r="C65" s="28"/>
      <c r="D65" s="42" t="s">
        <v>48</v>
      </c>
      <c r="E65" s="45"/>
      <c r="F65" s="45"/>
      <c r="G65" s="42" t="s">
        <v>49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8"/>
      <c r="B76" s="29"/>
      <c r="C76" s="28"/>
      <c r="D76" s="44" t="s">
        <v>46</v>
      </c>
      <c r="E76" s="31"/>
      <c r="F76" s="108" t="s">
        <v>47</v>
      </c>
      <c r="G76" s="44" t="s">
        <v>46</v>
      </c>
      <c r="H76" s="31"/>
      <c r="I76" s="31"/>
      <c r="J76" s="109" t="s">
        <v>47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18" t="s">
        <v>85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3" t="s">
        <v>12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>
      <c r="A85" s="28"/>
      <c r="B85" s="29"/>
      <c r="C85" s="28"/>
      <c r="D85" s="28"/>
      <c r="E85" s="176" t="str">
        <f>E7</f>
        <v>Maliarske práce v objekte Študentského domova Starohájska 8</v>
      </c>
      <c r="F85" s="205"/>
      <c r="G85" s="205"/>
      <c r="H85" s="205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2" customHeight="1">
      <c r="A87" s="28"/>
      <c r="B87" s="29"/>
      <c r="C87" s="23" t="s">
        <v>16</v>
      </c>
      <c r="D87" s="28"/>
      <c r="E87" s="206" t="s">
        <v>146</v>
      </c>
      <c r="F87" s="206"/>
      <c r="G87" s="28"/>
      <c r="H87" s="28"/>
      <c r="I87" s="23" t="s">
        <v>18</v>
      </c>
      <c r="J87" s="54" t="str">
        <f>IF(J10="","",J10)</f>
        <v>19. 7. 2021</v>
      </c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5.2" customHeight="1">
      <c r="A89" s="28"/>
      <c r="B89" s="29"/>
      <c r="C89" s="23" t="s">
        <v>20</v>
      </c>
      <c r="D89" s="28"/>
      <c r="E89" s="28"/>
      <c r="F89" s="21" t="str">
        <f>E13</f>
        <v xml:space="preserve"> </v>
      </c>
      <c r="G89" s="28"/>
      <c r="H89" s="28"/>
      <c r="I89" s="23" t="s">
        <v>24</v>
      </c>
      <c r="J89" s="24" t="str">
        <f>E19</f>
        <v xml:space="preserve"> </v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15.2" customHeight="1">
      <c r="A90" s="28"/>
      <c r="B90" s="29"/>
      <c r="C90" s="23" t="s">
        <v>23</v>
      </c>
      <c r="D90" s="28"/>
      <c r="E90" s="28"/>
      <c r="F90" s="21" t="str">
        <f>IF(E16="","",E16)</f>
        <v xml:space="preserve"> </v>
      </c>
      <c r="G90" s="28"/>
      <c r="H90" s="28"/>
      <c r="I90" s="23" t="s">
        <v>27</v>
      </c>
      <c r="J90" s="24" t="str">
        <f>E22</f>
        <v xml:space="preserve"> </v>
      </c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0.35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29.25" customHeight="1">
      <c r="A92" s="28"/>
      <c r="B92" s="29"/>
      <c r="C92" s="110" t="s">
        <v>86</v>
      </c>
      <c r="D92" s="89"/>
      <c r="E92" s="89"/>
      <c r="F92" s="89"/>
      <c r="G92" s="89"/>
      <c r="H92" s="89"/>
      <c r="I92" s="89"/>
      <c r="J92" s="111" t="s">
        <v>87</v>
      </c>
      <c r="K92" s="89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2.9" customHeight="1">
      <c r="A94" s="28"/>
      <c r="B94" s="29"/>
      <c r="C94" s="112" t="s">
        <v>88</v>
      </c>
      <c r="D94" s="28"/>
      <c r="E94" s="28"/>
      <c r="F94" s="28"/>
      <c r="G94" s="28"/>
      <c r="H94" s="28"/>
      <c r="I94" s="28"/>
      <c r="J94" s="70">
        <f>J121</f>
        <v>0</v>
      </c>
      <c r="K94" s="28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U94" s="14" t="s">
        <v>89</v>
      </c>
    </row>
    <row r="95" spans="1:47" s="9" customFormat="1" ht="24.95" customHeight="1">
      <c r="B95" s="113"/>
      <c r="D95" s="114" t="s">
        <v>90</v>
      </c>
      <c r="E95" s="115"/>
      <c r="F95" s="115"/>
      <c r="G95" s="115"/>
      <c r="H95" s="115"/>
      <c r="I95" s="115"/>
      <c r="J95" s="116">
        <f>J122</f>
        <v>0</v>
      </c>
      <c r="L95" s="113"/>
    </row>
    <row r="96" spans="1:47" s="10" customFormat="1" ht="19.899999999999999" customHeight="1">
      <c r="B96" s="117"/>
      <c r="D96" s="118" t="s">
        <v>91</v>
      </c>
      <c r="E96" s="119"/>
      <c r="F96" s="119"/>
      <c r="G96" s="119"/>
      <c r="H96" s="119"/>
      <c r="I96" s="119"/>
      <c r="J96" s="120">
        <f>J123</f>
        <v>0</v>
      </c>
      <c r="L96" s="117"/>
    </row>
    <row r="97" spans="1:31" s="9" customFormat="1" ht="24.95" customHeight="1">
      <c r="B97" s="113"/>
      <c r="D97" s="114" t="s">
        <v>92</v>
      </c>
      <c r="E97" s="115"/>
      <c r="F97" s="115"/>
      <c r="G97" s="115"/>
      <c r="H97" s="115"/>
      <c r="I97" s="115"/>
      <c r="J97" s="116">
        <f>J125</f>
        <v>0</v>
      </c>
      <c r="L97" s="113"/>
    </row>
    <row r="98" spans="1:31" s="10" customFormat="1" ht="19.899999999999999" customHeight="1">
      <c r="B98" s="117"/>
      <c r="D98" s="118" t="s">
        <v>93</v>
      </c>
      <c r="E98" s="119"/>
      <c r="F98" s="119"/>
      <c r="G98" s="119"/>
      <c r="H98" s="119"/>
      <c r="I98" s="119"/>
      <c r="J98" s="120">
        <f>J126</f>
        <v>0</v>
      </c>
      <c r="L98" s="117"/>
    </row>
    <row r="99" spans="1:31" s="9" customFormat="1" ht="24.95" customHeight="1">
      <c r="B99" s="113"/>
      <c r="D99" s="114" t="s">
        <v>94</v>
      </c>
      <c r="E99" s="115"/>
      <c r="F99" s="115"/>
      <c r="G99" s="115"/>
      <c r="H99" s="115"/>
      <c r="I99" s="115"/>
      <c r="J99" s="116">
        <f>J130</f>
        <v>0</v>
      </c>
      <c r="L99" s="113"/>
    </row>
    <row r="100" spans="1:31" s="2" customFormat="1" ht="21.75" customHeight="1">
      <c r="A100" s="28"/>
      <c r="B100" s="29"/>
      <c r="C100" s="28"/>
      <c r="D100" s="28"/>
      <c r="E100" s="28"/>
      <c r="F100" s="28"/>
      <c r="G100" s="28"/>
      <c r="H100" s="28"/>
      <c r="I100" s="28"/>
      <c r="J100" s="28"/>
      <c r="K100" s="28"/>
      <c r="L100" s="41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1" spans="1:31" s="2" customFormat="1" ht="6.95" customHeight="1">
      <c r="A101" s="28"/>
      <c r="B101" s="29"/>
      <c r="C101" s="28"/>
      <c r="D101" s="28"/>
      <c r="E101" s="28"/>
      <c r="F101" s="28"/>
      <c r="G101" s="28"/>
      <c r="H101" s="28"/>
      <c r="I101" s="28"/>
      <c r="J101" s="28"/>
      <c r="K101" s="28"/>
      <c r="L101" s="41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31" s="2" customFormat="1" ht="29.25" customHeight="1">
      <c r="A102" s="28"/>
      <c r="B102" s="29"/>
      <c r="C102" s="112" t="s">
        <v>95</v>
      </c>
      <c r="D102" s="28"/>
      <c r="E102" s="28"/>
      <c r="F102" s="28"/>
      <c r="G102" s="28"/>
      <c r="H102" s="28"/>
      <c r="I102" s="28"/>
      <c r="J102" s="121">
        <v>0</v>
      </c>
      <c r="K102" s="28"/>
      <c r="L102" s="41"/>
      <c r="N102" s="122" t="s">
        <v>35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s="2" customFormat="1" ht="18" customHeight="1">
      <c r="A103" s="28"/>
      <c r="B103" s="29"/>
      <c r="C103" s="28"/>
      <c r="D103" s="28"/>
      <c r="E103" s="28"/>
      <c r="F103" s="28"/>
      <c r="G103" s="28"/>
      <c r="H103" s="28"/>
      <c r="I103" s="28"/>
      <c r="J103" s="28"/>
      <c r="K103" s="28"/>
      <c r="L103" s="41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29.25" customHeight="1">
      <c r="A104" s="28"/>
      <c r="B104" s="29"/>
      <c r="C104" s="88" t="s">
        <v>81</v>
      </c>
      <c r="D104" s="89"/>
      <c r="E104" s="89"/>
      <c r="F104" s="89"/>
      <c r="G104" s="89"/>
      <c r="H104" s="89"/>
      <c r="I104" s="89"/>
      <c r="J104" s="90">
        <f>ROUND(J94+J102,2)</f>
        <v>0</v>
      </c>
      <c r="K104" s="89"/>
      <c r="L104" s="41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6.95" customHeight="1">
      <c r="A105" s="28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9" spans="1:31" s="2" customFormat="1" ht="6.95" customHeight="1">
      <c r="A109" s="28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24.95" customHeight="1">
      <c r="A110" s="28"/>
      <c r="B110" s="29"/>
      <c r="C110" s="18" t="s">
        <v>96</v>
      </c>
      <c r="D110" s="28"/>
      <c r="E110" s="28"/>
      <c r="F110" s="28"/>
      <c r="G110" s="28"/>
      <c r="H110" s="28"/>
      <c r="I110" s="28"/>
      <c r="J110" s="28"/>
      <c r="K110" s="28"/>
      <c r="L110" s="4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6.95" customHeight="1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41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2" customHeight="1">
      <c r="A112" s="28"/>
      <c r="B112" s="29"/>
      <c r="C112" s="23" t="s">
        <v>12</v>
      </c>
      <c r="D112" s="28"/>
      <c r="E112" s="28"/>
      <c r="F112" s="28"/>
      <c r="G112" s="28"/>
      <c r="H112" s="28"/>
      <c r="I112" s="28"/>
      <c r="J112" s="28"/>
      <c r="K112" s="28"/>
      <c r="L112" s="41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16.5" customHeight="1">
      <c r="A113" s="28"/>
      <c r="B113" s="29"/>
      <c r="C113" s="28"/>
      <c r="D113" s="28"/>
      <c r="E113" s="176" t="str">
        <f>E7</f>
        <v>Maliarske práce v objekte Študentského domova Starohájska 8</v>
      </c>
      <c r="F113" s="205"/>
      <c r="G113" s="205"/>
      <c r="H113" s="205"/>
      <c r="I113" s="28"/>
      <c r="J113" s="28"/>
      <c r="K113" s="28"/>
      <c r="L113" s="4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6.95" customHeight="1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4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12" customHeight="1">
      <c r="A115" s="28"/>
      <c r="B115" s="29"/>
      <c r="C115" s="23" t="s">
        <v>16</v>
      </c>
      <c r="D115" s="28"/>
      <c r="E115" s="28"/>
      <c r="F115" s="21">
        <f>E10</f>
        <v>0</v>
      </c>
      <c r="G115" s="28"/>
      <c r="H115" s="28"/>
      <c r="I115" s="23" t="s">
        <v>18</v>
      </c>
      <c r="J115" s="54" t="str">
        <f>IF(J10="","",J10)</f>
        <v>19. 7. 2021</v>
      </c>
      <c r="K115" s="28"/>
      <c r="L115" s="41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6.95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41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15.2" customHeight="1">
      <c r="A117" s="28"/>
      <c r="B117" s="29"/>
      <c r="C117" s="23" t="s">
        <v>20</v>
      </c>
      <c r="D117" s="28"/>
      <c r="E117" s="28"/>
      <c r="F117" s="21" t="str">
        <f>E13</f>
        <v xml:space="preserve"> </v>
      </c>
      <c r="G117" s="28"/>
      <c r="H117" s="28"/>
      <c r="I117" s="23" t="s">
        <v>24</v>
      </c>
      <c r="J117" s="24" t="str">
        <f>E19</f>
        <v xml:space="preserve"> </v>
      </c>
      <c r="K117" s="28"/>
      <c r="L117" s="41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15.2" customHeight="1">
      <c r="A118" s="28"/>
      <c r="B118" s="29"/>
      <c r="C118" s="23" t="s">
        <v>23</v>
      </c>
      <c r="D118" s="28"/>
      <c r="E118" s="28"/>
      <c r="F118" s="21" t="str">
        <f>IF(E16="","",E16)</f>
        <v xml:space="preserve"> </v>
      </c>
      <c r="G118" s="28"/>
      <c r="H118" s="28"/>
      <c r="I118" s="23" t="s">
        <v>27</v>
      </c>
      <c r="J118" s="24" t="str">
        <f>E22</f>
        <v xml:space="preserve"> </v>
      </c>
      <c r="K118" s="28"/>
      <c r="L118" s="4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2" customFormat="1" ht="10.35" customHeight="1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28"/>
      <c r="L119" s="41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5" s="11" customFormat="1" ht="29.25" customHeight="1">
      <c r="A120" s="123"/>
      <c r="B120" s="124"/>
      <c r="C120" s="125" t="s">
        <v>97</v>
      </c>
      <c r="D120" s="126" t="s">
        <v>56</v>
      </c>
      <c r="E120" s="126" t="s">
        <v>52</v>
      </c>
      <c r="F120" s="126" t="s">
        <v>53</v>
      </c>
      <c r="G120" s="126" t="s">
        <v>98</v>
      </c>
      <c r="H120" s="126" t="s">
        <v>99</v>
      </c>
      <c r="I120" s="126" t="s">
        <v>100</v>
      </c>
      <c r="J120" s="127" t="s">
        <v>87</v>
      </c>
      <c r="K120" s="128" t="s">
        <v>101</v>
      </c>
      <c r="L120" s="129"/>
      <c r="M120" s="61" t="s">
        <v>1</v>
      </c>
      <c r="N120" s="62" t="s">
        <v>35</v>
      </c>
      <c r="O120" s="62" t="s">
        <v>102</v>
      </c>
      <c r="P120" s="62" t="s">
        <v>103</v>
      </c>
      <c r="Q120" s="62" t="s">
        <v>104</v>
      </c>
      <c r="R120" s="62" t="s">
        <v>105</v>
      </c>
      <c r="S120" s="62" t="s">
        <v>106</v>
      </c>
      <c r="T120" s="63" t="s">
        <v>107</v>
      </c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</row>
    <row r="121" spans="1:65" s="2" customFormat="1" ht="22.9" customHeight="1">
      <c r="A121" s="28"/>
      <c r="B121" s="29"/>
      <c r="C121" s="68" t="s">
        <v>83</v>
      </c>
      <c r="D121" s="28"/>
      <c r="E121" s="28"/>
      <c r="F121" s="28"/>
      <c r="G121" s="28"/>
      <c r="H121" s="28"/>
      <c r="I121" s="28"/>
      <c r="J121" s="130">
        <f>BK121</f>
        <v>0</v>
      </c>
      <c r="K121" s="28"/>
      <c r="L121" s="29"/>
      <c r="M121" s="64"/>
      <c r="N121" s="55"/>
      <c r="O121" s="65"/>
      <c r="P121" s="131">
        <f>P122+P125+P130</f>
        <v>1118.403</v>
      </c>
      <c r="Q121" s="65"/>
      <c r="R121" s="131">
        <f>R122+R125+R130</f>
        <v>4.3900000000000006</v>
      </c>
      <c r="S121" s="65"/>
      <c r="T121" s="132">
        <f>T122+T125+T130</f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T121" s="14" t="s">
        <v>70</v>
      </c>
      <c r="AU121" s="14" t="s">
        <v>89</v>
      </c>
      <c r="BK121" s="133">
        <f>BK122+BK125+BK130</f>
        <v>0</v>
      </c>
    </row>
    <row r="122" spans="1:65" s="12" customFormat="1" ht="25.9" customHeight="1">
      <c r="B122" s="134"/>
      <c r="D122" s="135" t="s">
        <v>70</v>
      </c>
      <c r="E122" s="136" t="s">
        <v>108</v>
      </c>
      <c r="F122" s="136" t="s">
        <v>109</v>
      </c>
      <c r="J122" s="137">
        <f>BK122</f>
        <v>0</v>
      </c>
      <c r="L122" s="134"/>
      <c r="M122" s="138"/>
      <c r="N122" s="139"/>
      <c r="O122" s="139"/>
      <c r="P122" s="140">
        <f>P123</f>
        <v>2.4630000000000001</v>
      </c>
      <c r="Q122" s="139"/>
      <c r="R122" s="140">
        <f>R123</f>
        <v>0</v>
      </c>
      <c r="S122" s="139"/>
      <c r="T122" s="141">
        <f>T123</f>
        <v>0</v>
      </c>
      <c r="AR122" s="135" t="s">
        <v>76</v>
      </c>
      <c r="AT122" s="142" t="s">
        <v>70</v>
      </c>
      <c r="AU122" s="142" t="s">
        <v>71</v>
      </c>
      <c r="AY122" s="135" t="s">
        <v>110</v>
      </c>
      <c r="BK122" s="143">
        <f>BK123</f>
        <v>0</v>
      </c>
    </row>
    <row r="123" spans="1:65" s="12" customFormat="1" ht="22.9" customHeight="1">
      <c r="B123" s="134"/>
      <c r="D123" s="135" t="s">
        <v>70</v>
      </c>
      <c r="E123" s="144" t="s">
        <v>111</v>
      </c>
      <c r="F123" s="144" t="s">
        <v>112</v>
      </c>
      <c r="J123" s="145">
        <f>BK123</f>
        <v>0</v>
      </c>
      <c r="L123" s="134"/>
      <c r="M123" s="138"/>
      <c r="N123" s="139"/>
      <c r="O123" s="139"/>
      <c r="P123" s="140">
        <f>P124</f>
        <v>2.4630000000000001</v>
      </c>
      <c r="Q123" s="139"/>
      <c r="R123" s="140">
        <f>R124</f>
        <v>0</v>
      </c>
      <c r="S123" s="139"/>
      <c r="T123" s="141">
        <f>T124</f>
        <v>0</v>
      </c>
      <c r="AR123" s="135" t="s">
        <v>76</v>
      </c>
      <c r="AT123" s="142" t="s">
        <v>70</v>
      </c>
      <c r="AU123" s="142" t="s">
        <v>76</v>
      </c>
      <c r="AY123" s="135" t="s">
        <v>110</v>
      </c>
      <c r="BK123" s="143">
        <f>BK124</f>
        <v>0</v>
      </c>
    </row>
    <row r="124" spans="1:65" s="2" customFormat="1" ht="24.2" customHeight="1">
      <c r="A124" s="28"/>
      <c r="B124" s="146"/>
      <c r="C124" s="147" t="s">
        <v>113</v>
      </c>
      <c r="D124" s="147" t="s">
        <v>114</v>
      </c>
      <c r="E124" s="148" t="s">
        <v>115</v>
      </c>
      <c r="F124" s="149" t="s">
        <v>116</v>
      </c>
      <c r="G124" s="150" t="s">
        <v>117</v>
      </c>
      <c r="H124" s="151">
        <v>1</v>
      </c>
      <c r="I124" s="151"/>
      <c r="J124" s="151">
        <f>ROUND(I124*H124,3)</f>
        <v>0</v>
      </c>
      <c r="K124" s="152"/>
      <c r="L124" s="29"/>
      <c r="M124" s="153" t="s">
        <v>1</v>
      </c>
      <c r="N124" s="154" t="s">
        <v>37</v>
      </c>
      <c r="O124" s="155">
        <v>2.4630000000000001</v>
      </c>
      <c r="P124" s="155">
        <f>O124*H124</f>
        <v>2.4630000000000001</v>
      </c>
      <c r="Q124" s="155">
        <v>0</v>
      </c>
      <c r="R124" s="155">
        <f>Q124*H124</f>
        <v>0</v>
      </c>
      <c r="S124" s="155">
        <v>0</v>
      </c>
      <c r="T124" s="156">
        <f>S124*H124</f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57" t="s">
        <v>118</v>
      </c>
      <c r="AT124" s="157" t="s">
        <v>114</v>
      </c>
      <c r="AU124" s="157" t="s">
        <v>119</v>
      </c>
      <c r="AY124" s="14" t="s">
        <v>110</v>
      </c>
      <c r="BE124" s="158">
        <f>IF(N124="základná",J124,0)</f>
        <v>0</v>
      </c>
      <c r="BF124" s="158">
        <f>IF(N124="znížená",J124,0)</f>
        <v>0</v>
      </c>
      <c r="BG124" s="158">
        <f>IF(N124="zákl. prenesená",J124,0)</f>
        <v>0</v>
      </c>
      <c r="BH124" s="158">
        <f>IF(N124="zníž. prenesená",J124,0)</f>
        <v>0</v>
      </c>
      <c r="BI124" s="158">
        <f>IF(N124="nulová",J124,0)</f>
        <v>0</v>
      </c>
      <c r="BJ124" s="14" t="s">
        <v>119</v>
      </c>
      <c r="BK124" s="159">
        <f>ROUND(I124*H124,3)</f>
        <v>0</v>
      </c>
      <c r="BL124" s="14" t="s">
        <v>118</v>
      </c>
      <c r="BM124" s="157" t="s">
        <v>120</v>
      </c>
    </row>
    <row r="125" spans="1:65" s="12" customFormat="1" ht="25.9" customHeight="1">
      <c r="B125" s="134"/>
      <c r="D125" s="135" t="s">
        <v>70</v>
      </c>
      <c r="E125" s="136" t="s">
        <v>121</v>
      </c>
      <c r="F125" s="136" t="s">
        <v>122</v>
      </c>
      <c r="J125" s="137">
        <f>BK125</f>
        <v>0</v>
      </c>
      <c r="L125" s="134"/>
      <c r="M125" s="138"/>
      <c r="N125" s="139"/>
      <c r="O125" s="139"/>
      <c r="P125" s="140">
        <f>P126</f>
        <v>1098.98</v>
      </c>
      <c r="Q125" s="139"/>
      <c r="R125" s="140">
        <f>R126</f>
        <v>4.3900000000000006</v>
      </c>
      <c r="S125" s="139"/>
      <c r="T125" s="141">
        <f>T126</f>
        <v>0</v>
      </c>
      <c r="AR125" s="135" t="s">
        <v>119</v>
      </c>
      <c r="AT125" s="142" t="s">
        <v>70</v>
      </c>
      <c r="AU125" s="142" t="s">
        <v>71</v>
      </c>
      <c r="AY125" s="135" t="s">
        <v>110</v>
      </c>
      <c r="BK125" s="143">
        <f>BK126</f>
        <v>0</v>
      </c>
    </row>
    <row r="126" spans="1:65" s="12" customFormat="1" ht="22.9" customHeight="1">
      <c r="B126" s="134"/>
      <c r="D126" s="135" t="s">
        <v>70</v>
      </c>
      <c r="E126" s="144" t="s">
        <v>123</v>
      </c>
      <c r="F126" s="144" t="s">
        <v>124</v>
      </c>
      <c r="J126" s="145">
        <f>BK126</f>
        <v>0</v>
      </c>
      <c r="L126" s="134"/>
      <c r="M126" s="138"/>
      <c r="N126" s="139"/>
      <c r="O126" s="139"/>
      <c r="P126" s="140">
        <f>SUM(P127:P129)</f>
        <v>1098.98</v>
      </c>
      <c r="Q126" s="139"/>
      <c r="R126" s="140">
        <f>SUM(R127:R129)</f>
        <v>4.3900000000000006</v>
      </c>
      <c r="S126" s="139"/>
      <c r="T126" s="141">
        <f>SUM(T127:T129)</f>
        <v>0</v>
      </c>
      <c r="AR126" s="135" t="s">
        <v>119</v>
      </c>
      <c r="AT126" s="142" t="s">
        <v>70</v>
      </c>
      <c r="AU126" s="142" t="s">
        <v>76</v>
      </c>
      <c r="AY126" s="135" t="s">
        <v>110</v>
      </c>
      <c r="BK126" s="143">
        <f>SUM(BK127:BK129)</f>
        <v>0</v>
      </c>
    </row>
    <row r="127" spans="1:65" s="2" customFormat="1" ht="24.2" customHeight="1">
      <c r="A127" s="28"/>
      <c r="B127" s="146"/>
      <c r="C127" s="147" t="s">
        <v>125</v>
      </c>
      <c r="D127" s="147" t="s">
        <v>114</v>
      </c>
      <c r="E127" s="148" t="s">
        <v>126</v>
      </c>
      <c r="F127" s="149" t="s">
        <v>127</v>
      </c>
      <c r="G127" s="150" t="s">
        <v>128</v>
      </c>
      <c r="H127" s="151">
        <v>13000</v>
      </c>
      <c r="I127" s="151"/>
      <c r="J127" s="151">
        <f>ROUND(I127*H127,3)</f>
        <v>0</v>
      </c>
      <c r="K127" s="152"/>
      <c r="L127" s="29"/>
      <c r="M127" s="153" t="s">
        <v>1</v>
      </c>
      <c r="N127" s="154" t="s">
        <v>37</v>
      </c>
      <c r="O127" s="155">
        <v>3.0179999999999998E-2</v>
      </c>
      <c r="P127" s="155">
        <f>O127*H127</f>
        <v>392.34</v>
      </c>
      <c r="Q127" s="155">
        <v>1E-4</v>
      </c>
      <c r="R127" s="155">
        <f>Q127*H127</f>
        <v>1.3</v>
      </c>
      <c r="S127" s="155">
        <v>0</v>
      </c>
      <c r="T127" s="156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7" t="s">
        <v>129</v>
      </c>
      <c r="AT127" s="157" t="s">
        <v>114</v>
      </c>
      <c r="AU127" s="157" t="s">
        <v>119</v>
      </c>
      <c r="AY127" s="14" t="s">
        <v>110</v>
      </c>
      <c r="BE127" s="158">
        <f>IF(N127="základná",J127,0)</f>
        <v>0</v>
      </c>
      <c r="BF127" s="158">
        <f>IF(N127="znížená",J127,0)</f>
        <v>0</v>
      </c>
      <c r="BG127" s="158">
        <f>IF(N127="zákl. prenesená",J127,0)</f>
        <v>0</v>
      </c>
      <c r="BH127" s="158">
        <f>IF(N127="zníž. prenesená",J127,0)</f>
        <v>0</v>
      </c>
      <c r="BI127" s="158">
        <f>IF(N127="nulová",J127,0)</f>
        <v>0</v>
      </c>
      <c r="BJ127" s="14" t="s">
        <v>119</v>
      </c>
      <c r="BK127" s="159">
        <f>ROUND(I127*H127,3)</f>
        <v>0</v>
      </c>
      <c r="BL127" s="14" t="s">
        <v>129</v>
      </c>
      <c r="BM127" s="157" t="s">
        <v>130</v>
      </c>
    </row>
    <row r="128" spans="1:65" s="2" customFormat="1" ht="24.2" customHeight="1">
      <c r="A128" s="28"/>
      <c r="B128" s="146"/>
      <c r="C128" s="147" t="s">
        <v>76</v>
      </c>
      <c r="D128" s="147" t="s">
        <v>114</v>
      </c>
      <c r="E128" s="148" t="s">
        <v>131</v>
      </c>
      <c r="F128" s="149" t="s">
        <v>132</v>
      </c>
      <c r="G128" s="150" t="s">
        <v>128</v>
      </c>
      <c r="H128" s="151">
        <v>500</v>
      </c>
      <c r="I128" s="151"/>
      <c r="J128" s="151">
        <f>ROUND(I128*H128,3)</f>
        <v>0</v>
      </c>
      <c r="K128" s="152"/>
      <c r="L128" s="29"/>
      <c r="M128" s="153" t="s">
        <v>1</v>
      </c>
      <c r="N128" s="154" t="s">
        <v>37</v>
      </c>
      <c r="O128" s="155">
        <v>5.0360000000000002E-2</v>
      </c>
      <c r="P128" s="155">
        <f>O128*H128</f>
        <v>25.18</v>
      </c>
      <c r="Q128" s="155">
        <v>2.0000000000000001E-4</v>
      </c>
      <c r="R128" s="155">
        <f>Q128*H128</f>
        <v>0.1</v>
      </c>
      <c r="S128" s="155">
        <v>0</v>
      </c>
      <c r="T128" s="156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57" t="s">
        <v>129</v>
      </c>
      <c r="AT128" s="157" t="s">
        <v>114</v>
      </c>
      <c r="AU128" s="157" t="s">
        <v>119</v>
      </c>
      <c r="AY128" s="14" t="s">
        <v>110</v>
      </c>
      <c r="BE128" s="158">
        <f>IF(N128="základná",J128,0)</f>
        <v>0</v>
      </c>
      <c r="BF128" s="158">
        <f>IF(N128="znížená",J128,0)</f>
        <v>0</v>
      </c>
      <c r="BG128" s="158">
        <f>IF(N128="zákl. prenesená",J128,0)</f>
        <v>0</v>
      </c>
      <c r="BH128" s="158">
        <f>IF(N128="zníž. prenesená",J128,0)</f>
        <v>0</v>
      </c>
      <c r="BI128" s="158">
        <f>IF(N128="nulová",J128,0)</f>
        <v>0</v>
      </c>
      <c r="BJ128" s="14" t="s">
        <v>119</v>
      </c>
      <c r="BK128" s="159">
        <f>ROUND(I128*H128,3)</f>
        <v>0</v>
      </c>
      <c r="BL128" s="14" t="s">
        <v>129</v>
      </c>
      <c r="BM128" s="157" t="s">
        <v>133</v>
      </c>
    </row>
    <row r="129" spans="1:65" s="2" customFormat="1" ht="37.9" customHeight="1">
      <c r="A129" s="28"/>
      <c r="B129" s="146"/>
      <c r="C129" s="147" t="s">
        <v>118</v>
      </c>
      <c r="D129" s="147" t="s">
        <v>114</v>
      </c>
      <c r="E129" s="148" t="s">
        <v>134</v>
      </c>
      <c r="F129" s="149" t="s">
        <v>135</v>
      </c>
      <c r="G129" s="150" t="s">
        <v>128</v>
      </c>
      <c r="H129" s="151">
        <v>13000</v>
      </c>
      <c r="I129" s="151"/>
      <c r="J129" s="151">
        <f>ROUND(I129*H129,3)</f>
        <v>0</v>
      </c>
      <c r="K129" s="152"/>
      <c r="L129" s="29"/>
      <c r="M129" s="153" t="s">
        <v>1</v>
      </c>
      <c r="N129" s="154" t="s">
        <v>37</v>
      </c>
      <c r="O129" s="155">
        <v>5.2420000000000001E-2</v>
      </c>
      <c r="P129" s="155">
        <f>O129*H129</f>
        <v>681.46</v>
      </c>
      <c r="Q129" s="155">
        <v>2.3000000000000001E-4</v>
      </c>
      <c r="R129" s="155">
        <f>Q129*H129</f>
        <v>2.99</v>
      </c>
      <c r="S129" s="155">
        <v>0</v>
      </c>
      <c r="T129" s="156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57" t="s">
        <v>129</v>
      </c>
      <c r="AT129" s="157" t="s">
        <v>114</v>
      </c>
      <c r="AU129" s="157" t="s">
        <v>119</v>
      </c>
      <c r="AY129" s="14" t="s">
        <v>110</v>
      </c>
      <c r="BE129" s="158">
        <f>IF(N129="základná",J129,0)</f>
        <v>0</v>
      </c>
      <c r="BF129" s="158">
        <f>IF(N129="znížená",J129,0)</f>
        <v>0</v>
      </c>
      <c r="BG129" s="158">
        <f>IF(N129="zákl. prenesená",J129,0)</f>
        <v>0</v>
      </c>
      <c r="BH129" s="158">
        <f>IF(N129="zníž. prenesená",J129,0)</f>
        <v>0</v>
      </c>
      <c r="BI129" s="158">
        <f>IF(N129="nulová",J129,0)</f>
        <v>0</v>
      </c>
      <c r="BJ129" s="14" t="s">
        <v>119</v>
      </c>
      <c r="BK129" s="159">
        <f>ROUND(I129*H129,3)</f>
        <v>0</v>
      </c>
      <c r="BL129" s="14" t="s">
        <v>129</v>
      </c>
      <c r="BM129" s="157" t="s">
        <v>136</v>
      </c>
    </row>
    <row r="130" spans="1:65" s="12" customFormat="1" ht="25.9" customHeight="1">
      <c r="B130" s="134"/>
      <c r="D130" s="135" t="s">
        <v>70</v>
      </c>
      <c r="E130" s="136" t="s">
        <v>137</v>
      </c>
      <c r="F130" s="136" t="s">
        <v>138</v>
      </c>
      <c r="J130" s="137">
        <f>BK130</f>
        <v>0</v>
      </c>
      <c r="L130" s="134"/>
      <c r="M130" s="138"/>
      <c r="N130" s="139"/>
      <c r="O130" s="139"/>
      <c r="P130" s="140">
        <f>P131</f>
        <v>16.96</v>
      </c>
      <c r="Q130" s="139"/>
      <c r="R130" s="140">
        <f>R131</f>
        <v>0</v>
      </c>
      <c r="S130" s="139"/>
      <c r="T130" s="141">
        <f>T131</f>
        <v>0</v>
      </c>
      <c r="AR130" s="135" t="s">
        <v>118</v>
      </c>
      <c r="AT130" s="142" t="s">
        <v>70</v>
      </c>
      <c r="AU130" s="142" t="s">
        <v>71</v>
      </c>
      <c r="AY130" s="135" t="s">
        <v>110</v>
      </c>
      <c r="BK130" s="143">
        <f>BK131</f>
        <v>0</v>
      </c>
    </row>
    <row r="131" spans="1:65" s="2" customFormat="1" ht="33" customHeight="1">
      <c r="A131" s="28"/>
      <c r="B131" s="146"/>
      <c r="C131" s="147" t="s">
        <v>139</v>
      </c>
      <c r="D131" s="147" t="s">
        <v>114</v>
      </c>
      <c r="E131" s="148" t="s">
        <v>140</v>
      </c>
      <c r="F131" s="149" t="s">
        <v>141</v>
      </c>
      <c r="G131" s="150" t="s">
        <v>142</v>
      </c>
      <c r="H131" s="151">
        <v>16</v>
      </c>
      <c r="I131" s="151"/>
      <c r="J131" s="151">
        <f>ROUND(I131*H131,3)</f>
        <v>0</v>
      </c>
      <c r="K131" s="152"/>
      <c r="L131" s="29"/>
      <c r="M131" s="160" t="s">
        <v>1</v>
      </c>
      <c r="N131" s="161" t="s">
        <v>37</v>
      </c>
      <c r="O131" s="162">
        <v>1.06</v>
      </c>
      <c r="P131" s="162">
        <f>O131*H131</f>
        <v>16.96</v>
      </c>
      <c r="Q131" s="162">
        <v>0</v>
      </c>
      <c r="R131" s="162">
        <f>Q131*H131</f>
        <v>0</v>
      </c>
      <c r="S131" s="162">
        <v>0</v>
      </c>
      <c r="T131" s="163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7" t="s">
        <v>143</v>
      </c>
      <c r="AT131" s="157" t="s">
        <v>114</v>
      </c>
      <c r="AU131" s="157" t="s">
        <v>76</v>
      </c>
      <c r="AY131" s="14" t="s">
        <v>110</v>
      </c>
      <c r="BE131" s="158">
        <f>IF(N131="základná",J131,0)</f>
        <v>0</v>
      </c>
      <c r="BF131" s="158">
        <f>IF(N131="znížená",J131,0)</f>
        <v>0</v>
      </c>
      <c r="BG131" s="158">
        <f>IF(N131="zákl. prenesená",J131,0)</f>
        <v>0</v>
      </c>
      <c r="BH131" s="158">
        <f>IF(N131="zníž. prenesená",J131,0)</f>
        <v>0</v>
      </c>
      <c r="BI131" s="158">
        <f>IF(N131="nulová",J131,0)</f>
        <v>0</v>
      </c>
      <c r="BJ131" s="14" t="s">
        <v>119</v>
      </c>
      <c r="BK131" s="159">
        <f>ROUND(I131*H131,3)</f>
        <v>0</v>
      </c>
      <c r="BL131" s="14" t="s">
        <v>143</v>
      </c>
      <c r="BM131" s="157" t="s">
        <v>144</v>
      </c>
    </row>
    <row r="132" spans="1:65" s="2" customFormat="1" ht="6.95" customHeight="1">
      <c r="A132" s="28"/>
      <c r="B132" s="46"/>
      <c r="C132" s="47"/>
      <c r="D132" s="47"/>
      <c r="E132" s="47"/>
      <c r="F132" s="47"/>
      <c r="G132" s="47"/>
      <c r="H132" s="47"/>
      <c r="I132" s="47"/>
      <c r="J132" s="47"/>
      <c r="K132" s="47"/>
      <c r="L132" s="29"/>
      <c r="M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</row>
  </sheetData>
  <autoFilter ref="C120:K131"/>
  <mergeCells count="8">
    <mergeCell ref="E113:H113"/>
    <mergeCell ref="E87:F87"/>
    <mergeCell ref="D10:F10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119 - oprava malieb Staro...</vt:lpstr>
      <vt:lpstr>'119 - oprava malieb Staro...'!Názvy_tlače</vt:lpstr>
      <vt:lpstr>'Rekapitulácia stavby'!Názvy_tlače</vt:lpstr>
      <vt:lpstr>'119 - oprava malieb Staro...'!Oblasť_tlače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office</dc:creator>
  <cp:lastModifiedBy>Narodova</cp:lastModifiedBy>
  <dcterms:created xsi:type="dcterms:W3CDTF">2021-07-19T10:54:44Z</dcterms:created>
  <dcterms:modified xsi:type="dcterms:W3CDTF">2021-07-20T07:45:45Z</dcterms:modified>
</cp:coreProperties>
</file>