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Oprava kancelarii II0919\"/>
    </mc:Choice>
  </mc:AlternateContent>
  <bookViews>
    <workbookView xWindow="-120" yWindow="-120" windowWidth="29040" windowHeight="15840"/>
  </bookViews>
  <sheets>
    <sheet name="0025 - opravy omietok" sheetId="2" r:id="rId1"/>
  </sheets>
  <definedNames>
    <definedName name="_xlnm._FilterDatabase" localSheetId="0" hidden="1">'0025 - opravy omietok'!$B$14:$J$35</definedName>
    <definedName name="_xlnm.Print_Titles" localSheetId="0">'0025 - opravy omietok'!$14:$14</definedName>
    <definedName name="_xlnm.Print_Area" localSheetId="0">'0025 - opravy omietok'!$A$1:$I$36</definedName>
  </definedNames>
  <calcPr calcId="191029"/>
</workbook>
</file>

<file path=xl/calcChain.xml><?xml version="1.0" encoding="utf-8"?>
<calcChain xmlns="http://schemas.openxmlformats.org/spreadsheetml/2006/main">
  <c r="F32" i="2" l="1"/>
  <c r="G27" i="2"/>
  <c r="G26" i="2"/>
  <c r="G25" i="2"/>
  <c r="G32" i="2"/>
  <c r="G22" i="2" l="1"/>
  <c r="G21" i="2"/>
  <c r="BG35" i="2" l="1"/>
  <c r="BF35" i="2"/>
  <c r="BE35" i="2"/>
  <c r="BC35" i="2"/>
  <c r="R35" i="2"/>
  <c r="R34" i="2" s="1"/>
  <c r="R33" i="2" s="1"/>
  <c r="P35" i="2"/>
  <c r="P34" i="2" s="1"/>
  <c r="P33" i="2" s="1"/>
  <c r="N35" i="2"/>
  <c r="N34" i="2" s="1"/>
  <c r="N33" i="2" s="1"/>
  <c r="BG32" i="2"/>
  <c r="BF32" i="2"/>
  <c r="BE32" i="2"/>
  <c r="BC32" i="2"/>
  <c r="R32" i="2"/>
  <c r="R31" i="2" s="1"/>
  <c r="R30" i="2" s="1"/>
  <c r="P32" i="2"/>
  <c r="P31" i="2" s="1"/>
  <c r="P30" i="2" s="1"/>
  <c r="N32" i="2"/>
  <c r="N31" i="2" s="1"/>
  <c r="N30" i="2" s="1"/>
  <c r="BG29" i="2"/>
  <c r="BF29" i="2"/>
  <c r="BE29" i="2"/>
  <c r="BC29" i="2"/>
  <c r="R29" i="2"/>
  <c r="R28" i="2" s="1"/>
  <c r="P29" i="2"/>
  <c r="P28" i="2" s="1"/>
  <c r="N29" i="2"/>
  <c r="N28" i="2" s="1"/>
  <c r="BG27" i="2"/>
  <c r="BF27" i="2"/>
  <c r="BE27" i="2"/>
  <c r="BC27" i="2"/>
  <c r="R27" i="2"/>
  <c r="P27" i="2"/>
  <c r="N27" i="2"/>
  <c r="BG26" i="2"/>
  <c r="BF26" i="2"/>
  <c r="BE26" i="2"/>
  <c r="BC26" i="2"/>
  <c r="R26" i="2"/>
  <c r="P26" i="2"/>
  <c r="N26" i="2"/>
  <c r="BG25" i="2"/>
  <c r="BF25" i="2"/>
  <c r="BE25" i="2"/>
  <c r="BC25" i="2"/>
  <c r="R25" i="2"/>
  <c r="P25" i="2"/>
  <c r="N25" i="2"/>
  <c r="BG24" i="2"/>
  <c r="BF24" i="2"/>
  <c r="BE24" i="2"/>
  <c r="BC24" i="2"/>
  <c r="R24" i="2"/>
  <c r="P24" i="2"/>
  <c r="N24" i="2"/>
  <c r="BG22" i="2"/>
  <c r="BF22" i="2"/>
  <c r="BE22" i="2"/>
  <c r="BC22" i="2"/>
  <c r="R22" i="2"/>
  <c r="P22" i="2"/>
  <c r="N22" i="2"/>
  <c r="BG21" i="2"/>
  <c r="BF21" i="2"/>
  <c r="BE21" i="2"/>
  <c r="BC21" i="2"/>
  <c r="R21" i="2"/>
  <c r="P21" i="2"/>
  <c r="N21" i="2"/>
  <c r="BG20" i="2"/>
  <c r="BF20" i="2"/>
  <c r="BE20" i="2"/>
  <c r="BC20" i="2"/>
  <c r="R20" i="2"/>
  <c r="P20" i="2"/>
  <c r="N20" i="2"/>
  <c r="I35" i="2"/>
  <c r="I32" i="2"/>
  <c r="BI26" i="2"/>
  <c r="I26" i="2"/>
  <c r="BI25" i="2"/>
  <c r="I25" i="2"/>
  <c r="I24" i="2"/>
  <c r="BI22" i="2"/>
  <c r="I21" i="2"/>
  <c r="BI20" i="2"/>
  <c r="BI35" i="2"/>
  <c r="BI27" i="2"/>
  <c r="I27" i="2"/>
  <c r="BI24" i="2"/>
  <c r="I22" i="2"/>
  <c r="BI21" i="2"/>
  <c r="I20" i="2"/>
  <c r="BI32" i="2"/>
  <c r="BI29" i="2"/>
  <c r="I29" i="2"/>
  <c r="BI23" i="2" l="1"/>
  <c r="I23" i="2" s="1"/>
  <c r="P23" i="2"/>
  <c r="BI19" i="2"/>
  <c r="I19" i="2" s="1"/>
  <c r="N19" i="2"/>
  <c r="P19" i="2"/>
  <c r="R19" i="2"/>
  <c r="R23" i="2"/>
  <c r="N23" i="2"/>
  <c r="BD35" i="2"/>
  <c r="BD27" i="2"/>
  <c r="BD32" i="2"/>
  <c r="BD20" i="2"/>
  <c r="BD21" i="2"/>
  <c r="BI28" i="2"/>
  <c r="I28" i="2" s="1"/>
  <c r="BI31" i="2"/>
  <c r="I31" i="2" s="1"/>
  <c r="BI34" i="2"/>
  <c r="BI33" i="2" s="1"/>
  <c r="I33" i="2" s="1"/>
  <c r="BD22" i="2"/>
  <c r="BD24" i="2"/>
  <c r="BD25" i="2"/>
  <c r="BD26" i="2"/>
  <c r="BD29" i="2"/>
  <c r="P18" i="2" l="1"/>
  <c r="P15" i="2" s="1"/>
  <c r="R18" i="2"/>
  <c r="R15" i="2" s="1"/>
  <c r="N18" i="2"/>
  <c r="N15" i="2" s="1"/>
  <c r="I34" i="2"/>
  <c r="BI18" i="2"/>
  <c r="I18" i="2" s="1"/>
  <c r="BI30" i="2"/>
  <c r="I30" i="2" s="1"/>
  <c r="BI15" i="2" l="1"/>
  <c r="I15" i="2" s="1"/>
  <c r="I16" i="2" s="1"/>
  <c r="I17" i="2" s="1"/>
</calcChain>
</file>

<file path=xl/sharedStrings.xml><?xml version="1.0" encoding="utf-8"?>
<sst xmlns="http://schemas.openxmlformats.org/spreadsheetml/2006/main" count="220" uniqueCount="88">
  <si>
    <t/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</si>
  <si>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</si>
  <si>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</si>
  <si>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</si>
  <si>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</si>
  <si>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</si>
  <si>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</si>
  <si>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</si>
  <si>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</si>
  <si>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</si>
  <si>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Kód</t>
  </si>
  <si>
    <t>Popis</t>
  </si>
  <si>
    <t>Typ</t>
  </si>
  <si>
    <t>D</t>
  </si>
  <si>
    <t>0</t>
  </si>
  <si>
    <t>1</t>
  </si>
  <si>
    <t>Náklady z rozpočtu</t>
  </si>
  <si>
    <t>Cena celkom [EUR]</t>
  </si>
  <si>
    <t>-1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</si>
  <si>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</si>
  <si>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</si>
  <si>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</si>
  <si>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</si>
  <si>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</si>
  <si>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</si>
  <si>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</si>
  <si>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</si>
  <si>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</si>
  <si>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</si>
  <si>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</si>
  <si>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</si>
  <si>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</si>
  <si>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</si>
  <si>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</si>
  <si>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</si>
  <si>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2</t>
  </si>
  <si>
    <t>K</t>
  </si>
  <si>
    <t>m2</t>
  </si>
  <si>
    <t>4</t>
  </si>
  <si>
    <t>104907630</t>
  </si>
  <si>
    <t>3</t>
  </si>
  <si>
    <t>-246161284</t>
  </si>
  <si>
    <t>775007217</t>
  </si>
  <si>
    <t>9</t>
  </si>
  <si>
    <t>Ostatné konštrukcie a práce-búranie</t>
  </si>
  <si>
    <t>941955004.S</t>
  </si>
  <si>
    <t>Lešenie ľahké pracovné pomocné s výškou lešeňovej podlahy nad 2,50 do 3,5 m</t>
  </si>
  <si>
    <t>-1876140853</t>
  </si>
  <si>
    <t>5</t>
  </si>
  <si>
    <t>941955102.S</t>
  </si>
  <si>
    <t>Lešenie ľahké pracovné v schodisku plochy do 6 m2, s výškou lešeňovej podlahy nad 1,50 do 3,5 m</t>
  </si>
  <si>
    <t>440330199</t>
  </si>
  <si>
    <t>10</t>
  </si>
  <si>
    <t>1521908134</t>
  </si>
  <si>
    <t>11</t>
  </si>
  <si>
    <t>978015291</t>
  </si>
  <si>
    <t>Otlčenie omietok vonkajších priečelí jednoduchých, s vyškriabaním škár, očistením muriva, v rozsahu do 100 %,  -0,05900t</t>
  </si>
  <si>
    <t>-2006508162</t>
  </si>
  <si>
    <t>99</t>
  </si>
  <si>
    <t>Presun hmôt HSV</t>
  </si>
  <si>
    <t>999281111</t>
  </si>
  <si>
    <t>Presun hmôt pre opravy a údržbu objektov vrátane vonkajších plášťov výšky do 25 m</t>
  </si>
  <si>
    <t>t</t>
  </si>
  <si>
    <t>-18321521</t>
  </si>
  <si>
    <t>PSV</t>
  </si>
  <si>
    <t>Práce a dodávky PSV</t>
  </si>
  <si>
    <t>8</t>
  </si>
  <si>
    <t>16</t>
  </si>
  <si>
    <t>-783961202</t>
  </si>
  <si>
    <t>M</t>
  </si>
  <si>
    <t>Práce a dodávky M</t>
  </si>
  <si>
    <t>21-M</t>
  </si>
  <si>
    <t>Elektromontáže</t>
  </si>
  <si>
    <t>7</t>
  </si>
  <si>
    <t>ks</t>
  </si>
  <si>
    <t>64</t>
  </si>
  <si>
    <t>742028555</t>
  </si>
  <si>
    <t>oprava omietok V2 A3.16</t>
  </si>
  <si>
    <t>Demontaž a spätná montáž vypínača</t>
  </si>
  <si>
    <t>maľovka 3 násobná biela oteruvzdorná</t>
  </si>
  <si>
    <t>Vnútorná omietka stien vápennocementová jadrová (hrubá), hr. 15 mm</t>
  </si>
  <si>
    <t>Vnútorná omietka stien vápennocementová štuková (jemná), hr. 3 mm</t>
  </si>
  <si>
    <t>Príprava vnútorného podkladu stien , penetračný náter  BetonKontakt</t>
  </si>
  <si>
    <t>Otlčenie omietok stien vnútorných vápenných alebo vápennocementových v rozsahu do 100 %,  -0,05000t</t>
  </si>
  <si>
    <t>Maľby</t>
  </si>
  <si>
    <t>spolu s DPH</t>
  </si>
  <si>
    <t>spolu bez DPH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</si>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</sst>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000"/>
    <numFmt numFmtId="166" formatCode="#,##0.000"/>
  </numFmts>
  <fonts count="1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b/>
      <sz val="14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8"/>
      <color rgb="FF960000"/>
      <name val="Arial CE"/>
    </font>
    <font>
      <b/>
      <sz val="8"/>
      <name val="Arial CE"/>
    </font>
    <font>
      <sz val="10"/>
      <name val="Arial CE"/>
      <family val="2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166" fontId="10" fillId="0" borderId="0" xfId="0" applyNumberFormat="1" applyFont="1" applyAlignment="1" applyProtection="1"/>
    <xf numFmtId="0" fontId="0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65" fontId="11" fillId="0" borderId="7" xfId="0" applyNumberFormat="1" applyFont="1" applyBorder="1" applyAlignment="1" applyProtection="1"/>
    <xf numFmtId="165" fontId="11" fillId="0" borderId="8" xfId="0" applyNumberFormat="1" applyFont="1" applyBorder="1" applyAlignment="1" applyProtection="1"/>
    <xf numFmtId="166" fontId="12" fillId="0" borderId="0" xfId="0" applyNumberFormat="1" applyFont="1" applyAlignment="1" applyProtection="1">
      <alignment vertical="center"/>
    </xf>
    <xf numFmtId="0" fontId="6" fillId="0" borderId="0" xfId="0" applyFont="1" applyAlignment="1" applyProtection="1"/>
    <xf numFmtId="0" fontId="6" fillId="0" borderId="3" xfId="0" applyFont="1" applyBorder="1" applyAlignment="1" applyProtection="1"/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66" fontId="4" fillId="0" borderId="0" xfId="0" applyNumberFormat="1" applyFont="1" applyAlignment="1" applyProtection="1"/>
    <xf numFmtId="0" fontId="6" fillId="0" borderId="9" xfId="0" applyFont="1" applyBorder="1" applyAlignment="1" applyProtection="1"/>
    <xf numFmtId="0" fontId="6" fillId="0" borderId="0" xfId="0" applyFont="1" applyBorder="1" applyAlignment="1" applyProtection="1"/>
    <xf numFmtId="165" fontId="6" fillId="0" borderId="0" xfId="0" applyNumberFormat="1" applyFont="1" applyBorder="1" applyAlignment="1" applyProtection="1"/>
    <xf numFmtId="165" fontId="6" fillId="0" borderId="10" xfId="0" applyNumberFormat="1" applyFont="1" applyBorder="1" applyAlignment="1" applyProtection="1"/>
    <xf numFmtId="0" fontId="6" fillId="0" borderId="0" xfId="0" applyFont="1" applyAlignment="1" applyProtection="1">
      <alignment horizontal="center"/>
    </xf>
    <xf numFmtId="166" fontId="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166" fontId="5" fillId="0" borderId="0" xfId="0" applyNumberFormat="1" applyFont="1" applyAlignment="1" applyProtection="1"/>
    <xf numFmtId="0" fontId="8" fillId="0" borderId="17" xfId="0" applyFont="1" applyBorder="1" applyAlignment="1" applyProtection="1">
      <alignment horizontal="center" vertical="center"/>
    </xf>
    <xf numFmtId="49" fontId="8" fillId="0" borderId="17" xfId="0" applyNumberFormat="1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center" wrapText="1"/>
    </xf>
    <xf numFmtId="166" fontId="8" fillId="0" borderId="17" xfId="0" applyNumberFormat="1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165" fontId="9" fillId="0" borderId="0" xfId="0" applyNumberFormat="1" applyFont="1" applyBorder="1" applyAlignment="1" applyProtection="1">
      <alignment vertical="center"/>
    </xf>
    <xf numFmtId="165" fontId="9" fillId="0" borderId="1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center" vertical="center"/>
    </xf>
    <xf numFmtId="165" fontId="9" fillId="0" borderId="15" xfId="0" applyNumberFormat="1" applyFont="1" applyBorder="1" applyAlignment="1" applyProtection="1">
      <alignment vertical="center"/>
    </xf>
    <xf numFmtId="165" fontId="9" fillId="0" borderId="16" xfId="0" applyNumberFormat="1" applyFont="1" applyBorder="1" applyAlignment="1" applyProtection="1">
      <alignment vertical="center"/>
    </xf>
    <xf numFmtId="166" fontId="8" fillId="3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5" fontId="11" fillId="0" borderId="0" xfId="0" applyNumberFormat="1" applyFont="1" applyBorder="1" applyAlignment="1" applyProtection="1"/>
    <xf numFmtId="165" fontId="11" fillId="0" borderId="10" xfId="0" applyNumberFormat="1" applyFont="1" applyBorder="1" applyAlignment="1" applyProtection="1"/>
    <xf numFmtId="0" fontId="13" fillId="0" borderId="0" xfId="0" applyFont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 wrapText="1"/>
      <protection locked="0"/>
    </xf>
    <xf numFmtId="164" fontId="2" fillId="3" borderId="0" xfId="0" applyNumberFormat="1" applyFont="1" applyFill="1" applyAlignment="1" applyProtection="1">
      <alignment horizontal="left" vertical="center"/>
      <protection locked="0"/>
    </xf>
    <xf numFmtId="9" fontId="0" fillId="3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K36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ColWidth="8.83203125" defaultRowHeight="11.25" x14ac:dyDescent="0.2"/>
  <cols>
    <col min="1" max="1" width="1.6640625" style="1" customWidth="1"/>
    <col min="2" max="2" width="4.1640625" style="1" customWidth="1"/>
    <col min="3" max="3" width="4.33203125" style="1" customWidth="1"/>
    <col min="4" max="4" width="17.1640625" style="1" customWidth="1"/>
    <col min="5" max="5" width="50.83203125" style="1" customWidth="1"/>
    <col min="6" max="6" width="7" style="1" customWidth="1"/>
    <col min="7" max="7" width="11.5" style="1" customWidth="1"/>
    <col min="8" max="9" width="20.1640625" style="1" customWidth="1"/>
    <col min="10" max="10" width="20.1640625" style="1" hidden="1" customWidth="1"/>
    <col min="11" max="11" width="10.83203125" style="1" hidden="1" customWidth="1"/>
    <col min="12" max="12" width="9.33203125" style="1" hidden="1"/>
    <col min="13" max="18" width="14.1640625" style="1" hidden="1" customWidth="1"/>
    <col min="19" max="19" width="16.33203125" style="1" hidden="1" customWidth="1"/>
    <col min="20" max="20" width="12.33203125" style="1" customWidth="1"/>
    <col min="21" max="21" width="16.33203125" style="1" customWidth="1"/>
    <col min="22" max="22" width="12.33203125" style="1" customWidth="1"/>
    <col min="23" max="23" width="15" style="1" customWidth="1"/>
    <col min="24" max="24" width="11" style="1" customWidth="1"/>
    <col min="25" max="25" width="15" style="1" customWidth="1"/>
    <col min="26" max="26" width="16.33203125" style="1" customWidth="1"/>
    <col min="27" max="27" width="11" style="1" customWidth="1"/>
    <col min="28" max="28" width="15" style="1" customWidth="1"/>
    <col min="29" max="29" width="16.33203125" style="1" customWidth="1"/>
    <col min="30" max="41" width="8.83203125" style="1"/>
    <col min="42" max="63" width="9.33203125" style="1" hidden="1"/>
    <col min="64" max="16384" width="8.83203125" style="1"/>
  </cols>
  <sheetData>
    <row r="3" spans="1:61" s="7" customFormat="1" ht="6.9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61" s="7" customFormat="1" ht="24.95" customHeight="1" x14ac:dyDescent="0.2">
      <c r="A4" s="5"/>
      <c r="B4" s="3" t="s">
        <v>87</v>
      </c>
      <c r="C4" s="4"/>
      <c r="D4" s="4"/>
      <c r="E4" s="4"/>
      <c r="F4" s="4"/>
      <c r="G4" s="4"/>
      <c r="H4" s="4"/>
      <c r="I4" s="4"/>
      <c r="J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61" s="7" customFormat="1" ht="6.95" customHeight="1" x14ac:dyDescent="0.2">
      <c r="A5" s="5"/>
      <c r="B5" s="4"/>
      <c r="C5" s="4"/>
      <c r="D5" s="4"/>
      <c r="E5" s="4"/>
      <c r="F5" s="4"/>
      <c r="G5" s="4"/>
      <c r="H5" s="4"/>
      <c r="I5" s="4"/>
      <c r="J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61" s="7" customFormat="1" ht="12" customHeight="1" x14ac:dyDescent="0.2">
      <c r="A6" s="5"/>
      <c r="B6" s="6" t="s">
        <v>1</v>
      </c>
      <c r="C6" s="4"/>
      <c r="D6" s="4"/>
      <c r="E6" s="4"/>
      <c r="F6" s="4"/>
      <c r="G6" s="4"/>
      <c r="H6" s="4"/>
      <c r="I6" s="4"/>
      <c r="J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61" s="7" customFormat="1" ht="16.5" customHeight="1" x14ac:dyDescent="0.2">
      <c r="A7" s="5"/>
      <c r="B7" s="4"/>
      <c r="C7" s="4"/>
      <c r="D7" s="73" t="s">
        <v>77</v>
      </c>
      <c r="E7" s="74"/>
      <c r="F7" s="74"/>
      <c r="G7" s="74"/>
      <c r="H7" s="4"/>
      <c r="I7" s="4"/>
      <c r="J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61" s="7" customFormat="1" ht="6.95" customHeight="1" x14ac:dyDescent="0.2">
      <c r="A8" s="5"/>
      <c r="B8" s="4"/>
      <c r="C8" s="4"/>
      <c r="D8" s="4"/>
      <c r="E8" s="4"/>
      <c r="F8" s="4"/>
      <c r="G8" s="4"/>
      <c r="H8" s="4"/>
      <c r="I8" s="4"/>
      <c r="J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61" s="7" customFormat="1" ht="12" customHeight="1" x14ac:dyDescent="0.2">
      <c r="A9" s="5"/>
      <c r="B9" s="6" t="s">
        <v>2</v>
      </c>
      <c r="C9" s="4"/>
      <c r="D9" s="4"/>
      <c r="E9" s="9"/>
      <c r="F9" s="4"/>
      <c r="G9" s="4"/>
      <c r="H9" s="6" t="s">
        <v>3</v>
      </c>
      <c r="I9" s="71"/>
      <c r="J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61" s="7" customFormat="1" ht="6.95" customHeigh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61" s="7" customFormat="1" ht="15.2" customHeight="1" x14ac:dyDescent="0.2">
      <c r="A11" s="5"/>
      <c r="B11" s="6" t="s">
        <v>4</v>
      </c>
      <c r="C11" s="4"/>
      <c r="D11" s="4"/>
      <c r="E11" s="9"/>
      <c r="F11" s="4"/>
      <c r="G11" s="4"/>
      <c r="H11" s="6" t="s">
        <v>6</v>
      </c>
      <c r="I11" s="12"/>
      <c r="J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61" s="7" customFormat="1" ht="15.2" customHeight="1" x14ac:dyDescent="0.2">
      <c r="A12" s="5"/>
      <c r="B12" s="6" t="s">
        <v>5</v>
      </c>
      <c r="C12" s="4"/>
      <c r="D12" s="4"/>
      <c r="E12" s="9"/>
      <c r="F12" s="4"/>
      <c r="G12" s="4"/>
      <c r="H12" s="6" t="s">
        <v>7</v>
      </c>
      <c r="I12" s="70"/>
      <c r="J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61" s="7" customFormat="1" ht="10.35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61" s="24" customFormat="1" ht="29.25" customHeight="1" x14ac:dyDescent="0.2">
      <c r="A14" s="16"/>
      <c r="B14" s="17" t="s">
        <v>19</v>
      </c>
      <c r="C14" s="18" t="s">
        <v>12</v>
      </c>
      <c r="D14" s="18" t="s">
        <v>10</v>
      </c>
      <c r="E14" s="18" t="s">
        <v>11</v>
      </c>
      <c r="F14" s="18" t="s">
        <v>20</v>
      </c>
      <c r="G14" s="18" t="s">
        <v>21</v>
      </c>
      <c r="H14" s="18" t="s">
        <v>22</v>
      </c>
      <c r="I14" s="19" t="s">
        <v>17</v>
      </c>
      <c r="J14" s="20" t="s">
        <v>23</v>
      </c>
      <c r="K14" s="21" t="s">
        <v>0</v>
      </c>
      <c r="L14" s="22" t="s">
        <v>8</v>
      </c>
      <c r="M14" s="22" t="s">
        <v>24</v>
      </c>
      <c r="N14" s="22" t="s">
        <v>25</v>
      </c>
      <c r="O14" s="22" t="s">
        <v>26</v>
      </c>
      <c r="P14" s="22" t="s">
        <v>27</v>
      </c>
      <c r="Q14" s="22" t="s">
        <v>28</v>
      </c>
      <c r="R14" s="23" t="s">
        <v>29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61" s="7" customFormat="1" ht="22.9" customHeight="1" x14ac:dyDescent="0.25">
      <c r="A15" s="5"/>
      <c r="B15" s="25" t="s">
        <v>16</v>
      </c>
      <c r="C15" s="4"/>
      <c r="D15" s="4"/>
      <c r="E15" s="4"/>
      <c r="F15" s="4"/>
      <c r="G15" s="4"/>
      <c r="H15" s="69" t="s">
        <v>86</v>
      </c>
      <c r="I15" s="26">
        <f>BI15</f>
        <v>0</v>
      </c>
      <c r="J15" s="4"/>
      <c r="K15" s="27"/>
      <c r="L15" s="28"/>
      <c r="M15" s="8"/>
      <c r="N15" s="29">
        <f>N18+N30+N33</f>
        <v>19.901355000000002</v>
      </c>
      <c r="O15" s="8"/>
      <c r="P15" s="29">
        <f>P18+P30+P33</f>
        <v>0.34959750000000001</v>
      </c>
      <c r="Q15" s="8"/>
      <c r="R15" s="30">
        <f>R18+R30+R33</f>
        <v>1.1549999999999998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R15" s="2" t="s">
        <v>13</v>
      </c>
      <c r="AS15" s="2" t="s">
        <v>18</v>
      </c>
      <c r="BI15" s="31">
        <f>BI18+BI30+BI33</f>
        <v>0</v>
      </c>
    </row>
    <row r="16" spans="1:61" s="7" customFormat="1" ht="22.9" customHeight="1" x14ac:dyDescent="0.25">
      <c r="A16" s="5"/>
      <c r="B16" s="25"/>
      <c r="C16" s="63"/>
      <c r="D16" s="63"/>
      <c r="E16" s="63"/>
      <c r="F16" s="63"/>
      <c r="G16" s="69" t="s">
        <v>8</v>
      </c>
      <c r="H16" s="72">
        <v>0.2</v>
      </c>
      <c r="I16" s="26">
        <f>I15*H16</f>
        <v>0</v>
      </c>
      <c r="J16" s="63"/>
      <c r="K16" s="64"/>
      <c r="L16" s="65"/>
      <c r="M16" s="66"/>
      <c r="N16" s="67"/>
      <c r="O16" s="66"/>
      <c r="P16" s="67"/>
      <c r="Q16" s="66"/>
      <c r="R16" s="68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R16" s="2"/>
      <c r="AS16" s="2"/>
      <c r="BI16" s="31"/>
    </row>
    <row r="17" spans="1:63" s="7" customFormat="1" ht="22.9" customHeight="1" x14ac:dyDescent="0.25">
      <c r="A17" s="5"/>
      <c r="B17" s="25"/>
      <c r="C17" s="63"/>
      <c r="D17" s="63"/>
      <c r="E17" s="63"/>
      <c r="F17" s="63"/>
      <c r="G17" s="63"/>
      <c r="H17" s="69" t="s">
        <v>85</v>
      </c>
      <c r="I17" s="26">
        <f>I16+I15</f>
        <v>0</v>
      </c>
      <c r="J17" s="63"/>
      <c r="K17" s="64"/>
      <c r="L17" s="65"/>
      <c r="M17" s="66"/>
      <c r="N17" s="67"/>
      <c r="O17" s="66"/>
      <c r="P17" s="67"/>
      <c r="Q17" s="66"/>
      <c r="R17" s="68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R17" s="2"/>
      <c r="AS17" s="2"/>
      <c r="BI17" s="31"/>
    </row>
    <row r="18" spans="1:63" s="32" customFormat="1" ht="25.9" customHeight="1" x14ac:dyDescent="0.2">
      <c r="A18" s="33"/>
      <c r="C18" s="34" t="s">
        <v>13</v>
      </c>
      <c r="D18" s="35" t="s">
        <v>30</v>
      </c>
      <c r="E18" s="35" t="s">
        <v>31</v>
      </c>
      <c r="I18" s="36">
        <f>BI18</f>
        <v>0</v>
      </c>
      <c r="K18" s="37"/>
      <c r="L18" s="38"/>
      <c r="M18" s="38"/>
      <c r="N18" s="39">
        <f>N19+N23+N28</f>
        <v>19.037355000000002</v>
      </c>
      <c r="O18" s="38"/>
      <c r="P18" s="39">
        <f>P19+P23+P28</f>
        <v>0.34949249999999998</v>
      </c>
      <c r="Q18" s="38"/>
      <c r="R18" s="40">
        <f>R19+R23+R28</f>
        <v>1.1444999999999999</v>
      </c>
      <c r="AP18" s="34" t="s">
        <v>15</v>
      </c>
      <c r="AR18" s="41" t="s">
        <v>13</v>
      </c>
      <c r="AS18" s="41" t="s">
        <v>14</v>
      </c>
      <c r="AW18" s="34" t="s">
        <v>32</v>
      </c>
      <c r="BI18" s="42">
        <f>BI19+BI23+BI28</f>
        <v>0</v>
      </c>
    </row>
    <row r="19" spans="1:63" s="32" customFormat="1" ht="22.9" customHeight="1" x14ac:dyDescent="0.2">
      <c r="A19" s="33"/>
      <c r="C19" s="34" t="s">
        <v>13</v>
      </c>
      <c r="D19" s="43" t="s">
        <v>33</v>
      </c>
      <c r="E19" s="43" t="s">
        <v>34</v>
      </c>
      <c r="I19" s="44">
        <f>BI19</f>
        <v>0</v>
      </c>
      <c r="K19" s="37"/>
      <c r="L19" s="38"/>
      <c r="M19" s="38"/>
      <c r="N19" s="39">
        <f>SUM(N20:N22)</f>
        <v>10.617495</v>
      </c>
      <c r="O19" s="38"/>
      <c r="P19" s="39">
        <f>SUM(P20:P22)</f>
        <v>0.31605</v>
      </c>
      <c r="Q19" s="38"/>
      <c r="R19" s="40">
        <f>SUM(R20:R22)</f>
        <v>0</v>
      </c>
      <c r="AP19" s="34" t="s">
        <v>15</v>
      </c>
      <c r="AR19" s="41" t="s">
        <v>13</v>
      </c>
      <c r="AS19" s="41" t="s">
        <v>15</v>
      </c>
      <c r="AW19" s="34" t="s">
        <v>32</v>
      </c>
      <c r="BI19" s="42">
        <f>SUM(BI20:BI22)</f>
        <v>0</v>
      </c>
    </row>
    <row r="20" spans="1:63" s="7" customFormat="1" ht="21.75" customHeight="1" x14ac:dyDescent="0.2">
      <c r="A20" s="5"/>
      <c r="B20" s="45" t="s">
        <v>35</v>
      </c>
      <c r="C20" s="45" t="s">
        <v>36</v>
      </c>
      <c r="D20" s="46"/>
      <c r="E20" s="47" t="s">
        <v>80</v>
      </c>
      <c r="F20" s="48" t="s">
        <v>37</v>
      </c>
      <c r="G20" s="49">
        <v>10.5</v>
      </c>
      <c r="H20" s="62"/>
      <c r="I20" s="49">
        <f>ROUND(H20*G20,3)</f>
        <v>0</v>
      </c>
      <c r="J20" s="50"/>
      <c r="K20" s="51" t="s">
        <v>0</v>
      </c>
      <c r="L20" s="52" t="s">
        <v>9</v>
      </c>
      <c r="M20" s="53">
        <v>0.49109000000000003</v>
      </c>
      <c r="N20" s="53">
        <f>M20*G20</f>
        <v>5.1564450000000006</v>
      </c>
      <c r="O20" s="53">
        <v>2.4750000000000001E-2</v>
      </c>
      <c r="P20" s="53">
        <f>O20*G20</f>
        <v>0.25987500000000002</v>
      </c>
      <c r="Q20" s="53">
        <v>0</v>
      </c>
      <c r="R20" s="54">
        <f>Q20*G20</f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P20" s="55" t="s">
        <v>38</v>
      </c>
      <c r="AR20" s="55" t="s">
        <v>36</v>
      </c>
      <c r="AS20" s="55" t="s">
        <v>35</v>
      </c>
      <c r="AW20" s="2" t="s">
        <v>32</v>
      </c>
      <c r="BC20" s="56">
        <f>IF(L20="základná",I20,0)</f>
        <v>0</v>
      </c>
      <c r="BD20" s="56">
        <f>IF(L20="znížená",I20,0)</f>
        <v>0</v>
      </c>
      <c r="BE20" s="56">
        <f>IF(L20="zákl. prenesená",I20,0)</f>
        <v>0</v>
      </c>
      <c r="BF20" s="56">
        <f>IF(L20="zníž. prenesená",I20,0)</f>
        <v>0</v>
      </c>
      <c r="BG20" s="56">
        <f>IF(L20="nulová",I20,0)</f>
        <v>0</v>
      </c>
      <c r="BH20" s="2" t="s">
        <v>35</v>
      </c>
      <c r="BI20" s="57">
        <f>ROUND(H20*G20,3)</f>
        <v>0</v>
      </c>
      <c r="BJ20" s="2" t="s">
        <v>38</v>
      </c>
      <c r="BK20" s="55" t="s">
        <v>39</v>
      </c>
    </row>
    <row r="21" spans="1:63" s="7" customFormat="1" ht="21.75" customHeight="1" x14ac:dyDescent="0.2">
      <c r="A21" s="5"/>
      <c r="B21" s="45" t="s">
        <v>40</v>
      </c>
      <c r="C21" s="45" t="s">
        <v>36</v>
      </c>
      <c r="D21" s="46"/>
      <c r="E21" s="47" t="s">
        <v>81</v>
      </c>
      <c r="F21" s="48" t="s">
        <v>37</v>
      </c>
      <c r="G21" s="49">
        <f>G20</f>
        <v>10.5</v>
      </c>
      <c r="H21" s="62"/>
      <c r="I21" s="49">
        <f>ROUND(H21*G21,3)</f>
        <v>0</v>
      </c>
      <c r="J21" s="50"/>
      <c r="K21" s="51" t="s">
        <v>0</v>
      </c>
      <c r="L21" s="52" t="s">
        <v>9</v>
      </c>
      <c r="M21" s="53">
        <v>0.40801999999999999</v>
      </c>
      <c r="N21" s="53">
        <f>M21*G21</f>
        <v>4.2842099999999999</v>
      </c>
      <c r="O21" s="53">
        <v>4.9500000000000004E-3</v>
      </c>
      <c r="P21" s="53">
        <f>O21*G21</f>
        <v>5.1975000000000007E-2</v>
      </c>
      <c r="Q21" s="53">
        <v>0</v>
      </c>
      <c r="R21" s="54">
        <f>Q21*G21</f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P21" s="55" t="s">
        <v>38</v>
      </c>
      <c r="AR21" s="55" t="s">
        <v>36</v>
      </c>
      <c r="AS21" s="55" t="s">
        <v>35</v>
      </c>
      <c r="AW21" s="2" t="s">
        <v>32</v>
      </c>
      <c r="BC21" s="56">
        <f>IF(L21="základná",I21,0)</f>
        <v>0</v>
      </c>
      <c r="BD21" s="56">
        <f>IF(L21="znížená",I21,0)</f>
        <v>0</v>
      </c>
      <c r="BE21" s="56">
        <f>IF(L21="zákl. prenesená",I21,0)</f>
        <v>0</v>
      </c>
      <c r="BF21" s="56">
        <f>IF(L21="zníž. prenesená",I21,0)</f>
        <v>0</v>
      </c>
      <c r="BG21" s="56">
        <f>IF(L21="nulová",I21,0)</f>
        <v>0</v>
      </c>
      <c r="BH21" s="2" t="s">
        <v>35</v>
      </c>
      <c r="BI21" s="57">
        <f>ROUND(H21*G21,3)</f>
        <v>0</v>
      </c>
      <c r="BJ21" s="2" t="s">
        <v>38</v>
      </c>
      <c r="BK21" s="55" t="s">
        <v>41</v>
      </c>
    </row>
    <row r="22" spans="1:63" s="7" customFormat="1" ht="21.75" customHeight="1" x14ac:dyDescent="0.2">
      <c r="A22" s="5"/>
      <c r="B22" s="45" t="s">
        <v>15</v>
      </c>
      <c r="C22" s="45" t="s">
        <v>36</v>
      </c>
      <c r="D22" s="46"/>
      <c r="E22" s="47" t="s">
        <v>82</v>
      </c>
      <c r="F22" s="48" t="s">
        <v>37</v>
      </c>
      <c r="G22" s="49">
        <f>G20</f>
        <v>10.5</v>
      </c>
      <c r="H22" s="62"/>
      <c r="I22" s="49">
        <f>ROUND(H22*G22,3)</f>
        <v>0</v>
      </c>
      <c r="J22" s="50"/>
      <c r="K22" s="51" t="s">
        <v>0</v>
      </c>
      <c r="L22" s="52" t="s">
        <v>9</v>
      </c>
      <c r="M22" s="53">
        <v>0.11208</v>
      </c>
      <c r="N22" s="53">
        <f>M22*G22</f>
        <v>1.1768399999999999</v>
      </c>
      <c r="O22" s="53">
        <v>4.0000000000000002E-4</v>
      </c>
      <c r="P22" s="53">
        <f>O22*G22</f>
        <v>4.2000000000000006E-3</v>
      </c>
      <c r="Q22" s="53">
        <v>0</v>
      </c>
      <c r="R22" s="54">
        <f>Q22*G22</f>
        <v>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P22" s="55" t="s">
        <v>38</v>
      </c>
      <c r="AR22" s="55" t="s">
        <v>36</v>
      </c>
      <c r="AS22" s="55" t="s">
        <v>35</v>
      </c>
      <c r="AW22" s="2" t="s">
        <v>32</v>
      </c>
      <c r="BC22" s="56">
        <f>IF(L22="základná",I22,0)</f>
        <v>0</v>
      </c>
      <c r="BD22" s="56">
        <f>IF(L22="znížená",I22,0)</f>
        <v>0</v>
      </c>
      <c r="BE22" s="56">
        <f>IF(L22="zákl. prenesená",I22,0)</f>
        <v>0</v>
      </c>
      <c r="BF22" s="56">
        <f>IF(L22="zníž. prenesená",I22,0)</f>
        <v>0</v>
      </c>
      <c r="BG22" s="56">
        <f>IF(L22="nulová",I22,0)</f>
        <v>0</v>
      </c>
      <c r="BH22" s="2" t="s">
        <v>35</v>
      </c>
      <c r="BI22" s="57">
        <f>ROUND(H22*G22,3)</f>
        <v>0</v>
      </c>
      <c r="BJ22" s="2" t="s">
        <v>38</v>
      </c>
      <c r="BK22" s="55" t="s">
        <v>42</v>
      </c>
    </row>
    <row r="23" spans="1:63" s="32" customFormat="1" ht="22.9" customHeight="1" x14ac:dyDescent="0.2">
      <c r="A23" s="33"/>
      <c r="C23" s="34" t="s">
        <v>13</v>
      </c>
      <c r="D23" s="43" t="s">
        <v>43</v>
      </c>
      <c r="E23" s="43" t="s">
        <v>44</v>
      </c>
      <c r="I23" s="44">
        <f>BI23</f>
        <v>0</v>
      </c>
      <c r="K23" s="37"/>
      <c r="L23" s="38"/>
      <c r="M23" s="38"/>
      <c r="N23" s="39">
        <f>SUM(N24:N27)</f>
        <v>6.8189100000000007</v>
      </c>
      <c r="O23" s="38"/>
      <c r="P23" s="39">
        <f>SUM(P24:P27)</f>
        <v>3.34425E-2</v>
      </c>
      <c r="Q23" s="38"/>
      <c r="R23" s="40">
        <f>SUM(R24:R27)</f>
        <v>1.1444999999999999</v>
      </c>
      <c r="AP23" s="34" t="s">
        <v>15</v>
      </c>
      <c r="AR23" s="41" t="s">
        <v>13</v>
      </c>
      <c r="AS23" s="41" t="s">
        <v>15</v>
      </c>
      <c r="AW23" s="34" t="s">
        <v>32</v>
      </c>
      <c r="BI23" s="42">
        <f>SUM(BI24:BI27)</f>
        <v>0</v>
      </c>
    </row>
    <row r="24" spans="1:63" s="7" customFormat="1" ht="21.75" customHeight="1" x14ac:dyDescent="0.2">
      <c r="A24" s="5"/>
      <c r="B24" s="45" t="s">
        <v>33</v>
      </c>
      <c r="C24" s="45" t="s">
        <v>36</v>
      </c>
      <c r="D24" s="46" t="s">
        <v>45</v>
      </c>
      <c r="E24" s="47" t="s">
        <v>46</v>
      </c>
      <c r="F24" s="48" t="s">
        <v>37</v>
      </c>
      <c r="G24" s="49">
        <v>0</v>
      </c>
      <c r="H24" s="62"/>
      <c r="I24" s="49">
        <f>ROUND(H24*G24,3)</f>
        <v>0</v>
      </c>
      <c r="J24" s="50"/>
      <c r="K24" s="51" t="s">
        <v>0</v>
      </c>
      <c r="L24" s="52" t="s">
        <v>9</v>
      </c>
      <c r="M24" s="53">
        <v>0.252</v>
      </c>
      <c r="N24" s="53">
        <f>M24*G24</f>
        <v>0</v>
      </c>
      <c r="O24" s="53">
        <v>6.1799999999999997E-3</v>
      </c>
      <c r="P24" s="53">
        <f>O24*G24</f>
        <v>0</v>
      </c>
      <c r="Q24" s="53">
        <v>0</v>
      </c>
      <c r="R24" s="54">
        <f>Q24*G24</f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P24" s="55" t="s">
        <v>38</v>
      </c>
      <c r="AR24" s="55" t="s">
        <v>36</v>
      </c>
      <c r="AS24" s="55" t="s">
        <v>35</v>
      </c>
      <c r="AW24" s="2" t="s">
        <v>32</v>
      </c>
      <c r="BC24" s="56">
        <f>IF(L24="základná",I24,0)</f>
        <v>0</v>
      </c>
      <c r="BD24" s="56">
        <f>IF(L24="znížená",I24,0)</f>
        <v>0</v>
      </c>
      <c r="BE24" s="56">
        <f>IF(L24="zákl. prenesená",I24,0)</f>
        <v>0</v>
      </c>
      <c r="BF24" s="56">
        <f>IF(L24="zníž. prenesená",I24,0)</f>
        <v>0</v>
      </c>
      <c r="BG24" s="56">
        <f>IF(L24="nulová",I24,0)</f>
        <v>0</v>
      </c>
      <c r="BH24" s="2" t="s">
        <v>35</v>
      </c>
      <c r="BI24" s="57">
        <f>ROUND(H24*G24,3)</f>
        <v>0</v>
      </c>
      <c r="BJ24" s="2" t="s">
        <v>38</v>
      </c>
      <c r="BK24" s="55" t="s">
        <v>47</v>
      </c>
    </row>
    <row r="25" spans="1:63" s="7" customFormat="1" ht="21.75" customHeight="1" x14ac:dyDescent="0.2">
      <c r="A25" s="5"/>
      <c r="B25" s="45" t="s">
        <v>48</v>
      </c>
      <c r="C25" s="45" t="s">
        <v>36</v>
      </c>
      <c r="D25" s="46" t="s">
        <v>49</v>
      </c>
      <c r="E25" s="47" t="s">
        <v>50</v>
      </c>
      <c r="F25" s="48" t="s">
        <v>37</v>
      </c>
      <c r="G25" s="49">
        <f>G20/2</f>
        <v>5.25</v>
      </c>
      <c r="H25" s="62"/>
      <c r="I25" s="49">
        <f>ROUND(H25*G25,3)</f>
        <v>0</v>
      </c>
      <c r="J25" s="50"/>
      <c r="K25" s="51" t="s">
        <v>0</v>
      </c>
      <c r="L25" s="52" t="s">
        <v>9</v>
      </c>
      <c r="M25" s="53">
        <v>0.26400000000000001</v>
      </c>
      <c r="N25" s="53">
        <f>M25*G25</f>
        <v>1.3860000000000001</v>
      </c>
      <c r="O25" s="53">
        <v>6.3699999999999998E-3</v>
      </c>
      <c r="P25" s="53">
        <f>O25*G25</f>
        <v>3.34425E-2</v>
      </c>
      <c r="Q25" s="53">
        <v>0</v>
      </c>
      <c r="R25" s="54">
        <f>Q25*G25</f>
        <v>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P25" s="55" t="s">
        <v>38</v>
      </c>
      <c r="AR25" s="55" t="s">
        <v>36</v>
      </c>
      <c r="AS25" s="55" t="s">
        <v>35</v>
      </c>
      <c r="AW25" s="2" t="s">
        <v>32</v>
      </c>
      <c r="BC25" s="56">
        <f>IF(L25="základná",I25,0)</f>
        <v>0</v>
      </c>
      <c r="BD25" s="56">
        <f>IF(L25="znížená",I25,0)</f>
        <v>0</v>
      </c>
      <c r="BE25" s="56">
        <f>IF(L25="zákl. prenesená",I25,0)</f>
        <v>0</v>
      </c>
      <c r="BF25" s="56">
        <f>IF(L25="zníž. prenesená",I25,0)</f>
        <v>0</v>
      </c>
      <c r="BG25" s="56">
        <f>IF(L25="nulová",I25,0)</f>
        <v>0</v>
      </c>
      <c r="BH25" s="2" t="s">
        <v>35</v>
      </c>
      <c r="BI25" s="57">
        <f>ROUND(H25*G25,3)</f>
        <v>0</v>
      </c>
      <c r="BJ25" s="2" t="s">
        <v>38</v>
      </c>
      <c r="BK25" s="55" t="s">
        <v>51</v>
      </c>
    </row>
    <row r="26" spans="1:63" s="7" customFormat="1" ht="21.75" customHeight="1" x14ac:dyDescent="0.2">
      <c r="A26" s="5"/>
      <c r="B26" s="45" t="s">
        <v>52</v>
      </c>
      <c r="C26" s="45" t="s">
        <v>36</v>
      </c>
      <c r="D26" s="46"/>
      <c r="E26" s="47" t="s">
        <v>83</v>
      </c>
      <c r="F26" s="48" t="s">
        <v>37</v>
      </c>
      <c r="G26" s="49">
        <f>G20</f>
        <v>10.5</v>
      </c>
      <c r="H26" s="62"/>
      <c r="I26" s="49">
        <f>ROUND(H26*G26,3)</f>
        <v>0</v>
      </c>
      <c r="J26" s="50"/>
      <c r="K26" s="51" t="s">
        <v>0</v>
      </c>
      <c r="L26" s="52" t="s">
        <v>9</v>
      </c>
      <c r="M26" s="53">
        <v>0.32217000000000001</v>
      </c>
      <c r="N26" s="53">
        <f>M26*G26</f>
        <v>3.3827850000000002</v>
      </c>
      <c r="O26" s="53">
        <v>0</v>
      </c>
      <c r="P26" s="53">
        <f>O26*G26</f>
        <v>0</v>
      </c>
      <c r="Q26" s="53">
        <v>0.05</v>
      </c>
      <c r="R26" s="54">
        <f>Q26*G26</f>
        <v>0.52500000000000002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P26" s="55" t="s">
        <v>38</v>
      </c>
      <c r="AR26" s="55" t="s">
        <v>36</v>
      </c>
      <c r="AS26" s="55" t="s">
        <v>35</v>
      </c>
      <c r="AW26" s="2" t="s">
        <v>32</v>
      </c>
      <c r="BC26" s="56">
        <f>IF(L26="základná",I26,0)</f>
        <v>0</v>
      </c>
      <c r="BD26" s="56">
        <f>IF(L26="znížená",I26,0)</f>
        <v>0</v>
      </c>
      <c r="BE26" s="56">
        <f>IF(L26="zákl. prenesená",I26,0)</f>
        <v>0</v>
      </c>
      <c r="BF26" s="56">
        <f>IF(L26="zníž. prenesená",I26,0)</f>
        <v>0</v>
      </c>
      <c r="BG26" s="56">
        <f>IF(L26="nulová",I26,0)</f>
        <v>0</v>
      </c>
      <c r="BH26" s="2" t="s">
        <v>35</v>
      </c>
      <c r="BI26" s="57">
        <f>ROUND(H26*G26,3)</f>
        <v>0</v>
      </c>
      <c r="BJ26" s="2" t="s">
        <v>38</v>
      </c>
      <c r="BK26" s="55" t="s">
        <v>53</v>
      </c>
    </row>
    <row r="27" spans="1:63" s="7" customFormat="1" ht="33" customHeight="1" x14ac:dyDescent="0.2">
      <c r="A27" s="5"/>
      <c r="B27" s="45" t="s">
        <v>54</v>
      </c>
      <c r="C27" s="45" t="s">
        <v>36</v>
      </c>
      <c r="D27" s="46" t="s">
        <v>55</v>
      </c>
      <c r="E27" s="47" t="s">
        <v>56</v>
      </c>
      <c r="F27" s="48" t="s">
        <v>37</v>
      </c>
      <c r="G27" s="49">
        <f>G20</f>
        <v>10.5</v>
      </c>
      <c r="H27" s="62"/>
      <c r="I27" s="49">
        <f>ROUND(H27*G27,3)</f>
        <v>0</v>
      </c>
      <c r="J27" s="50"/>
      <c r="K27" s="51" t="s">
        <v>0</v>
      </c>
      <c r="L27" s="52" t="s">
        <v>9</v>
      </c>
      <c r="M27" s="53">
        <v>0.19525000000000001</v>
      </c>
      <c r="N27" s="53">
        <f>M27*G27</f>
        <v>2.050125</v>
      </c>
      <c r="O27" s="53">
        <v>0</v>
      </c>
      <c r="P27" s="53">
        <f>O27*G27</f>
        <v>0</v>
      </c>
      <c r="Q27" s="53">
        <v>5.8999999999999997E-2</v>
      </c>
      <c r="R27" s="54">
        <f>Q27*G27</f>
        <v>0.61949999999999994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P27" s="55" t="s">
        <v>38</v>
      </c>
      <c r="AR27" s="55" t="s">
        <v>36</v>
      </c>
      <c r="AS27" s="55" t="s">
        <v>35</v>
      </c>
      <c r="AW27" s="2" t="s">
        <v>32</v>
      </c>
      <c r="BC27" s="56">
        <f>IF(L27="základná",I27,0)</f>
        <v>0</v>
      </c>
      <c r="BD27" s="56">
        <f>IF(L27="znížená",I27,0)</f>
        <v>0</v>
      </c>
      <c r="BE27" s="56">
        <f>IF(L27="zákl. prenesená",I27,0)</f>
        <v>0</v>
      </c>
      <c r="BF27" s="56">
        <f>IF(L27="zníž. prenesená",I27,0)</f>
        <v>0</v>
      </c>
      <c r="BG27" s="56">
        <f>IF(L27="nulová",I27,0)</f>
        <v>0</v>
      </c>
      <c r="BH27" s="2" t="s">
        <v>35</v>
      </c>
      <c r="BI27" s="57">
        <f>ROUND(H27*G27,3)</f>
        <v>0</v>
      </c>
      <c r="BJ27" s="2" t="s">
        <v>38</v>
      </c>
      <c r="BK27" s="55" t="s">
        <v>57</v>
      </c>
    </row>
    <row r="28" spans="1:63" s="32" customFormat="1" ht="22.9" customHeight="1" x14ac:dyDescent="0.2">
      <c r="A28" s="33"/>
      <c r="C28" s="34" t="s">
        <v>13</v>
      </c>
      <c r="D28" s="43" t="s">
        <v>58</v>
      </c>
      <c r="E28" s="43" t="s">
        <v>59</v>
      </c>
      <c r="I28" s="44">
        <f>BI28</f>
        <v>0</v>
      </c>
      <c r="K28" s="37"/>
      <c r="L28" s="38"/>
      <c r="M28" s="38"/>
      <c r="N28" s="39">
        <f>N29</f>
        <v>1.6009500000000001</v>
      </c>
      <c r="O28" s="38"/>
      <c r="P28" s="39">
        <f>P29</f>
        <v>0</v>
      </c>
      <c r="Q28" s="38"/>
      <c r="R28" s="40">
        <f>R29</f>
        <v>0</v>
      </c>
      <c r="AP28" s="34" t="s">
        <v>15</v>
      </c>
      <c r="AR28" s="41" t="s">
        <v>13</v>
      </c>
      <c r="AS28" s="41" t="s">
        <v>15</v>
      </c>
      <c r="AW28" s="34" t="s">
        <v>32</v>
      </c>
      <c r="BI28" s="42">
        <f>BI29</f>
        <v>0</v>
      </c>
    </row>
    <row r="29" spans="1:63" s="7" customFormat="1" ht="21.75" customHeight="1" x14ac:dyDescent="0.2">
      <c r="A29" s="5"/>
      <c r="B29" s="45" t="s">
        <v>43</v>
      </c>
      <c r="C29" s="45" t="s">
        <v>36</v>
      </c>
      <c r="D29" s="46" t="s">
        <v>60</v>
      </c>
      <c r="E29" s="47" t="s">
        <v>61</v>
      </c>
      <c r="F29" s="48" t="s">
        <v>62</v>
      </c>
      <c r="G29" s="49">
        <v>0.65</v>
      </c>
      <c r="H29" s="62"/>
      <c r="I29" s="49">
        <f>ROUND(H29*G29,3)</f>
        <v>0</v>
      </c>
      <c r="J29" s="50"/>
      <c r="K29" s="51" t="s">
        <v>0</v>
      </c>
      <c r="L29" s="52" t="s">
        <v>9</v>
      </c>
      <c r="M29" s="53">
        <v>2.4630000000000001</v>
      </c>
      <c r="N29" s="53">
        <f>M29*G29</f>
        <v>1.6009500000000001</v>
      </c>
      <c r="O29" s="53">
        <v>0</v>
      </c>
      <c r="P29" s="53">
        <f>O29*G29</f>
        <v>0</v>
      </c>
      <c r="Q29" s="53">
        <v>0</v>
      </c>
      <c r="R29" s="54">
        <f>Q29*G29</f>
        <v>0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P29" s="55" t="s">
        <v>38</v>
      </c>
      <c r="AR29" s="55" t="s">
        <v>36</v>
      </c>
      <c r="AS29" s="55" t="s">
        <v>35</v>
      </c>
      <c r="AW29" s="2" t="s">
        <v>32</v>
      </c>
      <c r="BC29" s="56">
        <f>IF(L29="základná",I29,0)</f>
        <v>0</v>
      </c>
      <c r="BD29" s="56">
        <f>IF(L29="znížená",I29,0)</f>
        <v>0</v>
      </c>
      <c r="BE29" s="56">
        <f>IF(L29="zákl. prenesená",I29,0)</f>
        <v>0</v>
      </c>
      <c r="BF29" s="56">
        <f>IF(L29="zníž. prenesená",I29,0)</f>
        <v>0</v>
      </c>
      <c r="BG29" s="56">
        <f>IF(L29="nulová",I29,0)</f>
        <v>0</v>
      </c>
      <c r="BH29" s="2" t="s">
        <v>35</v>
      </c>
      <c r="BI29" s="57">
        <f>ROUND(H29*G29,3)</f>
        <v>0</v>
      </c>
      <c r="BJ29" s="2" t="s">
        <v>38</v>
      </c>
      <c r="BK29" s="55" t="s">
        <v>63</v>
      </c>
    </row>
    <row r="30" spans="1:63" s="32" customFormat="1" ht="25.9" customHeight="1" x14ac:dyDescent="0.2">
      <c r="A30" s="33"/>
      <c r="C30" s="34" t="s">
        <v>13</v>
      </c>
      <c r="D30" s="35" t="s">
        <v>64</v>
      </c>
      <c r="E30" s="35" t="s">
        <v>65</v>
      </c>
      <c r="I30" s="36">
        <f>BI30</f>
        <v>0</v>
      </c>
      <c r="K30" s="37"/>
      <c r="L30" s="38"/>
      <c r="M30" s="38"/>
      <c r="N30" s="39">
        <f>N31</f>
        <v>0.504</v>
      </c>
      <c r="O30" s="38"/>
      <c r="P30" s="39">
        <f>P31</f>
        <v>1.05E-4</v>
      </c>
      <c r="Q30" s="38"/>
      <c r="R30" s="40">
        <f>R31</f>
        <v>1.0500000000000001E-2</v>
      </c>
      <c r="AP30" s="34" t="s">
        <v>35</v>
      </c>
      <c r="AR30" s="41" t="s">
        <v>13</v>
      </c>
      <c r="AS30" s="41" t="s">
        <v>14</v>
      </c>
      <c r="AW30" s="34" t="s">
        <v>32</v>
      </c>
      <c r="BI30" s="42">
        <f>BI31</f>
        <v>0</v>
      </c>
    </row>
    <row r="31" spans="1:63" s="32" customFormat="1" ht="22.9" customHeight="1" x14ac:dyDescent="0.2">
      <c r="A31" s="33"/>
      <c r="C31" s="34" t="s">
        <v>13</v>
      </c>
      <c r="D31" s="43"/>
      <c r="E31" s="43" t="s">
        <v>84</v>
      </c>
      <c r="I31" s="44">
        <f>BI31</f>
        <v>0</v>
      </c>
      <c r="K31" s="37"/>
      <c r="L31" s="38"/>
      <c r="M31" s="38"/>
      <c r="N31" s="39">
        <f>N32</f>
        <v>0.504</v>
      </c>
      <c r="O31" s="38"/>
      <c r="P31" s="39">
        <f>P32</f>
        <v>1.05E-4</v>
      </c>
      <c r="Q31" s="38"/>
      <c r="R31" s="40">
        <f>R32</f>
        <v>1.0500000000000001E-2</v>
      </c>
      <c r="AP31" s="34" t="s">
        <v>35</v>
      </c>
      <c r="AR31" s="41" t="s">
        <v>13</v>
      </c>
      <c r="AS31" s="41" t="s">
        <v>15</v>
      </c>
      <c r="AW31" s="34" t="s">
        <v>32</v>
      </c>
      <c r="BI31" s="42">
        <f>BI32</f>
        <v>0</v>
      </c>
    </row>
    <row r="32" spans="1:63" s="7" customFormat="1" ht="16.5" customHeight="1" x14ac:dyDescent="0.2">
      <c r="A32" s="5"/>
      <c r="B32" s="45" t="s">
        <v>66</v>
      </c>
      <c r="C32" s="45" t="s">
        <v>36</v>
      </c>
      <c r="D32" s="46"/>
      <c r="E32" s="47" t="s">
        <v>79</v>
      </c>
      <c r="F32" s="48" t="str">
        <f>F26</f>
        <v>m2</v>
      </c>
      <c r="G32" s="49">
        <f>G20</f>
        <v>10.5</v>
      </c>
      <c r="H32" s="62"/>
      <c r="I32" s="49">
        <f>ROUND(H32*G32,3)</f>
        <v>0</v>
      </c>
      <c r="J32" s="50"/>
      <c r="K32" s="51" t="s">
        <v>0</v>
      </c>
      <c r="L32" s="52" t="s">
        <v>9</v>
      </c>
      <c r="M32" s="53">
        <v>4.8000000000000001E-2</v>
      </c>
      <c r="N32" s="53">
        <f>M32*G32</f>
        <v>0.504</v>
      </c>
      <c r="O32" s="53">
        <v>1.0000000000000001E-5</v>
      </c>
      <c r="P32" s="53">
        <f>O32*G32</f>
        <v>1.05E-4</v>
      </c>
      <c r="Q32" s="53">
        <v>1E-3</v>
      </c>
      <c r="R32" s="54">
        <f>Q32*G32</f>
        <v>1.0500000000000001E-2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P32" s="55" t="s">
        <v>67</v>
      </c>
      <c r="AR32" s="55" t="s">
        <v>36</v>
      </c>
      <c r="AS32" s="55" t="s">
        <v>35</v>
      </c>
      <c r="AW32" s="2" t="s">
        <v>32</v>
      </c>
      <c r="BC32" s="56">
        <f>IF(L32="základná",I32,0)</f>
        <v>0</v>
      </c>
      <c r="BD32" s="56">
        <f>IF(L32="znížená",I32,0)</f>
        <v>0</v>
      </c>
      <c r="BE32" s="56">
        <f>IF(L32="zákl. prenesená",I32,0)</f>
        <v>0</v>
      </c>
      <c r="BF32" s="56">
        <f>IF(L32="zníž. prenesená",I32,0)</f>
        <v>0</v>
      </c>
      <c r="BG32" s="56">
        <f>IF(L32="nulová",I32,0)</f>
        <v>0</v>
      </c>
      <c r="BH32" s="2" t="s">
        <v>35</v>
      </c>
      <c r="BI32" s="57">
        <f>ROUND(H32*G32,3)</f>
        <v>0</v>
      </c>
      <c r="BJ32" s="2" t="s">
        <v>67</v>
      </c>
      <c r="BK32" s="55" t="s">
        <v>68</v>
      </c>
    </row>
    <row r="33" spans="1:63" s="32" customFormat="1" ht="25.9" customHeight="1" x14ac:dyDescent="0.2">
      <c r="A33" s="33"/>
      <c r="C33" s="34" t="s">
        <v>13</v>
      </c>
      <c r="D33" s="35" t="s">
        <v>69</v>
      </c>
      <c r="E33" s="35" t="s">
        <v>70</v>
      </c>
      <c r="I33" s="36">
        <f>BI33</f>
        <v>0</v>
      </c>
      <c r="K33" s="37"/>
      <c r="L33" s="38"/>
      <c r="M33" s="38"/>
      <c r="N33" s="39">
        <f>N34</f>
        <v>0.36</v>
      </c>
      <c r="O33" s="38"/>
      <c r="P33" s="39">
        <f>P34</f>
        <v>0</v>
      </c>
      <c r="Q33" s="38"/>
      <c r="R33" s="40">
        <f>R34</f>
        <v>0</v>
      </c>
      <c r="AP33" s="34" t="s">
        <v>40</v>
      </c>
      <c r="AR33" s="41" t="s">
        <v>13</v>
      </c>
      <c r="AS33" s="41" t="s">
        <v>14</v>
      </c>
      <c r="AW33" s="34" t="s">
        <v>32</v>
      </c>
      <c r="BI33" s="42">
        <f>BI34</f>
        <v>0</v>
      </c>
    </row>
    <row r="34" spans="1:63" s="32" customFormat="1" ht="22.9" customHeight="1" x14ac:dyDescent="0.2">
      <c r="A34" s="33"/>
      <c r="C34" s="34" t="s">
        <v>13</v>
      </c>
      <c r="D34" s="43" t="s">
        <v>71</v>
      </c>
      <c r="E34" s="43" t="s">
        <v>72</v>
      </c>
      <c r="I34" s="44">
        <f>BI34</f>
        <v>0</v>
      </c>
      <c r="K34" s="37"/>
      <c r="L34" s="38"/>
      <c r="M34" s="38"/>
      <c r="N34" s="39">
        <f>N35</f>
        <v>0.36</v>
      </c>
      <c r="O34" s="38"/>
      <c r="P34" s="39">
        <f>P35</f>
        <v>0</v>
      </c>
      <c r="Q34" s="38"/>
      <c r="R34" s="40">
        <f>R35</f>
        <v>0</v>
      </c>
      <c r="AP34" s="34" t="s">
        <v>40</v>
      </c>
      <c r="AR34" s="41" t="s">
        <v>13</v>
      </c>
      <c r="AS34" s="41" t="s">
        <v>15</v>
      </c>
      <c r="AW34" s="34" t="s">
        <v>32</v>
      </c>
      <c r="BI34" s="42">
        <f>BI35</f>
        <v>0</v>
      </c>
    </row>
    <row r="35" spans="1:63" s="7" customFormat="1" ht="16.5" customHeight="1" x14ac:dyDescent="0.2">
      <c r="A35" s="5"/>
      <c r="B35" s="45" t="s">
        <v>73</v>
      </c>
      <c r="C35" s="45" t="s">
        <v>36</v>
      </c>
      <c r="D35" s="46"/>
      <c r="E35" s="47" t="s">
        <v>78</v>
      </c>
      <c r="F35" s="48" t="s">
        <v>74</v>
      </c>
      <c r="G35" s="49">
        <v>5</v>
      </c>
      <c r="H35" s="62"/>
      <c r="I35" s="49">
        <f>ROUND(H35*G35,3)</f>
        <v>0</v>
      </c>
      <c r="J35" s="50"/>
      <c r="K35" s="58" t="s">
        <v>0</v>
      </c>
      <c r="L35" s="59" t="s">
        <v>9</v>
      </c>
      <c r="M35" s="60">
        <v>7.1999999999999995E-2</v>
      </c>
      <c r="N35" s="60">
        <f>M35*G35</f>
        <v>0.36</v>
      </c>
      <c r="O35" s="60">
        <v>0</v>
      </c>
      <c r="P35" s="60">
        <f>O35*G35</f>
        <v>0</v>
      </c>
      <c r="Q35" s="60">
        <v>0</v>
      </c>
      <c r="R35" s="61">
        <f>Q35*G35</f>
        <v>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P35" s="55" t="s">
        <v>75</v>
      </c>
      <c r="AR35" s="55" t="s">
        <v>36</v>
      </c>
      <c r="AS35" s="55" t="s">
        <v>35</v>
      </c>
      <c r="AW35" s="2" t="s">
        <v>32</v>
      </c>
      <c r="BC35" s="56">
        <f>IF(L35="základná",I35,0)</f>
        <v>0</v>
      </c>
      <c r="BD35" s="56">
        <f>IF(L35="znížená",I35,0)</f>
        <v>0</v>
      </c>
      <c r="BE35" s="56">
        <f>IF(L35="zákl. prenesená",I35,0)</f>
        <v>0</v>
      </c>
      <c r="BF35" s="56">
        <f>IF(L35="zníž. prenesená",I35,0)</f>
        <v>0</v>
      </c>
      <c r="BG35" s="56">
        <f>IF(L35="nulová",I35,0)</f>
        <v>0</v>
      </c>
      <c r="BH35" s="2" t="s">
        <v>35</v>
      </c>
      <c r="BI35" s="57">
        <f>ROUND(H35*G35,3)</f>
        <v>0</v>
      </c>
      <c r="BJ35" s="2" t="s">
        <v>75</v>
      </c>
      <c r="BK35" s="55" t="s">
        <v>76</v>
      </c>
    </row>
    <row r="36" spans="1:63" s="7" customFormat="1" ht="6.95" customHeigh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</sheetData>
  <sheetProtection algorithmName="SHA-512" hashValue="ghvBoltCYnXHN4Y3v88hEgJ99CAQ8M8rEwskpY+ZQAxPA506f9e5aKouz5rMf2Bj1egzMrjkw2UlAWCHPPQBPA==" saltValue="UN3nsaz9ofK1llPC5Y+itg==" spinCount="100000" sheet="1" objects="1" scenarios="1"/>
  <autoFilter ref="B14:J35"/>
  <mergeCells count="1">
    <mergeCell ref="D7:G7"/>
  </mergeCells>
  <pageMargins left="0" right="0" top="0.98425196850393704" bottom="0" header="0" footer="0"/>
  <pageSetup paperSize="9" scale="93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0025 - opravy omietok</vt:lpstr>
      <vt:lpstr>'0025 - opravy omietok'!Názvy_tlače</vt:lpstr>
      <vt:lpstr>'0025 - opravy omietok'!Oblasť_tlače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cp:lastPrinted>2021-10-14T11:03:20Z</cp:lastPrinted>
  <dcterms:created xsi:type="dcterms:W3CDTF">2020-06-26T06:22:53Z</dcterms:created>
  <dcterms:modified xsi:type="dcterms:W3CDTF">2021-10-18T08:07:05Z</dcterms:modified>
</cp:coreProperties>
</file>