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8800" windowHeight="11700" firstSheet="1" activeTab="1"/>
  </bookViews>
  <sheets>
    <sheet name="Rekapitulácia stavby" sheetId="1" state="veryHidden" r:id="rId1"/>
    <sheet name="vp-Bellova - Vodovodná pr..." sheetId="2" r:id="rId2"/>
    <sheet name="Správa o kompatibilite" sheetId="3" r:id="rId3"/>
  </sheets>
  <definedNames>
    <definedName name="_xlnm._FilterDatabase" localSheetId="1" hidden="1">'vp-Bellova - Vodovodná pr...'!$A$49:$I$114</definedName>
    <definedName name="_xlnm.Print_Titles" localSheetId="0">'Rekapitulácia stavby'!$92:$92</definedName>
    <definedName name="_xlnm.Print_Titles" localSheetId="1">'vp-Bellova - Vodovodná pr...'!$49:$49</definedName>
    <definedName name="_xlnm.Print_Area" localSheetId="0">'Rekapitulácia stavby'!$D$4:$AO$76,'Rekapitulácia stavby'!$C$82:$AQ$96</definedName>
    <definedName name="_xlnm.Print_Area" localSheetId="1">'vp-Bellova - Vodovodná pr...'!$A$1:$H$114</definedName>
  </definedNames>
  <calcPr calcId="162913" fullCalcOnLoad="1"/>
</workbook>
</file>

<file path=xl/calcChain.xml><?xml version="1.0" encoding="utf-8"?>
<calcChain xmlns="http://schemas.openxmlformats.org/spreadsheetml/2006/main">
  <c r="H114" i="2" l="1"/>
  <c r="BD114" i="2"/>
  <c r="A39" i="2"/>
  <c r="H18" i="2"/>
  <c r="H17" i="2"/>
  <c r="AY95" i="1"/>
  <c r="H16" i="2"/>
  <c r="AX95" i="1"/>
  <c r="BG114" i="2"/>
  <c r="BF114" i="2"/>
  <c r="BE114" i="2"/>
  <c r="BC114" i="2"/>
  <c r="R114" i="2"/>
  <c r="P114" i="2"/>
  <c r="N114" i="2"/>
  <c r="BG112" i="2"/>
  <c r="BF112" i="2"/>
  <c r="BE112" i="2"/>
  <c r="BC112" i="2"/>
  <c r="R112" i="2"/>
  <c r="P112" i="2"/>
  <c r="N112" i="2"/>
  <c r="BG110" i="2"/>
  <c r="BF110" i="2"/>
  <c r="BE110" i="2"/>
  <c r="BC110" i="2"/>
  <c r="R110" i="2"/>
  <c r="P110" i="2"/>
  <c r="N110" i="2"/>
  <c r="BG109" i="2"/>
  <c r="BF109" i="2"/>
  <c r="BE109" i="2"/>
  <c r="BC109" i="2"/>
  <c r="R109" i="2"/>
  <c r="P109" i="2"/>
  <c r="N109" i="2"/>
  <c r="BG108" i="2"/>
  <c r="BF108" i="2"/>
  <c r="BE108" i="2"/>
  <c r="BC108" i="2"/>
  <c r="R108" i="2"/>
  <c r="P108" i="2"/>
  <c r="N108" i="2"/>
  <c r="BG107" i="2"/>
  <c r="BF107" i="2"/>
  <c r="BE107" i="2"/>
  <c r="BC107" i="2"/>
  <c r="R107" i="2"/>
  <c r="P107" i="2"/>
  <c r="N107" i="2"/>
  <c r="BG106" i="2"/>
  <c r="BF106" i="2"/>
  <c r="BE106" i="2"/>
  <c r="BC106" i="2"/>
  <c r="R106" i="2"/>
  <c r="P106" i="2"/>
  <c r="N106" i="2"/>
  <c r="BG105" i="2"/>
  <c r="BF105" i="2"/>
  <c r="BE105" i="2"/>
  <c r="BC105" i="2"/>
  <c r="R105" i="2"/>
  <c r="P105" i="2"/>
  <c r="N105" i="2"/>
  <c r="BG104" i="2"/>
  <c r="BF104" i="2"/>
  <c r="BE104" i="2"/>
  <c r="BC104" i="2"/>
  <c r="R104" i="2"/>
  <c r="P104" i="2"/>
  <c r="N104" i="2"/>
  <c r="BG103" i="2"/>
  <c r="BF103" i="2"/>
  <c r="BE103" i="2"/>
  <c r="BC103" i="2"/>
  <c r="R103" i="2"/>
  <c r="P103" i="2"/>
  <c r="N103" i="2"/>
  <c r="BG102" i="2"/>
  <c r="BF102" i="2"/>
  <c r="BE102" i="2"/>
  <c r="BC102" i="2"/>
  <c r="R102" i="2"/>
  <c r="P102" i="2"/>
  <c r="N102" i="2"/>
  <c r="BG101" i="2"/>
  <c r="BF101" i="2"/>
  <c r="BE101" i="2"/>
  <c r="BC101" i="2"/>
  <c r="R101" i="2"/>
  <c r="P101" i="2"/>
  <c r="N101" i="2"/>
  <c r="BG100" i="2"/>
  <c r="BF100" i="2"/>
  <c r="BE100" i="2"/>
  <c r="BC100" i="2"/>
  <c r="R100" i="2"/>
  <c r="P100" i="2"/>
  <c r="N100" i="2"/>
  <c r="BG98" i="2"/>
  <c r="BF98" i="2"/>
  <c r="BE98" i="2"/>
  <c r="BC98" i="2"/>
  <c r="R98" i="2"/>
  <c r="P98" i="2"/>
  <c r="N98" i="2"/>
  <c r="BG97" i="2"/>
  <c r="BF97" i="2"/>
  <c r="BE97" i="2"/>
  <c r="BC97" i="2"/>
  <c r="R97" i="2"/>
  <c r="P97" i="2"/>
  <c r="N97" i="2"/>
  <c r="BG96" i="2"/>
  <c r="BF96" i="2"/>
  <c r="BE96" i="2"/>
  <c r="BC96" i="2"/>
  <c r="R96" i="2"/>
  <c r="P96" i="2"/>
  <c r="N96" i="2"/>
  <c r="BG95" i="2"/>
  <c r="BF95" i="2"/>
  <c r="BE95" i="2"/>
  <c r="BC95" i="2"/>
  <c r="R95" i="2"/>
  <c r="P95" i="2"/>
  <c r="N95" i="2"/>
  <c r="BG94" i="2"/>
  <c r="BF94" i="2"/>
  <c r="BE94" i="2"/>
  <c r="BC94" i="2"/>
  <c r="R94" i="2"/>
  <c r="P94" i="2"/>
  <c r="N94" i="2"/>
  <c r="BG93" i="2"/>
  <c r="BF93" i="2"/>
  <c r="BE93" i="2"/>
  <c r="BC93" i="2"/>
  <c r="R93" i="2"/>
  <c r="P93" i="2"/>
  <c r="N93" i="2"/>
  <c r="BG92" i="2"/>
  <c r="BF92" i="2"/>
  <c r="BE92" i="2"/>
  <c r="BC92" i="2"/>
  <c r="R92" i="2"/>
  <c r="P92" i="2"/>
  <c r="N92" i="2"/>
  <c r="BG91" i="2"/>
  <c r="BF91" i="2"/>
  <c r="BE91" i="2"/>
  <c r="BC91" i="2"/>
  <c r="R91" i="2"/>
  <c r="P91" i="2"/>
  <c r="N91" i="2"/>
  <c r="BG90" i="2"/>
  <c r="BF90" i="2"/>
  <c r="BE90" i="2"/>
  <c r="BC90" i="2"/>
  <c r="R90" i="2"/>
  <c r="P90" i="2"/>
  <c r="N90" i="2"/>
  <c r="BG87" i="2"/>
  <c r="BF87" i="2"/>
  <c r="BE87" i="2"/>
  <c r="BC87" i="2"/>
  <c r="R87" i="2"/>
  <c r="R86" i="2"/>
  <c r="P87" i="2"/>
  <c r="P86" i="2"/>
  <c r="N87" i="2"/>
  <c r="N86" i="2"/>
  <c r="BG85" i="2"/>
  <c r="BF85" i="2"/>
  <c r="BE85" i="2"/>
  <c r="BC85" i="2"/>
  <c r="R85" i="2"/>
  <c r="P85" i="2"/>
  <c r="N85" i="2"/>
  <c r="BG84" i="2"/>
  <c r="BF84" i="2"/>
  <c r="BE84" i="2"/>
  <c r="BC84" i="2"/>
  <c r="R84" i="2"/>
  <c r="P84" i="2"/>
  <c r="N84" i="2"/>
  <c r="BG82" i="2"/>
  <c r="BF82" i="2"/>
  <c r="BE82" i="2"/>
  <c r="BC82" i="2"/>
  <c r="R82" i="2"/>
  <c r="P82" i="2"/>
  <c r="N82" i="2"/>
  <c r="BG81" i="2"/>
  <c r="BF81" i="2"/>
  <c r="BE81" i="2"/>
  <c r="BC81" i="2"/>
  <c r="R81" i="2"/>
  <c r="P81" i="2"/>
  <c r="N81" i="2"/>
  <c r="BG80" i="2"/>
  <c r="BF80" i="2"/>
  <c r="BE80" i="2"/>
  <c r="BC80" i="2"/>
  <c r="R80" i="2"/>
  <c r="P80" i="2"/>
  <c r="N80" i="2"/>
  <c r="BG78" i="2"/>
  <c r="BF78" i="2"/>
  <c r="BE78" i="2"/>
  <c r="BC78" i="2"/>
  <c r="R78" i="2"/>
  <c r="P78" i="2"/>
  <c r="N78" i="2"/>
  <c r="BG77" i="2"/>
  <c r="BF77" i="2"/>
  <c r="BE77" i="2"/>
  <c r="BC77" i="2"/>
  <c r="R77" i="2"/>
  <c r="P77" i="2"/>
  <c r="N77" i="2"/>
  <c r="BG76" i="2"/>
  <c r="BF76" i="2"/>
  <c r="BE76" i="2"/>
  <c r="BC76" i="2"/>
  <c r="R76" i="2"/>
  <c r="P76" i="2"/>
  <c r="N76" i="2"/>
  <c r="BG73" i="2"/>
  <c r="BF73" i="2"/>
  <c r="BE73" i="2"/>
  <c r="BC73" i="2"/>
  <c r="R73" i="2"/>
  <c r="R72" i="2"/>
  <c r="P73" i="2"/>
  <c r="P72" i="2"/>
  <c r="N73" i="2"/>
  <c r="N72" i="2"/>
  <c r="BG70" i="2"/>
  <c r="BF70" i="2"/>
  <c r="BE70" i="2"/>
  <c r="BC70" i="2"/>
  <c r="R70" i="2"/>
  <c r="P70" i="2"/>
  <c r="N70" i="2"/>
  <c r="BG68" i="2"/>
  <c r="BF68" i="2"/>
  <c r="BE68" i="2"/>
  <c r="BC68" i="2"/>
  <c r="R68" i="2"/>
  <c r="P68" i="2"/>
  <c r="N68" i="2"/>
  <c r="BG66" i="2"/>
  <c r="BF66" i="2"/>
  <c r="BE66" i="2"/>
  <c r="BC66" i="2"/>
  <c r="R66" i="2"/>
  <c r="P66" i="2"/>
  <c r="N66" i="2"/>
  <c r="BG64" i="2"/>
  <c r="BF64" i="2"/>
  <c r="BE64" i="2"/>
  <c r="BC64" i="2"/>
  <c r="R64" i="2"/>
  <c r="P64" i="2"/>
  <c r="N64" i="2"/>
  <c r="BG63" i="2"/>
  <c r="BF63" i="2"/>
  <c r="BE63" i="2"/>
  <c r="BC63" i="2"/>
  <c r="R63" i="2"/>
  <c r="P63" i="2"/>
  <c r="N63" i="2"/>
  <c r="BG61" i="2"/>
  <c r="BF61" i="2"/>
  <c r="BE61" i="2"/>
  <c r="BC61" i="2"/>
  <c r="R61" i="2"/>
  <c r="P61" i="2"/>
  <c r="N61" i="2"/>
  <c r="BG59" i="2"/>
  <c r="BF59" i="2"/>
  <c r="BE59" i="2"/>
  <c r="BC59" i="2"/>
  <c r="R59" i="2"/>
  <c r="P59" i="2"/>
  <c r="N59" i="2"/>
  <c r="BG58" i="2"/>
  <c r="BF58" i="2"/>
  <c r="BE58" i="2"/>
  <c r="BC58" i="2"/>
  <c r="R58" i="2"/>
  <c r="P58" i="2"/>
  <c r="N58" i="2"/>
  <c r="BG56" i="2"/>
  <c r="BF56" i="2"/>
  <c r="BE56" i="2"/>
  <c r="BC56" i="2"/>
  <c r="R56" i="2"/>
  <c r="P56" i="2"/>
  <c r="N56" i="2"/>
  <c r="BG55" i="2"/>
  <c r="BF55" i="2"/>
  <c r="BE55" i="2"/>
  <c r="BC55" i="2"/>
  <c r="R55" i="2"/>
  <c r="P55" i="2"/>
  <c r="N55" i="2"/>
  <c r="BG53" i="2"/>
  <c r="BF53" i="2"/>
  <c r="BE53" i="2"/>
  <c r="BC53" i="2"/>
  <c r="R53" i="2"/>
  <c r="P53" i="2"/>
  <c r="N53" i="2"/>
  <c r="C42" i="2"/>
  <c r="H10" i="2"/>
  <c r="L90" i="1"/>
  <c r="AM90" i="1"/>
  <c r="AM89" i="1"/>
  <c r="L89" i="1"/>
  <c r="AM87" i="1"/>
  <c r="L87" i="1"/>
  <c r="L85" i="1"/>
  <c r="L84" i="1"/>
  <c r="BI114" i="2"/>
  <c r="H112" i="2"/>
  <c r="BD112" i="2"/>
  <c r="H109" i="2"/>
  <c r="BD109" i="2"/>
  <c r="BI107" i="2"/>
  <c r="H104" i="2"/>
  <c r="BD104" i="2"/>
  <c r="BI103" i="2"/>
  <c r="BI100" i="2"/>
  <c r="H97" i="2"/>
  <c r="BD97" i="2"/>
  <c r="H95" i="2"/>
  <c r="BD95" i="2"/>
  <c r="BI93" i="2"/>
  <c r="H91" i="2"/>
  <c r="BD91" i="2"/>
  <c r="BI90" i="2"/>
  <c r="BI84" i="2"/>
  <c r="BI81" i="2"/>
  <c r="H78" i="2"/>
  <c r="BD78" i="2"/>
  <c r="BI77" i="2"/>
  <c r="BI76" i="2"/>
  <c r="H70" i="2"/>
  <c r="BD70" i="2"/>
  <c r="H64" i="2"/>
  <c r="BD64" i="2"/>
  <c r="BI61" i="2"/>
  <c r="H58" i="2"/>
  <c r="BD58" i="2"/>
  <c r="H55" i="2"/>
  <c r="BD55" i="2"/>
  <c r="AS94" i="1"/>
  <c r="BI109" i="2"/>
  <c r="H107" i="2"/>
  <c r="BD107" i="2"/>
  <c r="BI105" i="2"/>
  <c r="H103" i="2"/>
  <c r="BD103" i="2"/>
  <c r="H101" i="2"/>
  <c r="BD101" i="2"/>
  <c r="H100" i="2"/>
  <c r="BD100" i="2"/>
  <c r="H96" i="2"/>
  <c r="BD96" i="2"/>
  <c r="H94" i="2"/>
  <c r="BD94" i="2"/>
  <c r="BI92" i="2"/>
  <c r="H90" i="2"/>
  <c r="BD90" i="2"/>
  <c r="BI85" i="2"/>
  <c r="H82" i="2"/>
  <c r="BD82" i="2"/>
  <c r="H81" i="2"/>
  <c r="BD81" i="2"/>
  <c r="H76" i="2"/>
  <c r="BD76" i="2"/>
  <c r="BI70" i="2"/>
  <c r="H68" i="2"/>
  <c r="BD68" i="2"/>
  <c r="H63" i="2"/>
  <c r="BD63" i="2"/>
  <c r="BI59" i="2"/>
  <c r="BI56" i="2"/>
  <c r="H53" i="2"/>
  <c r="BD53" i="2"/>
  <c r="BI110" i="2"/>
  <c r="BI108" i="2"/>
  <c r="H106" i="2"/>
  <c r="BD106" i="2"/>
  <c r="H105" i="2"/>
  <c r="BD105" i="2"/>
  <c r="BI102" i="2"/>
  <c r="BI101" i="2"/>
  <c r="H98" i="2"/>
  <c r="BD98" i="2"/>
  <c r="BI96" i="2"/>
  <c r="BI94" i="2"/>
  <c r="H92" i="2"/>
  <c r="BD92" i="2"/>
  <c r="BI87" i="2"/>
  <c r="BI86" i="2"/>
  <c r="H86" i="2"/>
  <c r="H30" i="2"/>
  <c r="H85" i="2"/>
  <c r="BD85" i="2"/>
  <c r="BI82" i="2"/>
  <c r="BI80" i="2"/>
  <c r="BI73" i="2"/>
  <c r="BI72" i="2"/>
  <c r="H72" i="2"/>
  <c r="H27" i="2"/>
  <c r="BI68" i="2"/>
  <c r="BI66" i="2"/>
  <c r="BI63" i="2"/>
  <c r="H59" i="2"/>
  <c r="BD59" i="2"/>
  <c r="H56" i="2"/>
  <c r="BD56" i="2"/>
  <c r="BI53" i="2"/>
  <c r="BI112" i="2"/>
  <c r="H110" i="2"/>
  <c r="BD110" i="2"/>
  <c r="H108" i="2"/>
  <c r="BD108" i="2"/>
  <c r="BI106" i="2"/>
  <c r="BI104" i="2"/>
  <c r="H102" i="2"/>
  <c r="BD102" i="2"/>
  <c r="BI98" i="2"/>
  <c r="BI97" i="2"/>
  <c r="BI95" i="2"/>
  <c r="H93" i="2"/>
  <c r="BD93" i="2"/>
  <c r="BI91" i="2"/>
  <c r="H87" i="2"/>
  <c r="BD87" i="2"/>
  <c r="H84" i="2"/>
  <c r="BD84" i="2"/>
  <c r="H80" i="2"/>
  <c r="BD80" i="2"/>
  <c r="BI78" i="2"/>
  <c r="H77" i="2"/>
  <c r="BD77" i="2"/>
  <c r="H73" i="2"/>
  <c r="BD73" i="2"/>
  <c r="H66" i="2"/>
  <c r="BD66" i="2"/>
  <c r="BI64" i="2"/>
  <c r="H61" i="2"/>
  <c r="BD61" i="2"/>
  <c r="BI58" i="2"/>
  <c r="BI55" i="2"/>
  <c r="N111" i="2"/>
  <c r="BI79" i="2"/>
  <c r="H79" i="2"/>
  <c r="H29" i="2"/>
  <c r="R52" i="2"/>
  <c r="D16" i="2"/>
  <c r="BB95" i="1"/>
  <c r="BB94" i="1"/>
  <c r="W31" i="1"/>
  <c r="R79" i="2"/>
  <c r="BI111" i="2"/>
  <c r="H111" i="2"/>
  <c r="H33" i="2"/>
  <c r="BI89" i="2"/>
  <c r="BI88" i="2"/>
  <c r="H88" i="2"/>
  <c r="H31" i="2"/>
  <c r="P111" i="2"/>
  <c r="P89" i="2"/>
  <c r="P88" i="2"/>
  <c r="BI52" i="2"/>
  <c r="H52" i="2"/>
  <c r="H26" i="2"/>
  <c r="N89" i="2"/>
  <c r="N88" i="2"/>
  <c r="R75" i="2"/>
  <c r="P75" i="2"/>
  <c r="N75" i="2"/>
  <c r="P79" i="2"/>
  <c r="N79" i="2"/>
  <c r="R89" i="2"/>
  <c r="R88" i="2"/>
  <c r="R111" i="2"/>
  <c r="BI75" i="2"/>
  <c r="H75" i="2"/>
  <c r="H28" i="2"/>
  <c r="P52" i="2"/>
  <c r="N52" i="2"/>
  <c r="D18" i="2"/>
  <c r="BD95" i="1"/>
  <c r="BD94" i="1"/>
  <c r="W33" i="1"/>
  <c r="D17" i="2"/>
  <c r="BC95" i="1"/>
  <c r="BC94" i="1"/>
  <c r="W32" i="1"/>
  <c r="H14" i="2"/>
  <c r="AV95" i="1"/>
  <c r="H15" i="2"/>
  <c r="AW95" i="1"/>
  <c r="D15" i="2"/>
  <c r="BA95" i="1"/>
  <c r="BA94" i="1"/>
  <c r="D14" i="2"/>
  <c r="AZ95" i="1"/>
  <c r="AZ94" i="1"/>
  <c r="R51" i="2"/>
  <c r="R50" i="2"/>
  <c r="AX94" i="1"/>
  <c r="H89" i="2"/>
  <c r="H32" i="2"/>
  <c r="AY94" i="1"/>
  <c r="AT95" i="1"/>
  <c r="N51" i="2"/>
  <c r="N50" i="2"/>
  <c r="AU95" i="1"/>
  <c r="AU94" i="1"/>
  <c r="P51" i="2"/>
  <c r="P50" i="2"/>
  <c r="BI51" i="2"/>
  <c r="BI50" i="2"/>
  <c r="H50" i="2"/>
  <c r="H24" i="2"/>
  <c r="AV94" i="1"/>
  <c r="W29" i="1"/>
  <c r="AW94" i="1"/>
  <c r="AK30" i="1"/>
  <c r="W30" i="1"/>
  <c r="H51" i="2"/>
  <c r="H25" i="2"/>
  <c r="H38" i="2"/>
  <c r="H9" i="2"/>
  <c r="H11" i="2"/>
  <c r="AK29" i="1"/>
  <c r="AT94" i="1"/>
  <c r="H20" i="2"/>
  <c r="AG95" i="1"/>
  <c r="AN95" i="1"/>
  <c r="AG94" i="1"/>
  <c r="AN94" i="1"/>
  <c r="AK26" i="1"/>
  <c r="AK35" i="1"/>
</calcChain>
</file>

<file path=xl/sharedStrings.xml><?xml version="1.0" encoding="utf-8"?>
<sst xmlns="http://schemas.openxmlformats.org/spreadsheetml/2006/main" count="952" uniqueCount="298">
  <si>
    <t>Export Komplet</t>
  </si>
  <si>
    <t/>
  </si>
  <si>
    <t>2.0</t>
  </si>
  <si>
    <t>False</t>
  </si>
  <si>
    <t>{ed29bc3e-ceeb-414a-8a54-c7b6025cb620}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</si>
  <si>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</si>
  <si>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</si>
  <si>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</si>
  <si>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</si>
  <si>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</si>
  <si>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</si>
  <si>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</si>
  <si>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vp-Bellova</t>
  </si>
  <si>
    <t>Stavba:</t>
  </si>
  <si>
    <t>Vodovodná prípojka ,Bellová 1 Košice</t>
  </si>
  <si>
    <t>JKSO:</t>
  </si>
  <si>
    <t>KS:</t>
  </si>
  <si>
    <t>Miesto:</t>
  </si>
  <si>
    <t>Bellová 1 Košice</t>
  </si>
  <si>
    <t>Dátum:</t>
  </si>
  <si>
    <t>7. 10. 2021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</si>
  <si>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</si>
  <si>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</si>
  <si>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</si>
  <si>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</si>
  <si>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</si>
  <si>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</si>
  <si>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</si>
  <si>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</si>
  <si>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</si>
  <si>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</si>
  <si>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</si>
  <si>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</si>
  <si>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</si>
  <si>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</si>
  <si>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</si>
  <si>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</si>
  <si>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</si>
  <si>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</si>
  <si>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</si>
  <si>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</si>
  <si>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</si>
  <si>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</si>
  <si>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</si>
  <si>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</si>
  <si>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</si>
  <si>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</si>
  <si>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</si>
  <si>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</si>
  <si>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</si>
  <si>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</si>
  <si>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</si>
  <si>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</si>
  <si>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</si>
  <si>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</si>
  <si>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</si>
  <si>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</si>
  <si>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</si>
  <si>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</si>
  <si>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</si>
  <si>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</si>
  <si>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</si>
  <si>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</si>
  <si>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</si>
  <si>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</si>
  <si>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</si>
  <si>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</si>
  <si>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</si>
  <si>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</si>
  <si>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</si>
  <si>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</si>
  <si>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</si>
  <si>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</si>
  <si>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</si>
  <si>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</si>
  <si>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</si>
  <si>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</si>
  <si>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Náklady z rozpočtu</t>
  </si>
  <si>
    <t>Ostatné náklady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</si>
  <si>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</si>
  <si>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</si>
  <si>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</si>
  <si>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</si>
  <si>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</si>
  <si>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</si>
  <si>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</si>
  <si>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</si>
  <si>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</si>
  <si>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</si>
  <si>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</si>
  <si>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722 - Zdravotechnika - vnútorný vodovod</t>
  </si>
  <si>
    <t>HZS - Hodinové zúčtovacie sadzby</t>
  </si>
  <si>
    <t>2) Ostatné náklady</t>
  </si>
  <si>
    <t>Celkové náklady za stavbu 1) + 2)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</si>
  <si>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</si>
  <si>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</si>
  <si>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</si>
  <si>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</si>
  <si>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</si>
  <si>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</si>
  <si>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</si>
  <si>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</si>
  <si>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</si>
  <si>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</si>
  <si>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</si>
  <si>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</si>
  <si>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</si>
  <si>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</si>
  <si>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</si>
  <si>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</si>
  <si>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132201201.S</t>
  </si>
  <si>
    <t>Výkop ryhy šírky 600-2000mm horn.3 do 100m3</t>
  </si>
  <si>
    <t>m3</t>
  </si>
  <si>
    <t>4</t>
  </si>
  <si>
    <t>2</t>
  </si>
  <si>
    <t>395310179</t>
  </si>
  <si>
    <t>VV</t>
  </si>
  <si>
    <t>8*1,2*2,5</t>
  </si>
  <si>
    <t>132201209.S</t>
  </si>
  <si>
    <t>Príplatok k cenám za lepivosť pri hĺbení rýh š. nad 600 do 2 000 mm zapaž. i nezapažených, s urovnaním dna v hornine 3</t>
  </si>
  <si>
    <t>-423527230</t>
  </si>
  <si>
    <t>3</t>
  </si>
  <si>
    <t>151101102.S</t>
  </si>
  <si>
    <t>Paženie a rozopretie stien rýh pre podzemné vedenie, príložné do 4 m</t>
  </si>
  <si>
    <t>m2</t>
  </si>
  <si>
    <t>-572315469</t>
  </si>
  <si>
    <t>8*2,5*2</t>
  </si>
  <si>
    <t>151101112.S</t>
  </si>
  <si>
    <t>Odstránenie paženia rýh pre podzemné vedenie, príložné hĺbky do 4 m</t>
  </si>
  <si>
    <t>-1031789609</t>
  </si>
  <si>
    <t>5</t>
  </si>
  <si>
    <t>162501102.S</t>
  </si>
  <si>
    <t>Vodorovné premiestnenie výkopku po spevnenej ceste z horniny tr.1-4, do 100 m3 na vzdialenosť do 3000 m</t>
  </si>
  <si>
    <t>-1489315336</t>
  </si>
  <si>
    <t>8*1,2*0,46</t>
  </si>
  <si>
    <t>6</t>
  </si>
  <si>
    <t>162501105.S</t>
  </si>
  <si>
    <t>Vodorovné premiestnenie výkopku po spevnenej ceste z horniny tr.1-4, do 100 m3, príplatok k cene za každých ďalšich a začatých 1000 m</t>
  </si>
  <si>
    <t>779992439</t>
  </si>
  <si>
    <t>4,416*7 'Prepočítané koeficientom množstva</t>
  </si>
  <si>
    <t>7</t>
  </si>
  <si>
    <t>171201201.S</t>
  </si>
  <si>
    <t>Uloženie sypaniny na skládky do 100 m3</t>
  </si>
  <si>
    <t>-2115200100</t>
  </si>
  <si>
    <t>8</t>
  </si>
  <si>
    <t>171209002.S</t>
  </si>
  <si>
    <t>Poplatok za skladovanie - zemina a kamenivo (17 05) ostatné</t>
  </si>
  <si>
    <t>t</t>
  </si>
  <si>
    <t>-1352160103</t>
  </si>
  <si>
    <t>4,416*1,6</t>
  </si>
  <si>
    <t>9</t>
  </si>
  <si>
    <t>174101001.S</t>
  </si>
  <si>
    <t>Zásyp sypaninou so zhutnením jám, šachiet, rýh, zárezov alebo okolo objektov do 100 m3</t>
  </si>
  <si>
    <t>1375834188</t>
  </si>
  <si>
    <t>24-8*1,2*0,46</t>
  </si>
  <si>
    <t>10</t>
  </si>
  <si>
    <t>175101101.S</t>
  </si>
  <si>
    <t>Obsyp potrubia sypaninou z vhodných hornín 1 až 4 bez prehodenia sypaniny</t>
  </si>
  <si>
    <t>1415600804</t>
  </si>
  <si>
    <t>8*1,2*0,36</t>
  </si>
  <si>
    <t>11</t>
  </si>
  <si>
    <t>M</t>
  </si>
  <si>
    <t>583310000600.S</t>
  </si>
  <si>
    <t>Kamenivo ťažené drobné frakcia 0-4 mm</t>
  </si>
  <si>
    <t>1469838946</t>
  </si>
  <si>
    <t>3,456*1,8</t>
  </si>
  <si>
    <t>Vodorovné konštrukcie</t>
  </si>
  <si>
    <t>12</t>
  </si>
  <si>
    <t>451573111.S</t>
  </si>
  <si>
    <t>Lôžko pod potrubie, stoky a drobné objekty, v otvorenom výkope z piesku a štrkopiesku do 63 mm</t>
  </si>
  <si>
    <t>1862232995</t>
  </si>
  <si>
    <t>8*1,2*0,1</t>
  </si>
  <si>
    <t>Rúrové vedenie</t>
  </si>
  <si>
    <t>13</t>
  </si>
  <si>
    <t>891213111.S</t>
  </si>
  <si>
    <t>Montáž vodovodnej armatúry na potrubí, ventil hlavný pre prípojky DN 50</t>
  </si>
  <si>
    <t>ks</t>
  </si>
  <si>
    <t>-1965930198</t>
  </si>
  <si>
    <t>14</t>
  </si>
  <si>
    <t>551110006000.S</t>
  </si>
  <si>
    <t>Guľový uzáver pre vodu 2", niklovaná mosadz</t>
  </si>
  <si>
    <t>-895395907</t>
  </si>
  <si>
    <t>16</t>
  </si>
  <si>
    <t>899721131.S</t>
  </si>
  <si>
    <t>Označenie vodovodného potrubia bielou výstražnou fóliou</t>
  </si>
  <si>
    <t>m</t>
  </si>
  <si>
    <t>819952625</t>
  </si>
  <si>
    <t>Ostatné konštrukcie a práce-búranie</t>
  </si>
  <si>
    <t>971042361.S</t>
  </si>
  <si>
    <t>Vybúranie otvoru v betónových priečkach a stenách plochy do 0,09 m2, hr. do 600 mm,  -0,11900t</t>
  </si>
  <si>
    <t>1146381194</t>
  </si>
  <si>
    <t>979081111.S</t>
  </si>
  <si>
    <t>Odvoz sutiny a vybúraných hmôt na skládku do 1 km</t>
  </si>
  <si>
    <t>418282481</t>
  </si>
  <si>
    <t>979081121.S</t>
  </si>
  <si>
    <t>Odvoz sutiny a vybúraných hmôt na skládku za každý ďalší 1 km</t>
  </si>
  <si>
    <t>1655958613</t>
  </si>
  <si>
    <t>0,519*9 'Prepočítané koeficientom množstva</t>
  </si>
  <si>
    <t>979082111.S</t>
  </si>
  <si>
    <t>Vnútrostavenisková doprava sutiny a vybúraných hmôt do 10 m</t>
  </si>
  <si>
    <t>-18484862</t>
  </si>
  <si>
    <t>979089012.S</t>
  </si>
  <si>
    <t>Poplatok za skladovanie - betón, tehly, dlaždice (17 01) ostatné</t>
  </si>
  <si>
    <t>998807875</t>
  </si>
  <si>
    <t>99</t>
  </si>
  <si>
    <t>Presun hmôt HSV</t>
  </si>
  <si>
    <t>998276101.S</t>
  </si>
  <si>
    <t>Presun hmôt pre rúrové vedenie hĺbené z rúr z plast., hmôt alebo sklolamin. v otvorenom výkope</t>
  </si>
  <si>
    <t>976857875</t>
  </si>
  <si>
    <t>PSV</t>
  </si>
  <si>
    <t>Práce a dodávky PSV</t>
  </si>
  <si>
    <t>722</t>
  </si>
  <si>
    <t>Zdravotechnika - vnútorný vodovod</t>
  </si>
  <si>
    <t>722130805.S</t>
  </si>
  <si>
    <t>Demontáž potrubia z oceľových rúrok závitových DN 80,  -0,01102t</t>
  </si>
  <si>
    <t>-203749310</t>
  </si>
  <si>
    <t>722130919.S</t>
  </si>
  <si>
    <t>Oprava vodovodného potrubia závitového prerezanie oceľovej rúrky nad DN 50 do DN 100</t>
  </si>
  <si>
    <t>1219703151</t>
  </si>
  <si>
    <t>722131906.S</t>
  </si>
  <si>
    <t>Oprava vodovodného potrubia závitového medzikus do závitového potrubia s dlhým závitom G 2</t>
  </si>
  <si>
    <t>828680634</t>
  </si>
  <si>
    <t>722131936.S</t>
  </si>
  <si>
    <t>Oprava vodovodného potrubia závitového prepojenie doterajšieho potrubia DN 50</t>
  </si>
  <si>
    <t>1365651120</t>
  </si>
  <si>
    <t>722170947.S</t>
  </si>
  <si>
    <t>Oprava vodovodného potrubia z PE rúrok spojky pre rúrky z rPE nátrubkové G 2</t>
  </si>
  <si>
    <t>925928598</t>
  </si>
  <si>
    <t>722172116.S</t>
  </si>
  <si>
    <t>Potrubie z plastických rúr PP-R D 63 mm - PN16, polyfúznym zváraním</t>
  </si>
  <si>
    <t>-508979038</t>
  </si>
  <si>
    <t>722190226.S</t>
  </si>
  <si>
    <t>Prípojka vodovodná z oceľových rúr pre pevné pripojenie DN 50</t>
  </si>
  <si>
    <t>súb.</t>
  </si>
  <si>
    <t>-1030390200</t>
  </si>
  <si>
    <t>32</t>
  </si>
  <si>
    <t>722190405.S</t>
  </si>
  <si>
    <t>Vyvedenie a upevnenie výpustky do DN 50</t>
  </si>
  <si>
    <t>-1647890351</t>
  </si>
  <si>
    <t>722211813.S1</t>
  </si>
  <si>
    <t>Demontáž armatúry prírubovej,  s dvomi prírubami do DN 80,  -0,02826t</t>
  </si>
  <si>
    <t>904352036</t>
  </si>
  <si>
    <t>1+2</t>
  </si>
  <si>
    <t>722211813.S</t>
  </si>
  <si>
    <t>Demontáž armatúry prírubovej, vodomer s dvomi prírubami do DN 80,  -0,02826t</t>
  </si>
  <si>
    <t>-543355635</t>
  </si>
  <si>
    <t>722220856.S</t>
  </si>
  <si>
    <t>Demontáž armatúry závitovej šrúbenia G 3,  -0,00656t</t>
  </si>
  <si>
    <t>-1576159225</t>
  </si>
  <si>
    <t>722220866.S</t>
  </si>
  <si>
    <t>Demontáž armatúry závitovej s dvomi závitmi G 3,  -0,01118t</t>
  </si>
  <si>
    <t>-1112750442</t>
  </si>
  <si>
    <t>722221030.S</t>
  </si>
  <si>
    <t>Montáž guľového kohúta závitového priameho pre vodu G 6/4</t>
  </si>
  <si>
    <t>-2048652914</t>
  </si>
  <si>
    <t>551110005900.S</t>
  </si>
  <si>
    <t>Guľový uzáver pre vodu 6/4", niklovaná mosadz</t>
  </si>
  <si>
    <t>-1790868837</t>
  </si>
  <si>
    <t>722229106.S</t>
  </si>
  <si>
    <t>Montáž armatúr 1 závit., G 2</t>
  </si>
  <si>
    <t>-998438398</t>
  </si>
  <si>
    <t>722262151.S</t>
  </si>
  <si>
    <t>Montáž vodomeru pre vodu do 30°C prírubového skrutkového vertikálneho DN 50</t>
  </si>
  <si>
    <t>-687108056</t>
  </si>
  <si>
    <t>722290226.S</t>
  </si>
  <si>
    <t>Tlaková skúška vodovodného potrubia závitového do DN 50</t>
  </si>
  <si>
    <t>1857759091</t>
  </si>
  <si>
    <t>722290234.S</t>
  </si>
  <si>
    <t>Prepláchnutie a dezinfekcia vodovodného potrubia do DN 80</t>
  </si>
  <si>
    <t>1671181035</t>
  </si>
  <si>
    <t>722290823.S</t>
  </si>
  <si>
    <t>Vnútrostav. premiestnenie vybúraných hmôt vnútorný vodovod vodorovne do 100 m z budov vys. do 24 m</t>
  </si>
  <si>
    <t>37288033</t>
  </si>
  <si>
    <t>998722203.S</t>
  </si>
  <si>
    <t>Presun hmôt pre vnútorný vodovod v objektoch výšky nad 12 do 24 m</t>
  </si>
  <si>
    <t>%</t>
  </si>
  <si>
    <t>-293661164</t>
  </si>
  <si>
    <t>HZS</t>
  </si>
  <si>
    <t>Hodinové zúčtovacie sadzby</t>
  </si>
  <si>
    <t>HZS000113.S</t>
  </si>
  <si>
    <t xml:space="preserve">Stavebno montážne práce </t>
  </si>
  <si>
    <t>hod</t>
  </si>
  <si>
    <t>512</t>
  </si>
  <si>
    <t>973518194</t>
  </si>
  <si>
    <t>2*10</t>
  </si>
  <si>
    <t>HZS000212.S</t>
  </si>
  <si>
    <t>Stavebno montážne práce -spustenie a napustenie systému</t>
  </si>
  <si>
    <t>920439575</t>
  </si>
  <si>
    <t>Výkaz výmer</t>
  </si>
  <si>
    <t xml:space="preserve">Náklady </t>
  </si>
  <si>
    <t>Kópia - VOD. prípojka Bellova - zadanie.xls - správa o kompatibilite</t>
  </si>
  <si>
    <t>Spustiť v 18.11.2021 8:33</t>
  </si>
  <si>
    <t>Ak zošit uložíte v staršom formáte súboru alebo otvoríte v staršej verzii programu Microsoft Excel, uvedené funkcie nebudú k dispozícii.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</si>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</sst>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#,##0.00%"/>
    <numFmt numFmtId="167" formatCode="dd\.mm\.yyyy"/>
    <numFmt numFmtId="168" formatCode="#,##0.00000"/>
    <numFmt numFmtId="169" formatCode="#,##0.000"/>
  </numFmts>
  <fonts count="36">
    <font>
      <sz val="8"/>
      <name val="Arial CE"/>
      <family val="2"/>
    </font>
    <font>
      <sz val="10"/>
      <color indexed="55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indexed="56"/>
      <name val="Arial CE"/>
    </font>
    <font>
      <sz val="10"/>
      <color indexed="56"/>
      <name val="Arial CE"/>
    </font>
    <font>
      <sz val="8"/>
      <color indexed="56"/>
      <name val="Arial CE"/>
    </font>
    <font>
      <sz val="8"/>
      <color indexed="63"/>
      <name val="Arial CE"/>
    </font>
    <font>
      <sz val="8"/>
      <color indexed="9"/>
      <name val="Arial CE"/>
    </font>
    <font>
      <sz val="8"/>
      <color indexed="48"/>
      <name val="Arial CE"/>
    </font>
    <font>
      <b/>
      <sz val="14"/>
      <name val="Arial CE"/>
    </font>
    <font>
      <b/>
      <sz val="10"/>
      <name val="Arial CE"/>
    </font>
    <font>
      <sz val="10"/>
      <color indexed="9"/>
      <name val="Arial CE"/>
    </font>
    <font>
      <b/>
      <sz val="10"/>
      <color indexed="55"/>
      <name val="Arial CE"/>
    </font>
    <font>
      <b/>
      <sz val="10"/>
      <color indexed="63"/>
      <name val="Arial CE"/>
    </font>
    <font>
      <sz val="12"/>
      <color indexed="55"/>
      <name val="Arial CE"/>
    </font>
    <font>
      <sz val="8"/>
      <color indexed="55"/>
      <name val="Arial CE"/>
    </font>
    <font>
      <sz val="9"/>
      <name val="Arial CE"/>
    </font>
    <font>
      <sz val="9"/>
      <color indexed="55"/>
      <name val="Arial CE"/>
    </font>
    <font>
      <b/>
      <sz val="12"/>
      <color indexed="16"/>
      <name val="Arial CE"/>
    </font>
    <font>
      <sz val="18"/>
      <color indexed="12"/>
      <name val="Wingdings 2"/>
    </font>
    <font>
      <b/>
      <sz val="11"/>
      <color indexed="56"/>
      <name val="Arial CE"/>
    </font>
    <font>
      <sz val="11"/>
      <color indexed="56"/>
      <name val="Arial CE"/>
    </font>
    <font>
      <sz val="11"/>
      <color indexed="55"/>
      <name val="Arial CE"/>
    </font>
    <font>
      <sz val="10"/>
      <color indexed="48"/>
      <name val="Arial CE"/>
    </font>
    <font>
      <sz val="10"/>
      <color indexed="63"/>
      <name val="Arial CE"/>
    </font>
    <font>
      <b/>
      <sz val="12"/>
      <color indexed="16"/>
      <name val="Arial CE"/>
    </font>
    <font>
      <sz val="8"/>
      <color indexed="16"/>
      <name val="Arial CE"/>
    </font>
    <font>
      <b/>
      <sz val="8"/>
      <name val="Arial CE"/>
    </font>
    <font>
      <sz val="7"/>
      <color indexed="55"/>
      <name val="Arial CE"/>
    </font>
    <font>
      <i/>
      <sz val="9"/>
      <color indexed="12"/>
      <name val="Arial CE"/>
    </font>
    <font>
      <i/>
      <sz val="8"/>
      <color indexed="12"/>
      <name val="Arial CE"/>
    </font>
    <font>
      <u/>
      <sz val="11"/>
      <color theme="10"/>
      <name val="Calibri"/>
      <scheme val="minor"/>
    </font>
    <font>
      <b/>
      <sz val="8"/>
      <name val="Arial C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8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8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167" fontId="2" fillId="3" borderId="21" xfId="0" applyNumberFormat="1" applyFont="1" applyFill="1" applyBorder="1" applyAlignment="1" applyProtection="1">
      <alignment horizontal="left" vertical="center"/>
      <protection locked="0"/>
    </xf>
    <xf numFmtId="0" fontId="2" fillId="3" borderId="2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3" xfId="0" applyBorder="1" applyProtection="1"/>
    <xf numFmtId="0" fontId="12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4" fontId="14" fillId="0" borderId="0" xfId="0" applyNumberFormat="1" applyFont="1" applyAlignment="1" applyProtection="1">
      <alignment vertical="center"/>
    </xf>
    <xf numFmtId="166" fontId="14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vertical="center"/>
    </xf>
    <xf numFmtId="166" fontId="1" fillId="0" borderId="0" xfId="0" applyNumberFormat="1" applyFont="1" applyAlignment="1" applyProtection="1">
      <alignment horizontal="right"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22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vertical="center"/>
    </xf>
    <xf numFmtId="4" fontId="6" fillId="0" borderId="19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vertical="center"/>
    </xf>
    <xf numFmtId="4" fontId="7" fillId="0" borderId="19" xfId="0" applyNumberFormat="1" applyFont="1" applyBorder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1" fillId="2" borderId="0" xfId="0" applyFont="1" applyFill="1" applyAlignment="1" applyProtection="1">
      <alignment horizontal="left" vertical="center"/>
    </xf>
    <xf numFmtId="4" fontId="21" fillId="2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1" fillId="0" borderId="0" xfId="0" applyFont="1" applyAlignment="1" applyProtection="1">
      <alignment horizontal="left" vertical="center"/>
    </xf>
    <xf numFmtId="4" fontId="21" fillId="0" borderId="0" xfId="0" applyNumberFormat="1" applyFont="1" applyAlignment="1" applyProtection="1"/>
    <xf numFmtId="0" fontId="0" fillId="0" borderId="16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168" fontId="29" fillId="0" borderId="10" xfId="0" applyNumberFormat="1" applyFont="1" applyBorder="1" applyAlignment="1" applyProtection="1"/>
    <xf numFmtId="168" fontId="29" fillId="0" borderId="11" xfId="0" applyNumberFormat="1" applyFont="1" applyBorder="1" applyAlignment="1" applyProtection="1"/>
    <xf numFmtId="4" fontId="30" fillId="0" borderId="0" xfId="0" applyNumberFormat="1" applyFont="1" applyAlignment="1" applyProtection="1">
      <alignment vertical="center"/>
    </xf>
    <xf numFmtId="0" fontId="8" fillId="0" borderId="0" xfId="0" applyFont="1" applyAlignment="1" applyProtection="1"/>
    <xf numFmtId="0" fontId="8" fillId="0" borderId="3" xfId="0" applyFont="1" applyBorder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17" xfId="0" applyFont="1" applyBorder="1" applyAlignment="1" applyProtection="1"/>
    <xf numFmtId="0" fontId="8" fillId="0" borderId="0" xfId="0" applyFont="1" applyBorder="1" applyAlignment="1" applyProtection="1"/>
    <xf numFmtId="168" fontId="8" fillId="0" borderId="0" xfId="0" applyNumberFormat="1" applyFont="1" applyBorder="1" applyAlignment="1" applyProtection="1"/>
    <xf numFmtId="168" fontId="8" fillId="0" borderId="12" xfId="0" applyNumberFormat="1" applyFont="1" applyBorder="1" applyAlignment="1" applyProtection="1"/>
    <xf numFmtId="0" fontId="8" fillId="0" borderId="0" xfId="0" applyFont="1" applyAlignment="1" applyProtection="1">
      <alignment horizontal="center"/>
    </xf>
    <xf numFmtId="4" fontId="8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3" xfId="0" applyFont="1" applyBorder="1" applyAlignment="1" applyProtection="1">
      <alignment horizontal="center" vertical="center"/>
    </xf>
    <xf numFmtId="49" fontId="19" fillId="0" borderId="23" xfId="0" applyNumberFormat="1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168" fontId="20" fillId="0" borderId="0" xfId="0" applyNumberFormat="1" applyFont="1" applyBorder="1" applyAlignment="1" applyProtection="1">
      <alignment vertical="center"/>
    </xf>
    <xf numFmtId="168" fontId="20" fillId="0" borderId="12" xfId="0" applyNumberFormat="1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9" fontId="9" fillId="0" borderId="0" xfId="0" applyNumberFormat="1" applyFont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0" fontId="33" fillId="0" borderId="23" xfId="0" applyFont="1" applyBorder="1" applyAlignment="1" applyProtection="1">
      <alignment vertical="center"/>
    </xf>
    <xf numFmtId="0" fontId="33" fillId="0" borderId="3" xfId="0" applyFont="1" applyBorder="1" applyAlignment="1" applyProtection="1">
      <alignment vertical="center"/>
    </xf>
    <xf numFmtId="0" fontId="32" fillId="0" borderId="17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left" vertical="center"/>
    </xf>
    <xf numFmtId="0" fontId="20" fillId="0" borderId="19" xfId="0" applyFont="1" applyBorder="1" applyAlignment="1" applyProtection="1">
      <alignment horizontal="center" vertical="center"/>
    </xf>
    <xf numFmtId="168" fontId="20" fillId="0" borderId="19" xfId="0" applyNumberFormat="1" applyFont="1" applyBorder="1" applyAlignment="1" applyProtection="1">
      <alignment vertical="center"/>
    </xf>
    <xf numFmtId="168" fontId="20" fillId="0" borderId="20" xfId="0" applyNumberFormat="1" applyFont="1" applyBorder="1" applyAlignment="1" applyProtection="1">
      <alignment vertical="center"/>
    </xf>
    <xf numFmtId="169" fontId="19" fillId="0" borderId="13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3" borderId="24" xfId="0" applyNumberFormat="1" applyFont="1" applyFill="1" applyBorder="1" applyAlignment="1" applyProtection="1">
      <alignment vertical="center"/>
      <protection locked="0"/>
    </xf>
    <xf numFmtId="169" fontId="32" fillId="0" borderId="13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4" fontId="32" fillId="3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6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/>
    </xf>
    <xf numFmtId="0" fontId="19" fillId="2" borderId="22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</cellXfs>
  <cellStyles count="2">
    <cellStyle name="Hypertextové prepojenie" xfId="1" builtinId="8"/>
    <cellStyle name="Normálna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 customWidth="1"/>
  </cols>
  <sheetData>
    <row r="1" spans="1:74">
      <c r="A1" s="7" t="s">
        <v>0</v>
      </c>
      <c r="AZ1" s="7" t="s">
        <v>1</v>
      </c>
      <c r="BA1" s="7" t="s">
        <v>2</v>
      </c>
      <c r="BB1" s="7" t="s">
        <v>1</v>
      </c>
      <c r="BT1" s="7" t="s">
        <v>3</v>
      </c>
      <c r="BU1" s="7" t="s">
        <v>3</v>
      </c>
      <c r="BV1" s="7" t="s">
        <v>4</v>
      </c>
    </row>
    <row r="2" spans="1:74" ht="36.950000000000003" customHeight="1">
      <c r="AR2" s="217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8" t="s">
        <v>6</v>
      </c>
      <c r="BT2" s="8" t="s">
        <v>7</v>
      </c>
    </row>
    <row r="3" spans="1:74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BS3" s="8" t="s">
        <v>6</v>
      </c>
      <c r="BT3" s="8" t="s">
        <v>7</v>
      </c>
    </row>
    <row r="4" spans="1:74" ht="24.95" customHeight="1">
      <c r="B4" s="11"/>
      <c r="D4" s="12" t="s">
        <v>8</v>
      </c>
      <c r="AR4" s="11"/>
      <c r="AS4" s="13" t="s">
        <v>9</v>
      </c>
      <c r="BS4" s="8" t="s">
        <v>10</v>
      </c>
    </row>
    <row r="5" spans="1:74" ht="12" customHeight="1">
      <c r="B5" s="11"/>
      <c r="D5" s="14" t="s">
        <v>11</v>
      </c>
      <c r="K5" s="195" t="s">
        <v>12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1"/>
      <c r="BS5" s="8" t="s">
        <v>6</v>
      </c>
    </row>
    <row r="6" spans="1:74" ht="36.950000000000003" customHeight="1">
      <c r="B6" s="11"/>
      <c r="D6" s="16" t="s">
        <v>13</v>
      </c>
      <c r="K6" s="197" t="s">
        <v>14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1"/>
      <c r="BS6" s="8" t="s">
        <v>6</v>
      </c>
    </row>
    <row r="7" spans="1:74" ht="12" customHeight="1">
      <c r="B7" s="11"/>
      <c r="D7" s="17" t="s">
        <v>15</v>
      </c>
      <c r="K7" s="15" t="s">
        <v>1</v>
      </c>
      <c r="AK7" s="17" t="s">
        <v>16</v>
      </c>
      <c r="AN7" s="15" t="s">
        <v>1</v>
      </c>
      <c r="AR7" s="11"/>
      <c r="BS7" s="8" t="s">
        <v>6</v>
      </c>
    </row>
    <row r="8" spans="1:74" ht="12" customHeight="1">
      <c r="B8" s="11"/>
      <c r="D8" s="17" t="s">
        <v>17</v>
      </c>
      <c r="K8" s="15" t="s">
        <v>18</v>
      </c>
      <c r="AK8" s="17" t="s">
        <v>19</v>
      </c>
      <c r="AN8" s="15" t="s">
        <v>20</v>
      </c>
      <c r="AR8" s="11"/>
      <c r="BS8" s="8" t="s">
        <v>6</v>
      </c>
    </row>
    <row r="9" spans="1:74" ht="14.45" customHeight="1">
      <c r="B9" s="11"/>
      <c r="AR9" s="11"/>
      <c r="BS9" s="8" t="s">
        <v>6</v>
      </c>
    </row>
    <row r="10" spans="1:74" ht="12" customHeight="1">
      <c r="B10" s="11"/>
      <c r="D10" s="17" t="s">
        <v>21</v>
      </c>
      <c r="AK10" s="17" t="s">
        <v>22</v>
      </c>
      <c r="AN10" s="15" t="s">
        <v>1</v>
      </c>
      <c r="AR10" s="11"/>
      <c r="BS10" s="8" t="s">
        <v>6</v>
      </c>
    </row>
    <row r="11" spans="1:74" ht="18.399999999999999" customHeight="1">
      <c r="B11" s="11"/>
      <c r="E11" s="15" t="s">
        <v>23</v>
      </c>
      <c r="AK11" s="17" t="s">
        <v>24</v>
      </c>
      <c r="AN11" s="15" t="s">
        <v>1</v>
      </c>
      <c r="AR11" s="11"/>
      <c r="BS11" s="8" t="s">
        <v>6</v>
      </c>
    </row>
    <row r="12" spans="1:74" ht="6.95" customHeight="1">
      <c r="B12" s="11"/>
      <c r="AR12" s="11"/>
      <c r="BS12" s="8" t="s">
        <v>6</v>
      </c>
    </row>
    <row r="13" spans="1:74" ht="12" customHeight="1">
      <c r="B13" s="11"/>
      <c r="D13" s="17" t="s">
        <v>25</v>
      </c>
      <c r="AK13" s="17" t="s">
        <v>22</v>
      </c>
      <c r="AN13" s="15" t="s">
        <v>1</v>
      </c>
      <c r="AR13" s="11"/>
      <c r="BS13" s="8" t="s">
        <v>6</v>
      </c>
    </row>
    <row r="14" spans="1:74" ht="12.75">
      <c r="B14" s="11"/>
      <c r="E14" s="15" t="s">
        <v>23</v>
      </c>
      <c r="AK14" s="17" t="s">
        <v>24</v>
      </c>
      <c r="AN14" s="15" t="s">
        <v>1</v>
      </c>
      <c r="AR14" s="11"/>
      <c r="BS14" s="8" t="s">
        <v>6</v>
      </c>
    </row>
    <row r="15" spans="1:74" ht="6.95" customHeight="1">
      <c r="B15" s="11"/>
      <c r="AR15" s="11"/>
      <c r="BS15" s="8" t="s">
        <v>3</v>
      </c>
    </row>
    <row r="16" spans="1:74" ht="12" customHeight="1">
      <c r="B16" s="11"/>
      <c r="D16" s="17" t="s">
        <v>26</v>
      </c>
      <c r="AK16" s="17" t="s">
        <v>22</v>
      </c>
      <c r="AN16" s="15" t="s">
        <v>1</v>
      </c>
      <c r="AR16" s="11"/>
      <c r="BS16" s="8" t="s">
        <v>3</v>
      </c>
    </row>
    <row r="17" spans="1:71" ht="18.399999999999999" customHeight="1">
      <c r="B17" s="11"/>
      <c r="E17" s="15" t="s">
        <v>23</v>
      </c>
      <c r="AK17" s="17" t="s">
        <v>24</v>
      </c>
      <c r="AN17" s="15" t="s">
        <v>1</v>
      </c>
      <c r="AR17" s="11"/>
      <c r="BS17" s="8" t="s">
        <v>27</v>
      </c>
    </row>
    <row r="18" spans="1:71" ht="6.95" customHeight="1">
      <c r="B18" s="11"/>
      <c r="AR18" s="11"/>
      <c r="BS18" s="8" t="s">
        <v>6</v>
      </c>
    </row>
    <row r="19" spans="1:71" ht="12" customHeight="1">
      <c r="B19" s="11"/>
      <c r="D19" s="17" t="s">
        <v>28</v>
      </c>
      <c r="AK19" s="17" t="s">
        <v>22</v>
      </c>
      <c r="AN19" s="15" t="s">
        <v>1</v>
      </c>
      <c r="AR19" s="11"/>
      <c r="BS19" s="8" t="s">
        <v>6</v>
      </c>
    </row>
    <row r="20" spans="1:71" ht="18.399999999999999" customHeight="1">
      <c r="B20" s="11"/>
      <c r="E20" s="15" t="s">
        <v>23</v>
      </c>
      <c r="AK20" s="17" t="s">
        <v>24</v>
      </c>
      <c r="AN20" s="15" t="s">
        <v>1</v>
      </c>
      <c r="AR20" s="11"/>
      <c r="BS20" s="8" t="s">
        <v>27</v>
      </c>
    </row>
    <row r="21" spans="1:71" ht="6.95" customHeight="1">
      <c r="B21" s="11"/>
      <c r="AR21" s="11"/>
    </row>
    <row r="22" spans="1:71" ht="12" customHeight="1">
      <c r="B22" s="11"/>
      <c r="D22" s="17" t="s">
        <v>29</v>
      </c>
      <c r="AR22" s="11"/>
    </row>
    <row r="23" spans="1:71" ht="16.5" customHeight="1">
      <c r="B23" s="11"/>
      <c r="E23" s="198" t="s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1"/>
    </row>
    <row r="24" spans="1:71" ht="6.95" customHeight="1">
      <c r="B24" s="11"/>
      <c r="AR24" s="11"/>
    </row>
    <row r="25" spans="1:71" ht="6.95" customHeight="1">
      <c r="B25" s="1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R25" s="11"/>
    </row>
    <row r="26" spans="1:71" s="1" customFormat="1" ht="25.9" customHeight="1">
      <c r="A26" s="19"/>
      <c r="B26" s="20"/>
      <c r="C26" s="19"/>
      <c r="D26" s="21" t="s">
        <v>30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99">
        <f>ROUND(AG94,2)</f>
        <v>0</v>
      </c>
      <c r="AL26" s="200"/>
      <c r="AM26" s="200"/>
      <c r="AN26" s="200"/>
      <c r="AO26" s="200"/>
      <c r="AP26" s="19"/>
      <c r="AQ26" s="19"/>
      <c r="AR26" s="20"/>
      <c r="BE26" s="19"/>
    </row>
    <row r="27" spans="1:71" s="1" customFormat="1" ht="6.95" customHeight="1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20"/>
      <c r="BE27" s="19"/>
    </row>
    <row r="28" spans="1:71" s="1" customFormat="1" ht="12.7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4" t="s">
        <v>31</v>
      </c>
      <c r="M28" s="194"/>
      <c r="N28" s="194"/>
      <c r="O28" s="194"/>
      <c r="P28" s="194"/>
      <c r="Q28" s="19"/>
      <c r="R28" s="19"/>
      <c r="S28" s="19"/>
      <c r="T28" s="19"/>
      <c r="U28" s="19"/>
      <c r="V28" s="19"/>
      <c r="W28" s="194" t="s">
        <v>32</v>
      </c>
      <c r="X28" s="194"/>
      <c r="Y28" s="194"/>
      <c r="Z28" s="194"/>
      <c r="AA28" s="194"/>
      <c r="AB28" s="194"/>
      <c r="AC28" s="194"/>
      <c r="AD28" s="194"/>
      <c r="AE28" s="194"/>
      <c r="AF28" s="19"/>
      <c r="AG28" s="19"/>
      <c r="AH28" s="19"/>
      <c r="AI28" s="19"/>
      <c r="AJ28" s="19"/>
      <c r="AK28" s="194" t="s">
        <v>33</v>
      </c>
      <c r="AL28" s="194"/>
      <c r="AM28" s="194"/>
      <c r="AN28" s="194"/>
      <c r="AO28" s="194"/>
      <c r="AP28" s="19"/>
      <c r="AQ28" s="19"/>
      <c r="AR28" s="20"/>
      <c r="BE28" s="19"/>
    </row>
    <row r="29" spans="1:71" s="2" customFormat="1" ht="14.45" customHeight="1">
      <c r="B29" s="23"/>
      <c r="D29" s="17" t="s">
        <v>34</v>
      </c>
      <c r="F29" s="24" t="s">
        <v>35</v>
      </c>
      <c r="L29" s="201">
        <v>0.2</v>
      </c>
      <c r="M29" s="202"/>
      <c r="N29" s="202"/>
      <c r="O29" s="202"/>
      <c r="P29" s="202"/>
      <c r="W29" s="203">
        <f>ROUND(AZ94, 2)</f>
        <v>0</v>
      </c>
      <c r="X29" s="202"/>
      <c r="Y29" s="202"/>
      <c r="Z29" s="202"/>
      <c r="AA29" s="202"/>
      <c r="AB29" s="202"/>
      <c r="AC29" s="202"/>
      <c r="AD29" s="202"/>
      <c r="AE29" s="202"/>
      <c r="AK29" s="203">
        <f>ROUND(AV94, 2)</f>
        <v>0</v>
      </c>
      <c r="AL29" s="202"/>
      <c r="AM29" s="202"/>
      <c r="AN29" s="202"/>
      <c r="AO29" s="202"/>
      <c r="AR29" s="23"/>
    </row>
    <row r="30" spans="1:71" s="2" customFormat="1" ht="14.45" customHeight="1">
      <c r="B30" s="23"/>
      <c r="F30" s="24" t="s">
        <v>36</v>
      </c>
      <c r="L30" s="201">
        <v>0.2</v>
      </c>
      <c r="M30" s="202"/>
      <c r="N30" s="202"/>
      <c r="O30" s="202"/>
      <c r="P30" s="202"/>
      <c r="W30" s="203">
        <f>ROUND(BA94, 2)</f>
        <v>0</v>
      </c>
      <c r="X30" s="202"/>
      <c r="Y30" s="202"/>
      <c r="Z30" s="202"/>
      <c r="AA30" s="202"/>
      <c r="AB30" s="202"/>
      <c r="AC30" s="202"/>
      <c r="AD30" s="202"/>
      <c r="AE30" s="202"/>
      <c r="AK30" s="203">
        <f>ROUND(AW94, 2)</f>
        <v>0</v>
      </c>
      <c r="AL30" s="202"/>
      <c r="AM30" s="202"/>
      <c r="AN30" s="202"/>
      <c r="AO30" s="202"/>
      <c r="AR30" s="23"/>
    </row>
    <row r="31" spans="1:71" s="2" customFormat="1" ht="14.45" hidden="1" customHeight="1">
      <c r="B31" s="23"/>
      <c r="F31" s="17" t="s">
        <v>37</v>
      </c>
      <c r="L31" s="201">
        <v>0.2</v>
      </c>
      <c r="M31" s="202"/>
      <c r="N31" s="202"/>
      <c r="O31" s="202"/>
      <c r="P31" s="202"/>
      <c r="W31" s="203">
        <f>ROUND(BB94, 2)</f>
        <v>0</v>
      </c>
      <c r="X31" s="202"/>
      <c r="Y31" s="202"/>
      <c r="Z31" s="202"/>
      <c r="AA31" s="202"/>
      <c r="AB31" s="202"/>
      <c r="AC31" s="202"/>
      <c r="AD31" s="202"/>
      <c r="AE31" s="202"/>
      <c r="AK31" s="203">
        <v>0</v>
      </c>
      <c r="AL31" s="202"/>
      <c r="AM31" s="202"/>
      <c r="AN31" s="202"/>
      <c r="AO31" s="202"/>
      <c r="AR31" s="23"/>
    </row>
    <row r="32" spans="1:71" s="2" customFormat="1" ht="14.45" hidden="1" customHeight="1">
      <c r="B32" s="23"/>
      <c r="F32" s="17" t="s">
        <v>38</v>
      </c>
      <c r="L32" s="201">
        <v>0.2</v>
      </c>
      <c r="M32" s="202"/>
      <c r="N32" s="202"/>
      <c r="O32" s="202"/>
      <c r="P32" s="202"/>
      <c r="W32" s="203">
        <f>ROUND(BC94, 2)</f>
        <v>0</v>
      </c>
      <c r="X32" s="202"/>
      <c r="Y32" s="202"/>
      <c r="Z32" s="202"/>
      <c r="AA32" s="202"/>
      <c r="AB32" s="202"/>
      <c r="AC32" s="202"/>
      <c r="AD32" s="202"/>
      <c r="AE32" s="202"/>
      <c r="AK32" s="203">
        <v>0</v>
      </c>
      <c r="AL32" s="202"/>
      <c r="AM32" s="202"/>
      <c r="AN32" s="202"/>
      <c r="AO32" s="202"/>
      <c r="AR32" s="23"/>
    </row>
    <row r="33" spans="1:57" s="2" customFormat="1" ht="14.45" hidden="1" customHeight="1">
      <c r="B33" s="23"/>
      <c r="F33" s="24" t="s">
        <v>39</v>
      </c>
      <c r="L33" s="201">
        <v>0</v>
      </c>
      <c r="M33" s="202"/>
      <c r="N33" s="202"/>
      <c r="O33" s="202"/>
      <c r="P33" s="202"/>
      <c r="W33" s="203">
        <f>ROUND(BD94, 2)</f>
        <v>0</v>
      </c>
      <c r="X33" s="202"/>
      <c r="Y33" s="202"/>
      <c r="Z33" s="202"/>
      <c r="AA33" s="202"/>
      <c r="AB33" s="202"/>
      <c r="AC33" s="202"/>
      <c r="AD33" s="202"/>
      <c r="AE33" s="202"/>
      <c r="AK33" s="203">
        <v>0</v>
      </c>
      <c r="AL33" s="202"/>
      <c r="AM33" s="202"/>
      <c r="AN33" s="202"/>
      <c r="AO33" s="202"/>
      <c r="AR33" s="23"/>
    </row>
    <row r="34" spans="1:57" s="1" customFormat="1" ht="6.95" customHeight="1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  <c r="BE34" s="19"/>
    </row>
    <row r="35" spans="1:57" s="1" customFormat="1" ht="25.9" customHeight="1">
      <c r="A35" s="19"/>
      <c r="B35" s="20"/>
      <c r="C35" s="25"/>
      <c r="D35" s="26" t="s">
        <v>40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41</v>
      </c>
      <c r="U35" s="27"/>
      <c r="V35" s="27"/>
      <c r="W35" s="27"/>
      <c r="X35" s="227" t="s">
        <v>42</v>
      </c>
      <c r="Y35" s="210"/>
      <c r="Z35" s="210"/>
      <c r="AA35" s="210"/>
      <c r="AB35" s="210"/>
      <c r="AC35" s="27"/>
      <c r="AD35" s="27"/>
      <c r="AE35" s="27"/>
      <c r="AF35" s="27"/>
      <c r="AG35" s="27"/>
      <c r="AH35" s="27"/>
      <c r="AI35" s="27"/>
      <c r="AJ35" s="27"/>
      <c r="AK35" s="209">
        <f>SUM(AK26:AK33)</f>
        <v>0</v>
      </c>
      <c r="AL35" s="210"/>
      <c r="AM35" s="210"/>
      <c r="AN35" s="210"/>
      <c r="AO35" s="211"/>
      <c r="AP35" s="25"/>
      <c r="AQ35" s="25"/>
      <c r="AR35" s="20"/>
      <c r="BE35" s="19"/>
    </row>
    <row r="36" spans="1:57" s="1" customFormat="1" ht="6.95" customHeight="1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20"/>
      <c r="BE36" s="19"/>
    </row>
    <row r="37" spans="1:57" s="1" customFormat="1" ht="14.45" customHeight="1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0"/>
      <c r="BE37" s="19"/>
    </row>
    <row r="38" spans="1:57" ht="14.45" customHeight="1">
      <c r="B38" s="11"/>
      <c r="AR38" s="11"/>
    </row>
    <row r="39" spans="1:57" ht="14.45" customHeight="1">
      <c r="B39" s="11"/>
      <c r="AR39" s="11"/>
    </row>
    <row r="40" spans="1:57" ht="14.45" customHeight="1">
      <c r="B40" s="11"/>
      <c r="AR40" s="11"/>
    </row>
    <row r="41" spans="1:57" ht="14.45" customHeight="1">
      <c r="B41" s="11"/>
      <c r="AR41" s="11"/>
    </row>
    <row r="42" spans="1:57" ht="14.45" customHeight="1">
      <c r="B42" s="11"/>
      <c r="AR42" s="11"/>
    </row>
    <row r="43" spans="1:57" ht="14.45" customHeight="1">
      <c r="B43" s="11"/>
      <c r="AR43" s="11"/>
    </row>
    <row r="44" spans="1:57" ht="14.45" customHeight="1">
      <c r="B44" s="11"/>
      <c r="AR44" s="11"/>
    </row>
    <row r="45" spans="1:57" ht="14.45" customHeight="1">
      <c r="B45" s="11"/>
      <c r="AR45" s="11"/>
    </row>
    <row r="46" spans="1:57" ht="14.45" customHeight="1">
      <c r="B46" s="11"/>
      <c r="AR46" s="11"/>
    </row>
    <row r="47" spans="1:57" ht="14.45" customHeight="1">
      <c r="B47" s="11"/>
      <c r="AR47" s="11"/>
    </row>
    <row r="48" spans="1:57" ht="14.45" customHeight="1">
      <c r="B48" s="11"/>
      <c r="AR48" s="11"/>
    </row>
    <row r="49" spans="1:57" s="1" customFormat="1" ht="14.45" customHeight="1">
      <c r="B49" s="29"/>
      <c r="D49" s="30" t="s">
        <v>43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44</v>
      </c>
      <c r="AI49" s="31"/>
      <c r="AJ49" s="31"/>
      <c r="AK49" s="31"/>
      <c r="AL49" s="31"/>
      <c r="AM49" s="31"/>
      <c r="AN49" s="31"/>
      <c r="AO49" s="31"/>
      <c r="AR49" s="29"/>
    </row>
    <row r="50" spans="1:57">
      <c r="B50" s="11"/>
      <c r="AR50" s="11"/>
    </row>
    <row r="51" spans="1:57">
      <c r="B51" s="11"/>
      <c r="AR51" s="11"/>
    </row>
    <row r="52" spans="1:57">
      <c r="B52" s="11"/>
      <c r="AR52" s="11"/>
    </row>
    <row r="53" spans="1:57">
      <c r="B53" s="11"/>
      <c r="AR53" s="11"/>
    </row>
    <row r="54" spans="1:57">
      <c r="B54" s="11"/>
      <c r="AR54" s="11"/>
    </row>
    <row r="55" spans="1:57">
      <c r="B55" s="11"/>
      <c r="AR55" s="11"/>
    </row>
    <row r="56" spans="1:57">
      <c r="B56" s="11"/>
      <c r="AR56" s="11"/>
    </row>
    <row r="57" spans="1:57">
      <c r="B57" s="11"/>
      <c r="AR57" s="11"/>
    </row>
    <row r="58" spans="1:57">
      <c r="B58" s="11"/>
      <c r="AR58" s="11"/>
    </row>
    <row r="59" spans="1:57">
      <c r="B59" s="11"/>
      <c r="AR59" s="11"/>
    </row>
    <row r="60" spans="1:57" s="1" customFormat="1" ht="12.75">
      <c r="A60" s="19"/>
      <c r="B60" s="20"/>
      <c r="C60" s="19"/>
      <c r="D60" s="32" t="s">
        <v>45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2" t="s">
        <v>46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32" t="s">
        <v>45</v>
      </c>
      <c r="AI60" s="22"/>
      <c r="AJ60" s="22"/>
      <c r="AK60" s="22"/>
      <c r="AL60" s="22"/>
      <c r="AM60" s="32" t="s">
        <v>46</v>
      </c>
      <c r="AN60" s="22"/>
      <c r="AO60" s="22"/>
      <c r="AP60" s="19"/>
      <c r="AQ60" s="19"/>
      <c r="AR60" s="20"/>
      <c r="BE60" s="19"/>
    </row>
    <row r="61" spans="1:57">
      <c r="B61" s="11"/>
      <c r="AR61" s="11"/>
    </row>
    <row r="62" spans="1:57">
      <c r="B62" s="11"/>
      <c r="AR62" s="11"/>
    </row>
    <row r="63" spans="1:57">
      <c r="B63" s="11"/>
      <c r="AR63" s="11"/>
    </row>
    <row r="64" spans="1:57" s="1" customFormat="1" ht="12.75">
      <c r="A64" s="19"/>
      <c r="B64" s="20"/>
      <c r="C64" s="19"/>
      <c r="D64" s="30" t="s">
        <v>47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0" t="s">
        <v>48</v>
      </c>
      <c r="AI64" s="33"/>
      <c r="AJ64" s="33"/>
      <c r="AK64" s="33"/>
      <c r="AL64" s="33"/>
      <c r="AM64" s="33"/>
      <c r="AN64" s="33"/>
      <c r="AO64" s="33"/>
      <c r="AP64" s="19"/>
      <c r="AQ64" s="19"/>
      <c r="AR64" s="20"/>
      <c r="BE64" s="19"/>
    </row>
    <row r="65" spans="1:57">
      <c r="B65" s="11"/>
      <c r="AR65" s="11"/>
    </row>
    <row r="66" spans="1:57">
      <c r="B66" s="11"/>
      <c r="AR66" s="11"/>
    </row>
    <row r="67" spans="1:57">
      <c r="B67" s="11"/>
      <c r="AR67" s="11"/>
    </row>
    <row r="68" spans="1:57">
      <c r="B68" s="11"/>
      <c r="AR68" s="11"/>
    </row>
    <row r="69" spans="1:57">
      <c r="B69" s="11"/>
      <c r="AR69" s="11"/>
    </row>
    <row r="70" spans="1:57">
      <c r="B70" s="11"/>
      <c r="AR70" s="11"/>
    </row>
    <row r="71" spans="1:57">
      <c r="B71" s="11"/>
      <c r="AR71" s="11"/>
    </row>
    <row r="72" spans="1:57">
      <c r="B72" s="11"/>
      <c r="AR72" s="11"/>
    </row>
    <row r="73" spans="1:57">
      <c r="B73" s="11"/>
      <c r="AR73" s="11"/>
    </row>
    <row r="74" spans="1:57">
      <c r="B74" s="11"/>
      <c r="AR74" s="11"/>
    </row>
    <row r="75" spans="1:57" s="1" customFormat="1" ht="12.75">
      <c r="A75" s="19"/>
      <c r="B75" s="20"/>
      <c r="C75" s="19"/>
      <c r="D75" s="32" t="s">
        <v>45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2" t="s">
        <v>46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32" t="s">
        <v>45</v>
      </c>
      <c r="AI75" s="22"/>
      <c r="AJ75" s="22"/>
      <c r="AK75" s="22"/>
      <c r="AL75" s="22"/>
      <c r="AM75" s="32" t="s">
        <v>46</v>
      </c>
      <c r="AN75" s="22"/>
      <c r="AO75" s="22"/>
      <c r="AP75" s="19"/>
      <c r="AQ75" s="19"/>
      <c r="AR75" s="20"/>
      <c r="BE75" s="19"/>
    </row>
    <row r="76" spans="1:57" s="1" customFormat="1">
      <c r="A76" s="19"/>
      <c r="B76" s="2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20"/>
      <c r="BE76" s="19"/>
    </row>
    <row r="77" spans="1:57" s="1" customFormat="1" ht="6.95" customHeight="1">
      <c r="A77" s="19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20"/>
      <c r="BE77" s="19"/>
    </row>
    <row r="81" spans="1:90" s="1" customFormat="1" ht="6.95" customHeight="1">
      <c r="A81" s="19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20"/>
      <c r="BE81" s="19"/>
    </row>
    <row r="82" spans="1:90" s="1" customFormat="1" ht="24.95" customHeight="1">
      <c r="A82" s="19"/>
      <c r="B82" s="20"/>
      <c r="C82" s="12" t="s">
        <v>49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20"/>
      <c r="BE82" s="19"/>
    </row>
    <row r="83" spans="1:90" s="1" customFormat="1" ht="6.95" customHeight="1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20"/>
      <c r="BE83" s="19"/>
    </row>
    <row r="84" spans="1:90" s="3" customFormat="1" ht="12" customHeight="1">
      <c r="B84" s="38"/>
      <c r="C84" s="17" t="s">
        <v>11</v>
      </c>
      <c r="L84" s="3" t="str">
        <f>K5</f>
        <v>vp-Bellova</v>
      </c>
      <c r="AR84" s="38"/>
    </row>
    <row r="85" spans="1:90" s="4" customFormat="1" ht="36.950000000000003" customHeight="1">
      <c r="B85" s="39"/>
      <c r="C85" s="40" t="s">
        <v>13</v>
      </c>
      <c r="L85" s="204" t="str">
        <f>K6</f>
        <v>Vodovodná prípojka ,Bellová 1 Košice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39"/>
    </row>
    <row r="86" spans="1:90" s="1" customFormat="1" ht="6.95" customHeight="1">
      <c r="A86" s="19"/>
      <c r="B86" s="2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20"/>
      <c r="BE86" s="19"/>
    </row>
    <row r="87" spans="1:90" s="1" customFormat="1" ht="12" customHeight="1">
      <c r="A87" s="19"/>
      <c r="B87" s="20"/>
      <c r="C87" s="17" t="s">
        <v>17</v>
      </c>
      <c r="D87" s="19"/>
      <c r="E87" s="19"/>
      <c r="F87" s="19"/>
      <c r="G87" s="19"/>
      <c r="H87" s="19"/>
      <c r="I87" s="19"/>
      <c r="J87" s="19"/>
      <c r="K87" s="19"/>
      <c r="L87" s="41" t="str">
        <f>IF(K8="","",K8)</f>
        <v>Bellová 1 Košice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7" t="s">
        <v>19</v>
      </c>
      <c r="AJ87" s="19"/>
      <c r="AK87" s="19"/>
      <c r="AL87" s="19"/>
      <c r="AM87" s="206" t="str">
        <f>IF(AN8= "","",AN8)</f>
        <v>7. 10. 2021</v>
      </c>
      <c r="AN87" s="206"/>
      <c r="AO87" s="19"/>
      <c r="AP87" s="19"/>
      <c r="AQ87" s="19"/>
      <c r="AR87" s="20"/>
      <c r="BE87" s="19"/>
    </row>
    <row r="88" spans="1:90" s="1" customFormat="1" ht="6.95" customHeight="1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20"/>
      <c r="BE88" s="19"/>
    </row>
    <row r="89" spans="1:90" s="1" customFormat="1" ht="15.2" customHeight="1">
      <c r="A89" s="19"/>
      <c r="B89" s="20"/>
      <c r="C89" s="17" t="s">
        <v>21</v>
      </c>
      <c r="D89" s="19"/>
      <c r="E89" s="19"/>
      <c r="F89" s="19"/>
      <c r="G89" s="19"/>
      <c r="H89" s="19"/>
      <c r="I89" s="19"/>
      <c r="J89" s="19"/>
      <c r="K89" s="19"/>
      <c r="L89" s="3" t="str">
        <f>IF(E11= "","",E11)</f>
        <v xml:space="preserve"> 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7" t="s">
        <v>26</v>
      </c>
      <c r="AJ89" s="19"/>
      <c r="AK89" s="19"/>
      <c r="AL89" s="19"/>
      <c r="AM89" s="207" t="str">
        <f>IF(E17="","",E17)</f>
        <v xml:space="preserve"> </v>
      </c>
      <c r="AN89" s="208"/>
      <c r="AO89" s="208"/>
      <c r="AP89" s="208"/>
      <c r="AQ89" s="19"/>
      <c r="AR89" s="20"/>
      <c r="AS89" s="223" t="s">
        <v>50</v>
      </c>
      <c r="AT89" s="224"/>
      <c r="AU89" s="42"/>
      <c r="AV89" s="42"/>
      <c r="AW89" s="42"/>
      <c r="AX89" s="42"/>
      <c r="AY89" s="42"/>
      <c r="AZ89" s="42"/>
      <c r="BA89" s="42"/>
      <c r="BB89" s="42"/>
      <c r="BC89" s="42"/>
      <c r="BD89" s="43"/>
      <c r="BE89" s="19"/>
    </row>
    <row r="90" spans="1:90" s="1" customFormat="1" ht="15.2" customHeight="1">
      <c r="A90" s="19"/>
      <c r="B90" s="20"/>
      <c r="C90" s="17" t="s">
        <v>25</v>
      </c>
      <c r="D90" s="19"/>
      <c r="E90" s="19"/>
      <c r="F90" s="19"/>
      <c r="G90" s="19"/>
      <c r="H90" s="19"/>
      <c r="I90" s="19"/>
      <c r="J90" s="19"/>
      <c r="K90" s="19"/>
      <c r="L90" s="3" t="str">
        <f>IF(E14="","",E14)</f>
        <v xml:space="preserve"> 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7" t="s">
        <v>28</v>
      </c>
      <c r="AJ90" s="19"/>
      <c r="AK90" s="19"/>
      <c r="AL90" s="19"/>
      <c r="AM90" s="207" t="str">
        <f>IF(E20="","",E20)</f>
        <v xml:space="preserve"> </v>
      </c>
      <c r="AN90" s="208"/>
      <c r="AO90" s="208"/>
      <c r="AP90" s="208"/>
      <c r="AQ90" s="19"/>
      <c r="AR90" s="20"/>
      <c r="AS90" s="225"/>
      <c r="AT90" s="226"/>
      <c r="AU90" s="44"/>
      <c r="AV90" s="44"/>
      <c r="AW90" s="44"/>
      <c r="AX90" s="44"/>
      <c r="AY90" s="44"/>
      <c r="AZ90" s="44"/>
      <c r="BA90" s="44"/>
      <c r="BB90" s="44"/>
      <c r="BC90" s="44"/>
      <c r="BD90" s="45"/>
      <c r="BE90" s="19"/>
    </row>
    <row r="91" spans="1:90" s="1" customFormat="1" ht="10.9" customHeight="1">
      <c r="A91" s="19"/>
      <c r="B91" s="2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20"/>
      <c r="AS91" s="225"/>
      <c r="AT91" s="226"/>
      <c r="AU91" s="44"/>
      <c r="AV91" s="44"/>
      <c r="AW91" s="44"/>
      <c r="AX91" s="44"/>
      <c r="AY91" s="44"/>
      <c r="AZ91" s="44"/>
      <c r="BA91" s="44"/>
      <c r="BB91" s="44"/>
      <c r="BC91" s="44"/>
      <c r="BD91" s="45"/>
      <c r="BE91" s="19"/>
    </row>
    <row r="92" spans="1:90" s="1" customFormat="1" ht="29.25" customHeight="1">
      <c r="A92" s="19"/>
      <c r="B92" s="20"/>
      <c r="C92" s="218" t="s">
        <v>51</v>
      </c>
      <c r="D92" s="219"/>
      <c r="E92" s="219"/>
      <c r="F92" s="219"/>
      <c r="G92" s="219"/>
      <c r="H92" s="27"/>
      <c r="I92" s="220" t="s">
        <v>52</v>
      </c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21" t="s">
        <v>53</v>
      </c>
      <c r="AH92" s="219"/>
      <c r="AI92" s="219"/>
      <c r="AJ92" s="219"/>
      <c r="AK92" s="219"/>
      <c r="AL92" s="219"/>
      <c r="AM92" s="219"/>
      <c r="AN92" s="220" t="s">
        <v>54</v>
      </c>
      <c r="AO92" s="219"/>
      <c r="AP92" s="222"/>
      <c r="AQ92" s="46" t="s">
        <v>55</v>
      </c>
      <c r="AR92" s="20"/>
      <c r="AS92" s="47" t="s">
        <v>56</v>
      </c>
      <c r="AT92" s="48" t="s">
        <v>57</v>
      </c>
      <c r="AU92" s="48" t="s">
        <v>58</v>
      </c>
      <c r="AV92" s="48" t="s">
        <v>59</v>
      </c>
      <c r="AW92" s="48" t="s">
        <v>60</v>
      </c>
      <c r="AX92" s="48" t="s">
        <v>61</v>
      </c>
      <c r="AY92" s="48" t="s">
        <v>62</v>
      </c>
      <c r="AZ92" s="48" t="s">
        <v>63</v>
      </c>
      <c r="BA92" s="48" t="s">
        <v>64</v>
      </c>
      <c r="BB92" s="48" t="s">
        <v>65</v>
      </c>
      <c r="BC92" s="48" t="s">
        <v>66</v>
      </c>
      <c r="BD92" s="49" t="s">
        <v>67</v>
      </c>
      <c r="BE92" s="19"/>
    </row>
    <row r="93" spans="1:90" s="1" customFormat="1" ht="10.9" customHeight="1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20"/>
      <c r="AS93" s="5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  <c r="BE93" s="19"/>
    </row>
    <row r="94" spans="1:90" s="5" customFormat="1" ht="32.450000000000003" customHeight="1">
      <c r="B94" s="53"/>
      <c r="C94" s="54" t="s">
        <v>68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215">
        <f>ROUND(AG95,2)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56" t="s">
        <v>1</v>
      </c>
      <c r="AR94" s="53"/>
      <c r="AS94" s="57">
        <f>ROUND(AS95,2)</f>
        <v>0</v>
      </c>
      <c r="AT94" s="58">
        <f>ROUND(SUM(AV94:AW94),2)</f>
        <v>0</v>
      </c>
      <c r="AU94" s="59">
        <f>ROUND(AU95,5)</f>
        <v>163.12360000000001</v>
      </c>
      <c r="AV94" s="58">
        <f>ROUND(AZ94*L29,2)</f>
        <v>0</v>
      </c>
      <c r="AW94" s="58">
        <f>ROUND(BA94*L30,2)</f>
        <v>0</v>
      </c>
      <c r="AX94" s="58">
        <f>ROUND(BB94*L29,2)</f>
        <v>0</v>
      </c>
      <c r="AY94" s="58">
        <f>ROUND(BC94*L30,2)</f>
        <v>0</v>
      </c>
      <c r="AZ94" s="58">
        <f>ROUND(AZ95,2)</f>
        <v>0</v>
      </c>
      <c r="BA94" s="58">
        <f>ROUND(BA95,2)</f>
        <v>0</v>
      </c>
      <c r="BB94" s="58">
        <f>ROUND(BB95,2)</f>
        <v>0</v>
      </c>
      <c r="BC94" s="58">
        <f>ROUND(BC95,2)</f>
        <v>0</v>
      </c>
      <c r="BD94" s="60">
        <f>ROUND(BD95,2)</f>
        <v>0</v>
      </c>
      <c r="BS94" s="61" t="s">
        <v>69</v>
      </c>
      <c r="BT94" s="61" t="s">
        <v>70</v>
      </c>
      <c r="BV94" s="61" t="s">
        <v>71</v>
      </c>
      <c r="BW94" s="61" t="s">
        <v>4</v>
      </c>
      <c r="BX94" s="61" t="s">
        <v>72</v>
      </c>
      <c r="CL94" s="61" t="s">
        <v>1</v>
      </c>
    </row>
    <row r="95" spans="1:90" s="6" customFormat="1" ht="24.75" customHeight="1">
      <c r="A95" s="62" t="s">
        <v>73</v>
      </c>
      <c r="B95" s="63"/>
      <c r="C95" s="64"/>
      <c r="D95" s="214" t="s">
        <v>12</v>
      </c>
      <c r="E95" s="214"/>
      <c r="F95" s="214"/>
      <c r="G95" s="214"/>
      <c r="H95" s="214"/>
      <c r="I95" s="65"/>
      <c r="J95" s="214" t="s">
        <v>14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2">
        <f>'vp-Bellova - Vodovodná pr...'!H11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66" t="s">
        <v>74</v>
      </c>
      <c r="AR95" s="63"/>
      <c r="AS95" s="67">
        <v>0</v>
      </c>
      <c r="AT95" s="68">
        <f>ROUND(SUM(AV95:AW95),2)</f>
        <v>0</v>
      </c>
      <c r="AU95" s="69">
        <f>'vp-Bellova - Vodovodná pr...'!N50</f>
        <v>163.12359800000002</v>
      </c>
      <c r="AV95" s="68">
        <f>'vp-Bellova - Vodovodná pr...'!H14</f>
        <v>0</v>
      </c>
      <c r="AW95" s="68">
        <f>'vp-Bellova - Vodovodná pr...'!H15</f>
        <v>0</v>
      </c>
      <c r="AX95" s="68">
        <f>'vp-Bellova - Vodovodná pr...'!H16</f>
        <v>0</v>
      </c>
      <c r="AY95" s="68">
        <f>'vp-Bellova - Vodovodná pr...'!H17</f>
        <v>0</v>
      </c>
      <c r="AZ95" s="68">
        <f>'vp-Bellova - Vodovodná pr...'!D14</f>
        <v>0</v>
      </c>
      <c r="BA95" s="68">
        <f>'vp-Bellova - Vodovodná pr...'!D15</f>
        <v>0</v>
      </c>
      <c r="BB95" s="68">
        <f>'vp-Bellova - Vodovodná pr...'!D16</f>
        <v>0</v>
      </c>
      <c r="BC95" s="68">
        <f>'vp-Bellova - Vodovodná pr...'!D17</f>
        <v>0</v>
      </c>
      <c r="BD95" s="70">
        <f>'vp-Bellova - Vodovodná pr...'!D18</f>
        <v>0</v>
      </c>
      <c r="BT95" s="71" t="s">
        <v>75</v>
      </c>
      <c r="BU95" s="71" t="s">
        <v>76</v>
      </c>
      <c r="BV95" s="71" t="s">
        <v>71</v>
      </c>
      <c r="BW95" s="71" t="s">
        <v>4</v>
      </c>
      <c r="BX95" s="71" t="s">
        <v>72</v>
      </c>
      <c r="CL95" s="71" t="s">
        <v>1</v>
      </c>
    </row>
    <row r="96" spans="1:90" s="1" customFormat="1" ht="30" customHeight="1">
      <c r="A96" s="19"/>
      <c r="B96" s="20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20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s="1" customFormat="1" ht="6.95" customHeight="1">
      <c r="A97" s="19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20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</sheetData>
  <mergeCells count="40">
    <mergeCell ref="AR2:BE2"/>
    <mergeCell ref="C92:G92"/>
    <mergeCell ref="I92:AF92"/>
    <mergeCell ref="AG92:AM92"/>
    <mergeCell ref="AN92:AP92"/>
    <mergeCell ref="AS89:AT91"/>
    <mergeCell ref="W33:AE33"/>
    <mergeCell ref="AK33:AO33"/>
    <mergeCell ref="L33:P33"/>
    <mergeCell ref="X35:AB35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M90:AP90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L28:P28"/>
    <mergeCell ref="W28:AE28"/>
    <mergeCell ref="AK28:AO28"/>
    <mergeCell ref="K5:AO5"/>
    <mergeCell ref="K6:AO6"/>
    <mergeCell ref="E23:AN23"/>
    <mergeCell ref="AK26:AO26"/>
  </mergeCells>
  <phoneticPr fontId="0" type="noConversion"/>
  <hyperlinks>
    <hyperlink ref="A95" location="'vp-Bellova - Vodovodná p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4"/>
  <sheetViews>
    <sheetView showGridLines="0" tabSelected="1" view="pageBreakPreview" zoomScaleNormal="100" zoomScaleSheetLayoutView="100" workbookViewId="0">
      <selection activeCell="G61" sqref="G61"/>
    </sheetView>
  </sheetViews>
  <sheetFormatPr defaultColWidth="8.83203125" defaultRowHeight="11.25"/>
  <cols>
    <col min="1" max="1" width="4.1640625" style="72" customWidth="1"/>
    <col min="2" max="2" width="4.33203125" style="72" customWidth="1"/>
    <col min="3" max="3" width="17.1640625" style="72" customWidth="1"/>
    <col min="4" max="4" width="50.83203125" style="72" customWidth="1"/>
    <col min="5" max="5" width="7.5" style="72" customWidth="1"/>
    <col min="6" max="6" width="14" style="72" customWidth="1"/>
    <col min="7" max="7" width="15.83203125" style="72" customWidth="1"/>
    <col min="8" max="8" width="22.33203125" style="72" customWidth="1"/>
    <col min="9" max="9" width="22.33203125" style="72" hidden="1" customWidth="1"/>
    <col min="10" max="10" width="8.83203125" style="72"/>
    <col min="11" max="11" width="10.83203125" style="72" hidden="1" customWidth="1"/>
    <col min="12" max="12" width="9.33203125" style="72" hidden="1" customWidth="1"/>
    <col min="13" max="18" width="14.1640625" style="72" hidden="1" customWidth="1"/>
    <col min="19" max="19" width="16.33203125" style="72" hidden="1" customWidth="1"/>
    <col min="20" max="20" width="12.33203125" style="72" customWidth="1"/>
    <col min="21" max="21" width="16.33203125" style="72" customWidth="1"/>
    <col min="22" max="22" width="12.33203125" style="72" customWidth="1"/>
    <col min="23" max="23" width="15" style="72" customWidth="1"/>
    <col min="24" max="24" width="11" style="72" customWidth="1"/>
    <col min="25" max="25" width="15" style="72" customWidth="1"/>
    <col min="26" max="26" width="16.33203125" style="72" customWidth="1"/>
    <col min="27" max="27" width="11" style="72" customWidth="1"/>
    <col min="28" max="28" width="15" style="72" customWidth="1"/>
    <col min="29" max="29" width="16.33203125" style="72" customWidth="1"/>
    <col min="30" max="41" width="8.83203125" style="72"/>
    <col min="42" max="63" width="9.33203125" style="72" hidden="1" customWidth="1"/>
    <col min="64" max="16384" width="8.83203125" style="72"/>
  </cols>
  <sheetData>
    <row r="1" spans="1:50" ht="24.95" customHeight="1">
      <c r="B1" s="77" t="s">
        <v>288</v>
      </c>
      <c r="J1" s="76"/>
      <c r="K1" s="78" t="s">
        <v>9</v>
      </c>
      <c r="AR1" s="75" t="s">
        <v>3</v>
      </c>
    </row>
    <row r="2" spans="1:50" ht="6.95" customHeight="1">
      <c r="J2" s="76"/>
    </row>
    <row r="3" spans="1:50" s="83" customFormat="1" ht="12" customHeight="1">
      <c r="A3" s="79"/>
      <c r="B3" s="81" t="s">
        <v>13</v>
      </c>
      <c r="C3" s="79"/>
      <c r="D3" s="79"/>
      <c r="E3" s="79"/>
      <c r="F3" s="79"/>
      <c r="G3" s="79"/>
      <c r="H3" s="79"/>
      <c r="I3" s="79"/>
      <c r="J3" s="82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50" s="83" customFormat="1" ht="16.5" customHeight="1">
      <c r="A4" s="79"/>
      <c r="B4" s="79"/>
      <c r="C4" s="228" t="s">
        <v>14</v>
      </c>
      <c r="D4" s="228"/>
      <c r="E4" s="228"/>
      <c r="F4" s="228"/>
      <c r="G4" s="79"/>
      <c r="H4" s="79"/>
      <c r="I4" s="79"/>
      <c r="J4" s="82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50" s="83" customFormat="1">
      <c r="A5" s="79"/>
      <c r="B5" s="79"/>
      <c r="C5" s="79"/>
      <c r="D5" s="79"/>
      <c r="E5" s="79"/>
      <c r="F5" s="79"/>
      <c r="G5" s="79"/>
      <c r="H5" s="79"/>
      <c r="I5" s="79"/>
      <c r="J5" s="82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50" s="86" customFormat="1" ht="16.5" customHeight="1">
      <c r="A6" s="84"/>
      <c r="B6" s="84"/>
      <c r="C6" s="230" t="s">
        <v>1</v>
      </c>
      <c r="D6" s="230"/>
      <c r="E6" s="230"/>
      <c r="F6" s="230"/>
      <c r="G6" s="84"/>
      <c r="H6" s="84"/>
      <c r="I6" s="84"/>
      <c r="J6" s="85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spans="1:50" s="83" customFormat="1" ht="6.95" customHeight="1">
      <c r="A7" s="79"/>
      <c r="B7" s="79"/>
      <c r="C7" s="79"/>
      <c r="D7" s="79"/>
      <c r="E7" s="79"/>
      <c r="F7" s="79"/>
      <c r="G7" s="79"/>
      <c r="H7" s="79"/>
      <c r="I7" s="79"/>
      <c r="J7" s="82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50" s="83" customFormat="1" ht="6.95" customHeight="1">
      <c r="A8" s="79"/>
      <c r="B8" s="87"/>
      <c r="C8" s="87"/>
      <c r="D8" s="87"/>
      <c r="E8" s="87"/>
      <c r="F8" s="87"/>
      <c r="G8" s="87"/>
      <c r="H8" s="87"/>
      <c r="I8" s="87"/>
      <c r="J8" s="82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1:50" s="83" customFormat="1" ht="14.45" customHeight="1">
      <c r="A9" s="79"/>
      <c r="B9" s="88" t="s">
        <v>289</v>
      </c>
      <c r="C9" s="79"/>
      <c r="D9" s="79"/>
      <c r="E9" s="79"/>
      <c r="F9" s="79"/>
      <c r="G9" s="79"/>
      <c r="H9" s="89">
        <f>H24</f>
        <v>0</v>
      </c>
      <c r="I9" s="79"/>
      <c r="J9" s="82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1:50" s="83" customFormat="1" ht="14.45" customHeight="1">
      <c r="A10" s="79"/>
      <c r="B10" s="90" t="s">
        <v>78</v>
      </c>
      <c r="C10" s="79"/>
      <c r="D10" s="79"/>
      <c r="E10" s="79"/>
      <c r="F10" s="79"/>
      <c r="G10" s="79"/>
      <c r="H10" s="89">
        <f>H36</f>
        <v>0</v>
      </c>
      <c r="I10" s="79"/>
      <c r="J10" s="91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</row>
    <row r="11" spans="1:50" s="83" customFormat="1" ht="25.35" customHeight="1">
      <c r="A11" s="79"/>
      <c r="B11" s="93" t="s">
        <v>30</v>
      </c>
      <c r="C11" s="79"/>
      <c r="D11" s="79"/>
      <c r="E11" s="79"/>
      <c r="F11" s="79"/>
      <c r="G11" s="79"/>
      <c r="H11" s="94">
        <f>ROUND(H9 + H10, 2)</f>
        <v>0</v>
      </c>
      <c r="I11" s="79"/>
      <c r="J11" s="91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</row>
    <row r="12" spans="1:50" s="83" customFormat="1" ht="6.95" customHeight="1">
      <c r="A12" s="79"/>
      <c r="B12" s="87"/>
      <c r="C12" s="87"/>
      <c r="D12" s="87"/>
      <c r="E12" s="87"/>
      <c r="F12" s="87"/>
      <c r="G12" s="87"/>
      <c r="H12" s="87"/>
      <c r="I12" s="87"/>
      <c r="J12" s="82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1:50" s="83" customFormat="1" ht="14.45" customHeight="1">
      <c r="A13" s="79"/>
      <c r="B13" s="79"/>
      <c r="C13" s="79"/>
      <c r="D13" s="95" t="s">
        <v>32</v>
      </c>
      <c r="E13" s="79"/>
      <c r="F13" s="79"/>
      <c r="G13" s="95" t="s">
        <v>31</v>
      </c>
      <c r="H13" s="95" t="s">
        <v>33</v>
      </c>
      <c r="I13" s="79"/>
      <c r="J13" s="82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1:50" s="83" customFormat="1" ht="14.45" customHeight="1">
      <c r="A14" s="79"/>
      <c r="B14" s="96" t="s">
        <v>34</v>
      </c>
      <c r="C14" s="97" t="s">
        <v>35</v>
      </c>
      <c r="D14" s="98">
        <f>ROUND((SUM(BC36:BC37) + SUM(BC50:BC114)),  2)</f>
        <v>0</v>
      </c>
      <c r="E14" s="92"/>
      <c r="F14" s="92"/>
      <c r="G14" s="99">
        <v>0.2</v>
      </c>
      <c r="H14" s="98">
        <f>ROUND(((SUM(BC36:BC37) + SUM(BC50:BC114))*G14),  2)</f>
        <v>0</v>
      </c>
      <c r="I14" s="79"/>
      <c r="J14" s="91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</row>
    <row r="15" spans="1:50" s="83" customFormat="1" ht="14.45" customHeight="1">
      <c r="A15" s="79"/>
      <c r="B15" s="79"/>
      <c r="C15" s="97" t="s">
        <v>36</v>
      </c>
      <c r="D15" s="100">
        <f>ROUND((SUM(BD36:BD37) + SUM(BD50:BD114)),  2)</f>
        <v>0</v>
      </c>
      <c r="E15" s="79"/>
      <c r="F15" s="79"/>
      <c r="G15" s="101">
        <v>0.2</v>
      </c>
      <c r="H15" s="100">
        <f>ROUND(((SUM(BD36:BD37) + SUM(BD50:BD114))*G15),  2)</f>
        <v>0</v>
      </c>
      <c r="I15" s="79"/>
      <c r="J15" s="82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50" s="83" customFormat="1" ht="14.45" hidden="1" customHeight="1">
      <c r="A16" s="79"/>
      <c r="B16" s="79"/>
      <c r="C16" s="81" t="s">
        <v>37</v>
      </c>
      <c r="D16" s="100">
        <f>ROUND((SUM(BE36:BE37) + SUM(BE50:BE114)),  2)</f>
        <v>0</v>
      </c>
      <c r="E16" s="79"/>
      <c r="F16" s="79"/>
      <c r="G16" s="101">
        <v>0.2</v>
      </c>
      <c r="H16" s="100">
        <f>0</f>
        <v>0</v>
      </c>
      <c r="I16" s="79"/>
      <c r="J16" s="82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45" s="83" customFormat="1" ht="14.45" hidden="1" customHeight="1">
      <c r="A17" s="79"/>
      <c r="B17" s="79"/>
      <c r="C17" s="81" t="s">
        <v>38</v>
      </c>
      <c r="D17" s="100">
        <f>ROUND((SUM(BF36:BF37) + SUM(BF50:BF114)),  2)</f>
        <v>0</v>
      </c>
      <c r="E17" s="79"/>
      <c r="F17" s="79"/>
      <c r="G17" s="101">
        <v>0.2</v>
      </c>
      <c r="H17" s="100">
        <f>0</f>
        <v>0</v>
      </c>
      <c r="I17" s="79"/>
      <c r="J17" s="82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45" s="83" customFormat="1" ht="14.45" hidden="1" customHeight="1">
      <c r="A18" s="79"/>
      <c r="B18" s="79"/>
      <c r="C18" s="97" t="s">
        <v>39</v>
      </c>
      <c r="D18" s="98">
        <f>ROUND((SUM(BG36:BG37) + SUM(BG50:BG114)),  2)</f>
        <v>0</v>
      </c>
      <c r="E18" s="92"/>
      <c r="F18" s="92"/>
      <c r="G18" s="99">
        <v>0</v>
      </c>
      <c r="H18" s="98">
        <f>0</f>
        <v>0</v>
      </c>
      <c r="I18" s="79"/>
      <c r="J18" s="82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</row>
    <row r="19" spans="1:45" s="83" customFormat="1" ht="6.95" customHeight="1">
      <c r="A19" s="79"/>
      <c r="B19" s="79"/>
      <c r="C19" s="79"/>
      <c r="D19" s="79"/>
      <c r="E19" s="79"/>
      <c r="F19" s="79"/>
      <c r="G19" s="79"/>
      <c r="H19" s="79"/>
      <c r="I19" s="79"/>
      <c r="J19" s="82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5" s="83" customFormat="1" ht="25.35" customHeight="1">
      <c r="A20" s="102"/>
      <c r="B20" s="103" t="s">
        <v>40</v>
      </c>
      <c r="C20" s="104"/>
      <c r="D20" s="104"/>
      <c r="E20" s="105" t="s">
        <v>41</v>
      </c>
      <c r="F20" s="106" t="s">
        <v>42</v>
      </c>
      <c r="G20" s="104"/>
      <c r="H20" s="107">
        <f>SUM(H11:H18)</f>
        <v>0</v>
      </c>
      <c r="I20" s="108"/>
      <c r="J20" s="82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</row>
    <row r="21" spans="1:45" s="83" customFormat="1" ht="10.35" customHeight="1">
      <c r="A21" s="79"/>
      <c r="B21" s="79"/>
      <c r="C21" s="79"/>
      <c r="D21" s="79"/>
      <c r="E21" s="79"/>
      <c r="F21" s="79"/>
      <c r="G21" s="79"/>
      <c r="H21" s="79"/>
      <c r="I21" s="79"/>
      <c r="J21" s="82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</row>
    <row r="22" spans="1:45" s="83" customFormat="1" ht="29.25" customHeight="1">
      <c r="A22" s="109" t="s">
        <v>79</v>
      </c>
      <c r="B22" s="102"/>
      <c r="C22" s="102"/>
      <c r="D22" s="102"/>
      <c r="E22" s="102"/>
      <c r="F22" s="102"/>
      <c r="G22" s="102"/>
      <c r="H22" s="110" t="s">
        <v>80</v>
      </c>
      <c r="I22" s="102"/>
      <c r="J22" s="82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</row>
    <row r="23" spans="1:45" s="83" customFormat="1" ht="10.35" customHeight="1">
      <c r="A23" s="79"/>
      <c r="B23" s="79"/>
      <c r="C23" s="79"/>
      <c r="D23" s="79"/>
      <c r="E23" s="79"/>
      <c r="F23" s="79"/>
      <c r="G23" s="79"/>
      <c r="H23" s="79"/>
      <c r="I23" s="79"/>
      <c r="J23" s="82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</row>
    <row r="24" spans="1:45" s="83" customFormat="1" ht="22.9" customHeight="1">
      <c r="A24" s="111" t="s">
        <v>81</v>
      </c>
      <c r="B24" s="79"/>
      <c r="C24" s="79"/>
      <c r="D24" s="79"/>
      <c r="E24" s="79"/>
      <c r="F24" s="79"/>
      <c r="G24" s="79"/>
      <c r="H24" s="94">
        <f>H50</f>
        <v>0</v>
      </c>
      <c r="I24" s="79"/>
      <c r="J24" s="82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S24" s="75" t="s">
        <v>82</v>
      </c>
    </row>
    <row r="25" spans="1:45" s="112" customFormat="1" ht="24.95" customHeight="1">
      <c r="B25" s="114" t="s">
        <v>83</v>
      </c>
      <c r="C25" s="115"/>
      <c r="D25" s="115"/>
      <c r="E25" s="115"/>
      <c r="F25" s="115"/>
      <c r="G25" s="115"/>
      <c r="H25" s="116">
        <f>H51</f>
        <v>0</v>
      </c>
      <c r="J25" s="113"/>
    </row>
    <row r="26" spans="1:45" s="117" customFormat="1" ht="19.899999999999999" customHeight="1">
      <c r="B26" s="119" t="s">
        <v>84</v>
      </c>
      <c r="C26" s="120"/>
      <c r="D26" s="120"/>
      <c r="E26" s="120"/>
      <c r="F26" s="120"/>
      <c r="G26" s="120"/>
      <c r="H26" s="121">
        <f>H52</f>
        <v>0</v>
      </c>
      <c r="J26" s="118"/>
    </row>
    <row r="27" spans="1:45" s="117" customFormat="1" ht="19.899999999999999" customHeight="1">
      <c r="B27" s="119" t="s">
        <v>85</v>
      </c>
      <c r="C27" s="120"/>
      <c r="D27" s="120"/>
      <c r="E27" s="120"/>
      <c r="F27" s="120"/>
      <c r="G27" s="120"/>
      <c r="H27" s="121">
        <f>H72</f>
        <v>0</v>
      </c>
      <c r="J27" s="118"/>
    </row>
    <row r="28" spans="1:45" s="117" customFormat="1" ht="19.899999999999999" customHeight="1">
      <c r="B28" s="119" t="s">
        <v>86</v>
      </c>
      <c r="C28" s="120"/>
      <c r="D28" s="120"/>
      <c r="E28" s="120"/>
      <c r="F28" s="120"/>
      <c r="G28" s="120"/>
      <c r="H28" s="121">
        <f>H75</f>
        <v>0</v>
      </c>
      <c r="J28" s="118"/>
    </row>
    <row r="29" spans="1:45" s="117" customFormat="1" ht="19.899999999999999" customHeight="1">
      <c r="B29" s="119" t="s">
        <v>87</v>
      </c>
      <c r="C29" s="120"/>
      <c r="D29" s="120"/>
      <c r="E29" s="120"/>
      <c r="F29" s="120"/>
      <c r="G29" s="120"/>
      <c r="H29" s="121">
        <f>H79</f>
        <v>0</v>
      </c>
      <c r="J29" s="118"/>
    </row>
    <row r="30" spans="1:45" s="117" customFormat="1" ht="19.899999999999999" customHeight="1">
      <c r="B30" s="119" t="s">
        <v>88</v>
      </c>
      <c r="C30" s="120"/>
      <c r="D30" s="120"/>
      <c r="E30" s="120"/>
      <c r="F30" s="120"/>
      <c r="G30" s="120"/>
      <c r="H30" s="121">
        <f>H86</f>
        <v>0</v>
      </c>
      <c r="J30" s="118"/>
    </row>
    <row r="31" spans="1:45" s="112" customFormat="1" ht="24.95" customHeight="1">
      <c r="B31" s="114" t="s">
        <v>89</v>
      </c>
      <c r="C31" s="115"/>
      <c r="D31" s="115"/>
      <c r="E31" s="115"/>
      <c r="F31" s="115"/>
      <c r="G31" s="115"/>
      <c r="H31" s="116">
        <f>H88</f>
        <v>0</v>
      </c>
      <c r="J31" s="113"/>
    </row>
    <row r="32" spans="1:45" s="117" customFormat="1" ht="19.899999999999999" customHeight="1">
      <c r="B32" s="119" t="s">
        <v>90</v>
      </c>
      <c r="C32" s="120"/>
      <c r="D32" s="120"/>
      <c r="E32" s="120"/>
      <c r="F32" s="120"/>
      <c r="G32" s="120"/>
      <c r="H32" s="121">
        <f>H89</f>
        <v>0</v>
      </c>
      <c r="J32" s="118"/>
    </row>
    <row r="33" spans="1:29" s="112" customFormat="1" ht="24.95" customHeight="1">
      <c r="B33" s="114" t="s">
        <v>91</v>
      </c>
      <c r="C33" s="115"/>
      <c r="D33" s="115"/>
      <c r="E33" s="115"/>
      <c r="F33" s="115"/>
      <c r="G33" s="115"/>
      <c r="H33" s="116">
        <f>H111</f>
        <v>0</v>
      </c>
      <c r="J33" s="113"/>
    </row>
    <row r="34" spans="1:29" s="83" customFormat="1" ht="21.75" customHeight="1">
      <c r="A34" s="79"/>
      <c r="B34" s="79"/>
      <c r="C34" s="79"/>
      <c r="D34" s="79"/>
      <c r="E34" s="79"/>
      <c r="F34" s="79"/>
      <c r="G34" s="79"/>
      <c r="H34" s="79"/>
      <c r="I34" s="79"/>
      <c r="J34" s="82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</row>
    <row r="35" spans="1:29" s="83" customFormat="1" ht="6.95" customHeight="1">
      <c r="A35" s="79"/>
      <c r="B35" s="79"/>
      <c r="C35" s="79"/>
      <c r="D35" s="79"/>
      <c r="E35" s="79"/>
      <c r="F35" s="79"/>
      <c r="G35" s="79"/>
      <c r="H35" s="79"/>
      <c r="I35" s="79"/>
      <c r="J35" s="82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</row>
    <row r="36" spans="1:29" s="83" customFormat="1" ht="29.25" customHeight="1">
      <c r="A36" s="111" t="s">
        <v>92</v>
      </c>
      <c r="B36" s="79"/>
      <c r="C36" s="79"/>
      <c r="D36" s="79"/>
      <c r="E36" s="79"/>
      <c r="F36" s="79"/>
      <c r="G36" s="79"/>
      <c r="H36" s="122">
        <v>0</v>
      </c>
      <c r="I36" s="79"/>
      <c r="J36" s="82"/>
      <c r="L36" s="123" t="s">
        <v>34</v>
      </c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</row>
    <row r="37" spans="1:29" s="83" customFormat="1" ht="18" customHeight="1">
      <c r="A37" s="79"/>
      <c r="B37" s="79"/>
      <c r="C37" s="79"/>
      <c r="D37" s="79"/>
      <c r="E37" s="79"/>
      <c r="F37" s="79"/>
      <c r="G37" s="79"/>
      <c r="H37" s="79"/>
      <c r="I37" s="79"/>
      <c r="J37" s="82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</row>
    <row r="38" spans="1:29" s="83" customFormat="1" ht="29.25" customHeight="1">
      <c r="A38" s="124" t="s">
        <v>93</v>
      </c>
      <c r="B38" s="102"/>
      <c r="C38" s="102"/>
      <c r="D38" s="102"/>
      <c r="E38" s="102"/>
      <c r="F38" s="102"/>
      <c r="G38" s="102"/>
      <c r="H38" s="125">
        <f>ROUND(H24+H36,2)</f>
        <v>0</v>
      </c>
      <c r="I38" s="102"/>
      <c r="J38" s="82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29" s="83" customFormat="1" ht="24.95" customHeight="1">
      <c r="A39" s="77" t="str">
        <f>B1</f>
        <v>Výkaz výmer</v>
      </c>
      <c r="B39" s="79"/>
      <c r="C39" s="79"/>
      <c r="D39" s="79"/>
      <c r="E39" s="79"/>
      <c r="F39" s="79"/>
      <c r="G39" s="79"/>
      <c r="H39" s="79"/>
      <c r="I39" s="79"/>
      <c r="J39" s="82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</row>
    <row r="40" spans="1:29" s="83" customFormat="1" ht="6.95" customHeight="1">
      <c r="A40" s="79"/>
      <c r="B40" s="79"/>
      <c r="C40" s="79"/>
      <c r="D40" s="79"/>
      <c r="E40" s="79"/>
      <c r="F40" s="79"/>
      <c r="G40" s="79"/>
      <c r="H40" s="79"/>
      <c r="I40" s="79"/>
      <c r="J40" s="82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</row>
    <row r="41" spans="1:29" s="83" customFormat="1" ht="12" customHeight="1">
      <c r="A41" s="81" t="s">
        <v>13</v>
      </c>
      <c r="B41" s="79"/>
      <c r="C41" s="79"/>
      <c r="D41" s="79"/>
      <c r="E41" s="79"/>
      <c r="F41" s="79"/>
      <c r="G41" s="79"/>
      <c r="H41" s="79"/>
      <c r="I41" s="79"/>
      <c r="J41" s="82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</row>
    <row r="42" spans="1:29" s="83" customFormat="1" ht="16.5" customHeight="1">
      <c r="A42" s="79"/>
      <c r="B42" s="79"/>
      <c r="C42" s="228" t="str">
        <f>C4</f>
        <v>Vodovodná prípojka ,Bellová 1 Košice</v>
      </c>
      <c r="D42" s="229"/>
      <c r="E42" s="229"/>
      <c r="F42" s="229"/>
      <c r="G42" s="79"/>
      <c r="H42" s="79"/>
      <c r="I42" s="79"/>
      <c r="J42" s="82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</row>
    <row r="43" spans="1:29" s="83" customFormat="1" ht="6.95" customHeight="1" thickBot="1">
      <c r="A43" s="79"/>
      <c r="B43" s="79"/>
      <c r="C43" s="79"/>
      <c r="D43" s="79"/>
      <c r="E43" s="79"/>
      <c r="F43" s="79"/>
      <c r="G43" s="79"/>
      <c r="H43" s="79"/>
      <c r="I43" s="79"/>
      <c r="J43" s="82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1:29" s="83" customFormat="1" ht="12" customHeight="1" thickBot="1">
      <c r="A44" s="81" t="s">
        <v>17</v>
      </c>
      <c r="B44" s="79"/>
      <c r="C44" s="79"/>
      <c r="D44" s="88"/>
      <c r="E44" s="79"/>
      <c r="F44" s="79"/>
      <c r="G44" s="81" t="s">
        <v>19</v>
      </c>
      <c r="H44" s="73"/>
      <c r="I44" s="79"/>
      <c r="J44" s="82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</row>
    <row r="45" spans="1:29" s="83" customFormat="1" ht="6.95" customHeight="1">
      <c r="A45" s="79"/>
      <c r="B45" s="79"/>
      <c r="C45" s="79"/>
      <c r="D45" s="79"/>
      <c r="E45" s="79"/>
      <c r="F45" s="79"/>
      <c r="G45" s="79"/>
      <c r="H45" s="79"/>
      <c r="I45" s="79"/>
      <c r="J45" s="82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</row>
    <row r="46" spans="1:29" s="83" customFormat="1" ht="15.2" customHeight="1" thickBot="1">
      <c r="A46" s="81" t="s">
        <v>21</v>
      </c>
      <c r="B46" s="79"/>
      <c r="C46" s="79"/>
      <c r="D46" s="88"/>
      <c r="E46" s="79"/>
      <c r="F46" s="79"/>
      <c r="G46" s="81"/>
      <c r="H46" s="81"/>
      <c r="I46" s="79"/>
      <c r="J46" s="82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</row>
    <row r="47" spans="1:29" s="83" customFormat="1" ht="15.2" customHeight="1" thickBot="1">
      <c r="A47" s="81" t="s">
        <v>25</v>
      </c>
      <c r="B47" s="79"/>
      <c r="C47" s="79"/>
      <c r="D47" s="88"/>
      <c r="E47" s="79"/>
      <c r="F47" s="79"/>
      <c r="G47" s="81" t="s">
        <v>28</v>
      </c>
      <c r="H47" s="74"/>
      <c r="I47" s="79"/>
      <c r="J47" s="82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</row>
    <row r="48" spans="1:29" s="83" customFormat="1" ht="10.35" customHeight="1">
      <c r="A48" s="79"/>
      <c r="B48" s="79"/>
      <c r="C48" s="79"/>
      <c r="D48" s="79"/>
      <c r="E48" s="79"/>
      <c r="F48" s="79"/>
      <c r="G48" s="79"/>
      <c r="H48" s="79"/>
      <c r="I48" s="79"/>
      <c r="J48" s="82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</row>
    <row r="49" spans="1:63" s="135" customFormat="1" ht="29.25" customHeight="1">
      <c r="A49" s="127" t="s">
        <v>94</v>
      </c>
      <c r="B49" s="128" t="s">
        <v>55</v>
      </c>
      <c r="C49" s="128" t="s">
        <v>51</v>
      </c>
      <c r="D49" s="128" t="s">
        <v>52</v>
      </c>
      <c r="E49" s="128" t="s">
        <v>95</v>
      </c>
      <c r="F49" s="128" t="s">
        <v>96</v>
      </c>
      <c r="G49" s="128" t="s">
        <v>97</v>
      </c>
      <c r="H49" s="129" t="s">
        <v>80</v>
      </c>
      <c r="I49" s="130" t="s">
        <v>98</v>
      </c>
      <c r="J49" s="131"/>
      <c r="K49" s="132" t="s">
        <v>1</v>
      </c>
      <c r="L49" s="133" t="s">
        <v>34</v>
      </c>
      <c r="M49" s="133" t="s">
        <v>99</v>
      </c>
      <c r="N49" s="133" t="s">
        <v>100</v>
      </c>
      <c r="O49" s="133" t="s">
        <v>101</v>
      </c>
      <c r="P49" s="133" t="s">
        <v>102</v>
      </c>
      <c r="Q49" s="133" t="s">
        <v>103</v>
      </c>
      <c r="R49" s="134" t="s">
        <v>104</v>
      </c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  <row r="50" spans="1:63" s="83" customFormat="1" ht="22.9" customHeight="1">
      <c r="A50" s="136" t="s">
        <v>77</v>
      </c>
      <c r="B50" s="79"/>
      <c r="C50" s="79"/>
      <c r="D50" s="79"/>
      <c r="E50" s="79"/>
      <c r="F50" s="79"/>
      <c r="G50" s="79"/>
      <c r="H50" s="137">
        <f>BI50</f>
        <v>0</v>
      </c>
      <c r="I50" s="79"/>
      <c r="J50" s="80"/>
      <c r="K50" s="138"/>
      <c r="L50" s="139"/>
      <c r="M50" s="87"/>
      <c r="N50" s="140">
        <f>N51+N88+N111</f>
        <v>163.12359800000002</v>
      </c>
      <c r="O50" s="87"/>
      <c r="P50" s="140">
        <f>P51+P88+P111</f>
        <v>8.1641587999999992</v>
      </c>
      <c r="Q50" s="87"/>
      <c r="R50" s="141">
        <f>R51+R88+R111</f>
        <v>0.51907999999999999</v>
      </c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R50" s="75" t="s">
        <v>69</v>
      </c>
      <c r="AS50" s="75" t="s">
        <v>82</v>
      </c>
      <c r="BI50" s="142">
        <f>BI51+BI88+BI111</f>
        <v>0</v>
      </c>
    </row>
    <row r="51" spans="1:63" s="143" customFormat="1" ht="25.9" customHeight="1">
      <c r="B51" s="145" t="s">
        <v>69</v>
      </c>
      <c r="C51" s="146" t="s">
        <v>105</v>
      </c>
      <c r="D51" s="146" t="s">
        <v>106</v>
      </c>
      <c r="H51" s="147">
        <f>BI51</f>
        <v>0</v>
      </c>
      <c r="J51" s="144"/>
      <c r="K51" s="148"/>
      <c r="L51" s="149"/>
      <c r="M51" s="149"/>
      <c r="N51" s="150">
        <f>N52+N72+N75+N79+N86</f>
        <v>101.02276599999999</v>
      </c>
      <c r="O51" s="149"/>
      <c r="P51" s="150">
        <f>P52+P72+P75+P79+P86</f>
        <v>8.0761588</v>
      </c>
      <c r="Q51" s="149"/>
      <c r="R51" s="151">
        <f>R52+R72+R75+R79+R86</f>
        <v>0.23799999999999999</v>
      </c>
      <c r="AP51" s="145" t="s">
        <v>75</v>
      </c>
      <c r="AR51" s="152" t="s">
        <v>69</v>
      </c>
      <c r="AS51" s="152" t="s">
        <v>70</v>
      </c>
      <c r="AW51" s="145" t="s">
        <v>107</v>
      </c>
      <c r="BI51" s="153">
        <f>BI52+BI72+BI75+BI79+BI86</f>
        <v>0</v>
      </c>
    </row>
    <row r="52" spans="1:63" s="143" customFormat="1" ht="22.9" customHeight="1">
      <c r="B52" s="145" t="s">
        <v>69</v>
      </c>
      <c r="C52" s="154" t="s">
        <v>75</v>
      </c>
      <c r="D52" s="154" t="s">
        <v>108</v>
      </c>
      <c r="H52" s="155">
        <f>BI52</f>
        <v>0</v>
      </c>
      <c r="J52" s="144"/>
      <c r="K52" s="148"/>
      <c r="L52" s="149"/>
      <c r="M52" s="149"/>
      <c r="N52" s="150">
        <f>SUM(N53:N71)</f>
        <v>80.352447999999995</v>
      </c>
      <c r="O52" s="149"/>
      <c r="P52" s="150">
        <f>SUM(P53:P71)</f>
        <v>6.2549999999999999</v>
      </c>
      <c r="Q52" s="149"/>
      <c r="R52" s="151">
        <f>SUM(R53:R71)</f>
        <v>0</v>
      </c>
      <c r="AP52" s="145" t="s">
        <v>75</v>
      </c>
      <c r="AR52" s="152" t="s">
        <v>69</v>
      </c>
      <c r="AS52" s="152" t="s">
        <v>75</v>
      </c>
      <c r="AW52" s="145" t="s">
        <v>107</v>
      </c>
      <c r="BI52" s="153">
        <f>SUM(BI53:BI71)</f>
        <v>0</v>
      </c>
    </row>
    <row r="53" spans="1:63" s="83" customFormat="1" ht="16.5" customHeight="1">
      <c r="A53" s="156" t="s">
        <v>75</v>
      </c>
      <c r="B53" s="156" t="s">
        <v>109</v>
      </c>
      <c r="C53" s="157" t="s">
        <v>110</v>
      </c>
      <c r="D53" s="158" t="s">
        <v>111</v>
      </c>
      <c r="E53" s="159" t="s">
        <v>112</v>
      </c>
      <c r="F53" s="188">
        <v>24</v>
      </c>
      <c r="G53" s="190"/>
      <c r="H53" s="189">
        <f>ROUND(G53*F53,2)</f>
        <v>0</v>
      </c>
      <c r="I53" s="160"/>
      <c r="J53" s="80"/>
      <c r="K53" s="161" t="s">
        <v>1</v>
      </c>
      <c r="L53" s="162" t="s">
        <v>36</v>
      </c>
      <c r="M53" s="163">
        <v>1.5089999999999999</v>
      </c>
      <c r="N53" s="163">
        <f>M53*F53</f>
        <v>36.215999999999994</v>
      </c>
      <c r="O53" s="163">
        <v>0</v>
      </c>
      <c r="P53" s="163">
        <f>O53*F53</f>
        <v>0</v>
      </c>
      <c r="Q53" s="163">
        <v>0</v>
      </c>
      <c r="R53" s="164">
        <f>Q53*F53</f>
        <v>0</v>
      </c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P53" s="165" t="s">
        <v>113</v>
      </c>
      <c r="AR53" s="165" t="s">
        <v>109</v>
      </c>
      <c r="AS53" s="165" t="s">
        <v>114</v>
      </c>
      <c r="AW53" s="75" t="s">
        <v>107</v>
      </c>
      <c r="BC53" s="166">
        <f>IF(L53="základná",H53,0)</f>
        <v>0</v>
      </c>
      <c r="BD53" s="166">
        <f>IF(L53="znížená",H53,0)</f>
        <v>0</v>
      </c>
      <c r="BE53" s="166">
        <f>IF(L53="zákl. prenesená",H53,0)</f>
        <v>0</v>
      </c>
      <c r="BF53" s="166">
        <f>IF(L53="zníž. prenesená",H53,0)</f>
        <v>0</v>
      </c>
      <c r="BG53" s="166">
        <f>IF(L53="nulová",H53,0)</f>
        <v>0</v>
      </c>
      <c r="BH53" s="75" t="s">
        <v>114</v>
      </c>
      <c r="BI53" s="166">
        <f>ROUND(G53*F53,2)</f>
        <v>0</v>
      </c>
      <c r="BJ53" s="75" t="s">
        <v>113</v>
      </c>
      <c r="BK53" s="165" t="s">
        <v>115</v>
      </c>
    </row>
    <row r="54" spans="1:63" s="167" customFormat="1">
      <c r="B54" s="169" t="s">
        <v>116</v>
      </c>
      <c r="C54" s="170" t="s">
        <v>1</v>
      </c>
      <c r="D54" s="171" t="s">
        <v>117</v>
      </c>
      <c r="F54" s="172">
        <v>24</v>
      </c>
      <c r="J54" s="168"/>
      <c r="K54" s="173"/>
      <c r="L54" s="174"/>
      <c r="M54" s="174"/>
      <c r="N54" s="174"/>
      <c r="O54" s="174"/>
      <c r="P54" s="174"/>
      <c r="Q54" s="174"/>
      <c r="R54" s="175"/>
      <c r="AR54" s="170" t="s">
        <v>116</v>
      </c>
      <c r="AS54" s="170" t="s">
        <v>114</v>
      </c>
      <c r="AT54" s="167" t="s">
        <v>114</v>
      </c>
      <c r="AU54" s="167" t="s">
        <v>27</v>
      </c>
      <c r="AV54" s="167" t="s">
        <v>75</v>
      </c>
      <c r="AW54" s="170" t="s">
        <v>107</v>
      </c>
    </row>
    <row r="55" spans="1:63" s="83" customFormat="1" ht="37.9" customHeight="1">
      <c r="A55" s="156" t="s">
        <v>114</v>
      </c>
      <c r="B55" s="156" t="s">
        <v>109</v>
      </c>
      <c r="C55" s="157" t="s">
        <v>118</v>
      </c>
      <c r="D55" s="158" t="s">
        <v>119</v>
      </c>
      <c r="E55" s="159" t="s">
        <v>112</v>
      </c>
      <c r="F55" s="188">
        <v>24</v>
      </c>
      <c r="G55" s="190"/>
      <c r="H55" s="189">
        <f>ROUND(G55*F55,2)</f>
        <v>0</v>
      </c>
      <c r="I55" s="160"/>
      <c r="J55" s="80"/>
      <c r="K55" s="161" t="s">
        <v>1</v>
      </c>
      <c r="L55" s="162" t="s">
        <v>36</v>
      </c>
      <c r="M55" s="163">
        <v>0.08</v>
      </c>
      <c r="N55" s="163">
        <f>M55*F55</f>
        <v>1.92</v>
      </c>
      <c r="O55" s="163">
        <v>0</v>
      </c>
      <c r="P55" s="163">
        <f>O55*F55</f>
        <v>0</v>
      </c>
      <c r="Q55" s="163">
        <v>0</v>
      </c>
      <c r="R55" s="164">
        <f>Q55*F55</f>
        <v>0</v>
      </c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P55" s="165" t="s">
        <v>113</v>
      </c>
      <c r="AR55" s="165" t="s">
        <v>109</v>
      </c>
      <c r="AS55" s="165" t="s">
        <v>114</v>
      </c>
      <c r="AW55" s="75" t="s">
        <v>107</v>
      </c>
      <c r="BC55" s="166">
        <f>IF(L55="základná",H55,0)</f>
        <v>0</v>
      </c>
      <c r="BD55" s="166">
        <f>IF(L55="znížená",H55,0)</f>
        <v>0</v>
      </c>
      <c r="BE55" s="166">
        <f>IF(L55="zákl. prenesená",H55,0)</f>
        <v>0</v>
      </c>
      <c r="BF55" s="166">
        <f>IF(L55="zníž. prenesená",H55,0)</f>
        <v>0</v>
      </c>
      <c r="BG55" s="166">
        <f>IF(L55="nulová",H55,0)</f>
        <v>0</v>
      </c>
      <c r="BH55" s="75" t="s">
        <v>114</v>
      </c>
      <c r="BI55" s="166">
        <f>ROUND(G55*F55,2)</f>
        <v>0</v>
      </c>
      <c r="BJ55" s="75" t="s">
        <v>113</v>
      </c>
      <c r="BK55" s="165" t="s">
        <v>120</v>
      </c>
    </row>
    <row r="56" spans="1:63" s="83" customFormat="1" ht="24.2" customHeight="1">
      <c r="A56" s="156" t="s">
        <v>121</v>
      </c>
      <c r="B56" s="156" t="s">
        <v>109</v>
      </c>
      <c r="C56" s="157" t="s">
        <v>122</v>
      </c>
      <c r="D56" s="158" t="s">
        <v>123</v>
      </c>
      <c r="E56" s="159" t="s">
        <v>124</v>
      </c>
      <c r="F56" s="188">
        <v>40</v>
      </c>
      <c r="G56" s="190"/>
      <c r="H56" s="189">
        <f>ROUND(G56*F56,2)</f>
        <v>0</v>
      </c>
      <c r="I56" s="160"/>
      <c r="J56" s="80"/>
      <c r="K56" s="161" t="s">
        <v>1</v>
      </c>
      <c r="L56" s="162" t="s">
        <v>36</v>
      </c>
      <c r="M56" s="163">
        <v>0.48299999999999998</v>
      </c>
      <c r="N56" s="163">
        <f>M56*F56</f>
        <v>19.32</v>
      </c>
      <c r="O56" s="163">
        <v>8.4999999999999995E-4</v>
      </c>
      <c r="P56" s="163">
        <f>O56*F56</f>
        <v>3.3999999999999996E-2</v>
      </c>
      <c r="Q56" s="163">
        <v>0</v>
      </c>
      <c r="R56" s="164">
        <f>Q56*F56</f>
        <v>0</v>
      </c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P56" s="165" t="s">
        <v>113</v>
      </c>
      <c r="AR56" s="165" t="s">
        <v>109</v>
      </c>
      <c r="AS56" s="165" t="s">
        <v>114</v>
      </c>
      <c r="AW56" s="75" t="s">
        <v>107</v>
      </c>
      <c r="BC56" s="166">
        <f>IF(L56="základná",H56,0)</f>
        <v>0</v>
      </c>
      <c r="BD56" s="166">
        <f>IF(L56="znížená",H56,0)</f>
        <v>0</v>
      </c>
      <c r="BE56" s="166">
        <f>IF(L56="zákl. prenesená",H56,0)</f>
        <v>0</v>
      </c>
      <c r="BF56" s="166">
        <f>IF(L56="zníž. prenesená",H56,0)</f>
        <v>0</v>
      </c>
      <c r="BG56" s="166">
        <f>IF(L56="nulová",H56,0)</f>
        <v>0</v>
      </c>
      <c r="BH56" s="75" t="s">
        <v>114</v>
      </c>
      <c r="BI56" s="166">
        <f>ROUND(G56*F56,2)</f>
        <v>0</v>
      </c>
      <c r="BJ56" s="75" t="s">
        <v>113</v>
      </c>
      <c r="BK56" s="165" t="s">
        <v>125</v>
      </c>
    </row>
    <row r="57" spans="1:63" s="167" customFormat="1">
      <c r="B57" s="169" t="s">
        <v>116</v>
      </c>
      <c r="C57" s="170" t="s">
        <v>1</v>
      </c>
      <c r="D57" s="171" t="s">
        <v>126</v>
      </c>
      <c r="F57" s="172">
        <v>40</v>
      </c>
      <c r="J57" s="168"/>
      <c r="K57" s="173"/>
      <c r="L57" s="174"/>
      <c r="M57" s="174"/>
      <c r="N57" s="174"/>
      <c r="O57" s="174"/>
      <c r="P57" s="174"/>
      <c r="Q57" s="174"/>
      <c r="R57" s="175"/>
      <c r="AR57" s="170" t="s">
        <v>116</v>
      </c>
      <c r="AS57" s="170" t="s">
        <v>114</v>
      </c>
      <c r="AT57" s="167" t="s">
        <v>114</v>
      </c>
      <c r="AU57" s="167" t="s">
        <v>27</v>
      </c>
      <c r="AV57" s="167" t="s">
        <v>75</v>
      </c>
      <c r="AW57" s="170" t="s">
        <v>107</v>
      </c>
    </row>
    <row r="58" spans="1:63" s="83" customFormat="1" ht="24.2" customHeight="1">
      <c r="A58" s="156" t="s">
        <v>113</v>
      </c>
      <c r="B58" s="156" t="s">
        <v>109</v>
      </c>
      <c r="C58" s="157" t="s">
        <v>127</v>
      </c>
      <c r="D58" s="158" t="s">
        <v>128</v>
      </c>
      <c r="E58" s="159" t="s">
        <v>124</v>
      </c>
      <c r="F58" s="188">
        <v>40</v>
      </c>
      <c r="G58" s="190"/>
      <c r="H58" s="189">
        <f>ROUND(G58*F58,2)</f>
        <v>0</v>
      </c>
      <c r="I58" s="160"/>
      <c r="J58" s="80"/>
      <c r="K58" s="161" t="s">
        <v>1</v>
      </c>
      <c r="L58" s="162" t="s">
        <v>36</v>
      </c>
      <c r="M58" s="163">
        <v>0.31</v>
      </c>
      <c r="N58" s="163">
        <f>M58*F58</f>
        <v>12.4</v>
      </c>
      <c r="O58" s="163">
        <v>0</v>
      </c>
      <c r="P58" s="163">
        <f>O58*F58</f>
        <v>0</v>
      </c>
      <c r="Q58" s="163">
        <v>0</v>
      </c>
      <c r="R58" s="164">
        <f>Q58*F58</f>
        <v>0</v>
      </c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P58" s="165" t="s">
        <v>113</v>
      </c>
      <c r="AR58" s="165" t="s">
        <v>109</v>
      </c>
      <c r="AS58" s="165" t="s">
        <v>114</v>
      </c>
      <c r="AW58" s="75" t="s">
        <v>107</v>
      </c>
      <c r="BC58" s="166">
        <f>IF(L58="základná",H58,0)</f>
        <v>0</v>
      </c>
      <c r="BD58" s="166">
        <f>IF(L58="znížená",H58,0)</f>
        <v>0</v>
      </c>
      <c r="BE58" s="166">
        <f>IF(L58="zákl. prenesená",H58,0)</f>
        <v>0</v>
      </c>
      <c r="BF58" s="166">
        <f>IF(L58="zníž. prenesená",H58,0)</f>
        <v>0</v>
      </c>
      <c r="BG58" s="166">
        <f>IF(L58="nulová",H58,0)</f>
        <v>0</v>
      </c>
      <c r="BH58" s="75" t="s">
        <v>114</v>
      </c>
      <c r="BI58" s="166">
        <f>ROUND(G58*F58,2)</f>
        <v>0</v>
      </c>
      <c r="BJ58" s="75" t="s">
        <v>113</v>
      </c>
      <c r="BK58" s="165" t="s">
        <v>129</v>
      </c>
    </row>
    <row r="59" spans="1:63" s="83" customFormat="1" ht="33" customHeight="1">
      <c r="A59" s="156" t="s">
        <v>130</v>
      </c>
      <c r="B59" s="156" t="s">
        <v>109</v>
      </c>
      <c r="C59" s="157" t="s">
        <v>131</v>
      </c>
      <c r="D59" s="158" t="s">
        <v>132</v>
      </c>
      <c r="E59" s="159" t="s">
        <v>112</v>
      </c>
      <c r="F59" s="188">
        <v>4.4160000000000004</v>
      </c>
      <c r="G59" s="190"/>
      <c r="H59" s="189">
        <f>ROUND(G59*F59,2)</f>
        <v>0</v>
      </c>
      <c r="I59" s="160"/>
      <c r="J59" s="80"/>
      <c r="K59" s="161" t="s">
        <v>1</v>
      </c>
      <c r="L59" s="162" t="s">
        <v>36</v>
      </c>
      <c r="M59" s="163">
        <v>7.0999999999999994E-2</v>
      </c>
      <c r="N59" s="163">
        <f>M59*F59</f>
        <v>0.31353599999999998</v>
      </c>
      <c r="O59" s="163">
        <v>0</v>
      </c>
      <c r="P59" s="163">
        <f>O59*F59</f>
        <v>0</v>
      </c>
      <c r="Q59" s="163">
        <v>0</v>
      </c>
      <c r="R59" s="164">
        <f>Q59*F59</f>
        <v>0</v>
      </c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P59" s="165" t="s">
        <v>113</v>
      </c>
      <c r="AR59" s="165" t="s">
        <v>109</v>
      </c>
      <c r="AS59" s="165" t="s">
        <v>114</v>
      </c>
      <c r="AW59" s="75" t="s">
        <v>107</v>
      </c>
      <c r="BC59" s="166">
        <f>IF(L59="základná",H59,0)</f>
        <v>0</v>
      </c>
      <c r="BD59" s="166">
        <f>IF(L59="znížená",H59,0)</f>
        <v>0</v>
      </c>
      <c r="BE59" s="166">
        <f>IF(L59="zákl. prenesená",H59,0)</f>
        <v>0</v>
      </c>
      <c r="BF59" s="166">
        <f>IF(L59="zníž. prenesená",H59,0)</f>
        <v>0</v>
      </c>
      <c r="BG59" s="166">
        <f>IF(L59="nulová",H59,0)</f>
        <v>0</v>
      </c>
      <c r="BH59" s="75" t="s">
        <v>114</v>
      </c>
      <c r="BI59" s="166">
        <f>ROUND(G59*F59,2)</f>
        <v>0</v>
      </c>
      <c r="BJ59" s="75" t="s">
        <v>113</v>
      </c>
      <c r="BK59" s="165" t="s">
        <v>133</v>
      </c>
    </row>
    <row r="60" spans="1:63" s="167" customFormat="1">
      <c r="B60" s="169" t="s">
        <v>116</v>
      </c>
      <c r="C60" s="170" t="s">
        <v>1</v>
      </c>
      <c r="D60" s="171" t="s">
        <v>134</v>
      </c>
      <c r="F60" s="172">
        <v>4.4160000000000004</v>
      </c>
      <c r="J60" s="168"/>
      <c r="K60" s="173"/>
      <c r="L60" s="174"/>
      <c r="M60" s="174"/>
      <c r="N60" s="174"/>
      <c r="O60" s="174"/>
      <c r="P60" s="174"/>
      <c r="Q60" s="174"/>
      <c r="R60" s="175"/>
      <c r="AR60" s="170" t="s">
        <v>116</v>
      </c>
      <c r="AS60" s="170" t="s">
        <v>114</v>
      </c>
      <c r="AT60" s="167" t="s">
        <v>114</v>
      </c>
      <c r="AU60" s="167" t="s">
        <v>27</v>
      </c>
      <c r="AV60" s="167" t="s">
        <v>75</v>
      </c>
      <c r="AW60" s="170" t="s">
        <v>107</v>
      </c>
    </row>
    <row r="61" spans="1:63" s="83" customFormat="1" ht="37.9" customHeight="1">
      <c r="A61" s="156" t="s">
        <v>135</v>
      </c>
      <c r="B61" s="156" t="s">
        <v>109</v>
      </c>
      <c r="C61" s="157" t="s">
        <v>136</v>
      </c>
      <c r="D61" s="158" t="s">
        <v>137</v>
      </c>
      <c r="E61" s="159" t="s">
        <v>112</v>
      </c>
      <c r="F61" s="188">
        <v>30.911999999999999</v>
      </c>
      <c r="G61" s="190"/>
      <c r="H61" s="189">
        <f>ROUND(G61*F61,2)</f>
        <v>0</v>
      </c>
      <c r="I61" s="160"/>
      <c r="J61" s="80"/>
      <c r="K61" s="161" t="s">
        <v>1</v>
      </c>
      <c r="L61" s="162" t="s">
        <v>36</v>
      </c>
      <c r="M61" s="163">
        <v>7.0000000000000001E-3</v>
      </c>
      <c r="N61" s="163">
        <f>M61*F61</f>
        <v>0.21638399999999999</v>
      </c>
      <c r="O61" s="163">
        <v>0</v>
      </c>
      <c r="P61" s="163">
        <f>O61*F61</f>
        <v>0</v>
      </c>
      <c r="Q61" s="163">
        <v>0</v>
      </c>
      <c r="R61" s="164">
        <f>Q61*F61</f>
        <v>0</v>
      </c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P61" s="165" t="s">
        <v>113</v>
      </c>
      <c r="AR61" s="165" t="s">
        <v>109</v>
      </c>
      <c r="AS61" s="165" t="s">
        <v>114</v>
      </c>
      <c r="AW61" s="75" t="s">
        <v>107</v>
      </c>
      <c r="BC61" s="166">
        <f>IF(L61="základná",H61,0)</f>
        <v>0</v>
      </c>
      <c r="BD61" s="166">
        <f>IF(L61="znížená",H61,0)</f>
        <v>0</v>
      </c>
      <c r="BE61" s="166">
        <f>IF(L61="zákl. prenesená",H61,0)</f>
        <v>0</v>
      </c>
      <c r="BF61" s="166">
        <f>IF(L61="zníž. prenesená",H61,0)</f>
        <v>0</v>
      </c>
      <c r="BG61" s="166">
        <f>IF(L61="nulová",H61,0)</f>
        <v>0</v>
      </c>
      <c r="BH61" s="75" t="s">
        <v>114</v>
      </c>
      <c r="BI61" s="166">
        <f>ROUND(G61*F61,2)</f>
        <v>0</v>
      </c>
      <c r="BJ61" s="75" t="s">
        <v>113</v>
      </c>
      <c r="BK61" s="165" t="s">
        <v>138</v>
      </c>
    </row>
    <row r="62" spans="1:63" s="167" customFormat="1">
      <c r="B62" s="169" t="s">
        <v>116</v>
      </c>
      <c r="D62" s="171" t="s">
        <v>139</v>
      </c>
      <c r="F62" s="172">
        <v>30.911999999999999</v>
      </c>
      <c r="J62" s="168"/>
      <c r="K62" s="173"/>
      <c r="L62" s="174"/>
      <c r="M62" s="174"/>
      <c r="N62" s="174"/>
      <c r="O62" s="174"/>
      <c r="P62" s="174"/>
      <c r="Q62" s="174"/>
      <c r="R62" s="175"/>
      <c r="AR62" s="170" t="s">
        <v>116</v>
      </c>
      <c r="AS62" s="170" t="s">
        <v>114</v>
      </c>
      <c r="AT62" s="167" t="s">
        <v>114</v>
      </c>
      <c r="AU62" s="167" t="s">
        <v>3</v>
      </c>
      <c r="AV62" s="167" t="s">
        <v>75</v>
      </c>
      <c r="AW62" s="170" t="s">
        <v>107</v>
      </c>
    </row>
    <row r="63" spans="1:63" s="83" customFormat="1" ht="16.5" customHeight="1">
      <c r="A63" s="156" t="s">
        <v>140</v>
      </c>
      <c r="B63" s="156" t="s">
        <v>109</v>
      </c>
      <c r="C63" s="157" t="s">
        <v>141</v>
      </c>
      <c r="D63" s="158" t="s">
        <v>142</v>
      </c>
      <c r="E63" s="159" t="s">
        <v>112</v>
      </c>
      <c r="F63" s="188">
        <v>4.4160000000000004</v>
      </c>
      <c r="G63" s="190"/>
      <c r="H63" s="189">
        <f>ROUND(G63*F63,2)</f>
        <v>0</v>
      </c>
      <c r="I63" s="160"/>
      <c r="J63" s="80"/>
      <c r="K63" s="161" t="s">
        <v>1</v>
      </c>
      <c r="L63" s="162" t="s">
        <v>36</v>
      </c>
      <c r="M63" s="163">
        <v>8.9999999999999993E-3</v>
      </c>
      <c r="N63" s="163">
        <f>M63*F63</f>
        <v>3.9744000000000002E-2</v>
      </c>
      <c r="O63" s="163">
        <v>0</v>
      </c>
      <c r="P63" s="163">
        <f>O63*F63</f>
        <v>0</v>
      </c>
      <c r="Q63" s="163">
        <v>0</v>
      </c>
      <c r="R63" s="164">
        <f>Q63*F63</f>
        <v>0</v>
      </c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P63" s="165" t="s">
        <v>113</v>
      </c>
      <c r="AR63" s="165" t="s">
        <v>109</v>
      </c>
      <c r="AS63" s="165" t="s">
        <v>114</v>
      </c>
      <c r="AW63" s="75" t="s">
        <v>107</v>
      </c>
      <c r="BC63" s="166">
        <f>IF(L63="základná",H63,0)</f>
        <v>0</v>
      </c>
      <c r="BD63" s="166">
        <f>IF(L63="znížená",H63,0)</f>
        <v>0</v>
      </c>
      <c r="BE63" s="166">
        <f>IF(L63="zákl. prenesená",H63,0)</f>
        <v>0</v>
      </c>
      <c r="BF63" s="166">
        <f>IF(L63="zníž. prenesená",H63,0)</f>
        <v>0</v>
      </c>
      <c r="BG63" s="166">
        <f>IF(L63="nulová",H63,0)</f>
        <v>0</v>
      </c>
      <c r="BH63" s="75" t="s">
        <v>114</v>
      </c>
      <c r="BI63" s="166">
        <f>ROUND(G63*F63,2)</f>
        <v>0</v>
      </c>
      <c r="BJ63" s="75" t="s">
        <v>113</v>
      </c>
      <c r="BK63" s="165" t="s">
        <v>143</v>
      </c>
    </row>
    <row r="64" spans="1:63" s="83" customFormat="1" ht="24.2" customHeight="1">
      <c r="A64" s="156" t="s">
        <v>144</v>
      </c>
      <c r="B64" s="156" t="s">
        <v>109</v>
      </c>
      <c r="C64" s="157" t="s">
        <v>145</v>
      </c>
      <c r="D64" s="158" t="s">
        <v>146</v>
      </c>
      <c r="E64" s="159" t="s">
        <v>147</v>
      </c>
      <c r="F64" s="188">
        <v>7.0659999999999998</v>
      </c>
      <c r="G64" s="190"/>
      <c r="H64" s="189">
        <f>ROUND(G64*F64,2)</f>
        <v>0</v>
      </c>
      <c r="I64" s="160"/>
      <c r="J64" s="80"/>
      <c r="K64" s="161" t="s">
        <v>1</v>
      </c>
      <c r="L64" s="162" t="s">
        <v>36</v>
      </c>
      <c r="M64" s="163">
        <v>0</v>
      </c>
      <c r="N64" s="163">
        <f>M64*F64</f>
        <v>0</v>
      </c>
      <c r="O64" s="163">
        <v>0</v>
      </c>
      <c r="P64" s="163">
        <f>O64*F64</f>
        <v>0</v>
      </c>
      <c r="Q64" s="163">
        <v>0</v>
      </c>
      <c r="R64" s="164">
        <f>Q64*F64</f>
        <v>0</v>
      </c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P64" s="165" t="s">
        <v>113</v>
      </c>
      <c r="AR64" s="165" t="s">
        <v>109</v>
      </c>
      <c r="AS64" s="165" t="s">
        <v>114</v>
      </c>
      <c r="AW64" s="75" t="s">
        <v>107</v>
      </c>
      <c r="BC64" s="166">
        <f>IF(L64="základná",H64,0)</f>
        <v>0</v>
      </c>
      <c r="BD64" s="166">
        <f>IF(L64="znížená",H64,0)</f>
        <v>0</v>
      </c>
      <c r="BE64" s="166">
        <f>IF(L64="zákl. prenesená",H64,0)</f>
        <v>0</v>
      </c>
      <c r="BF64" s="166">
        <f>IF(L64="zníž. prenesená",H64,0)</f>
        <v>0</v>
      </c>
      <c r="BG64" s="166">
        <f>IF(L64="nulová",H64,0)</f>
        <v>0</v>
      </c>
      <c r="BH64" s="75" t="s">
        <v>114</v>
      </c>
      <c r="BI64" s="166">
        <f>ROUND(G64*F64,2)</f>
        <v>0</v>
      </c>
      <c r="BJ64" s="75" t="s">
        <v>113</v>
      </c>
      <c r="BK64" s="165" t="s">
        <v>148</v>
      </c>
    </row>
    <row r="65" spans="1:63" s="167" customFormat="1">
      <c r="B65" s="169" t="s">
        <v>116</v>
      </c>
      <c r="C65" s="170" t="s">
        <v>1</v>
      </c>
      <c r="D65" s="171" t="s">
        <v>149</v>
      </c>
      <c r="F65" s="172">
        <v>7.0659999999999998</v>
      </c>
      <c r="J65" s="168"/>
      <c r="K65" s="173"/>
      <c r="L65" s="174"/>
      <c r="M65" s="174"/>
      <c r="N65" s="174"/>
      <c r="O65" s="174"/>
      <c r="P65" s="174"/>
      <c r="Q65" s="174"/>
      <c r="R65" s="175"/>
      <c r="AR65" s="170" t="s">
        <v>116</v>
      </c>
      <c r="AS65" s="170" t="s">
        <v>114</v>
      </c>
      <c r="AT65" s="167" t="s">
        <v>114</v>
      </c>
      <c r="AU65" s="167" t="s">
        <v>27</v>
      </c>
      <c r="AV65" s="167" t="s">
        <v>75</v>
      </c>
      <c r="AW65" s="170" t="s">
        <v>107</v>
      </c>
    </row>
    <row r="66" spans="1:63" s="83" customFormat="1" ht="24.2" customHeight="1">
      <c r="A66" s="156" t="s">
        <v>150</v>
      </c>
      <c r="B66" s="156" t="s">
        <v>109</v>
      </c>
      <c r="C66" s="157" t="s">
        <v>151</v>
      </c>
      <c r="D66" s="158" t="s">
        <v>152</v>
      </c>
      <c r="E66" s="159" t="s">
        <v>112</v>
      </c>
      <c r="F66" s="188">
        <v>19.584</v>
      </c>
      <c r="G66" s="190"/>
      <c r="H66" s="189">
        <f>ROUND(G66*F66,2)</f>
        <v>0</v>
      </c>
      <c r="I66" s="160"/>
      <c r="J66" s="80"/>
      <c r="K66" s="161" t="s">
        <v>1</v>
      </c>
      <c r="L66" s="162" t="s">
        <v>36</v>
      </c>
      <c r="M66" s="163">
        <v>0.24199999999999999</v>
      </c>
      <c r="N66" s="163">
        <f>M66*F66</f>
        <v>4.7393279999999995</v>
      </c>
      <c r="O66" s="163">
        <v>0</v>
      </c>
      <c r="P66" s="163">
        <f>O66*F66</f>
        <v>0</v>
      </c>
      <c r="Q66" s="163">
        <v>0</v>
      </c>
      <c r="R66" s="164">
        <f>Q66*F66</f>
        <v>0</v>
      </c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P66" s="165" t="s">
        <v>113</v>
      </c>
      <c r="AR66" s="165" t="s">
        <v>109</v>
      </c>
      <c r="AS66" s="165" t="s">
        <v>114</v>
      </c>
      <c r="AW66" s="75" t="s">
        <v>107</v>
      </c>
      <c r="BC66" s="166">
        <f>IF(L66="základná",H66,0)</f>
        <v>0</v>
      </c>
      <c r="BD66" s="166">
        <f>IF(L66="znížená",H66,0)</f>
        <v>0</v>
      </c>
      <c r="BE66" s="166">
        <f>IF(L66="zákl. prenesená",H66,0)</f>
        <v>0</v>
      </c>
      <c r="BF66" s="166">
        <f>IF(L66="zníž. prenesená",H66,0)</f>
        <v>0</v>
      </c>
      <c r="BG66" s="166">
        <f>IF(L66="nulová",H66,0)</f>
        <v>0</v>
      </c>
      <c r="BH66" s="75" t="s">
        <v>114</v>
      </c>
      <c r="BI66" s="166">
        <f>ROUND(G66*F66,2)</f>
        <v>0</v>
      </c>
      <c r="BJ66" s="75" t="s">
        <v>113</v>
      </c>
      <c r="BK66" s="165" t="s">
        <v>153</v>
      </c>
    </row>
    <row r="67" spans="1:63" s="167" customFormat="1">
      <c r="B67" s="169" t="s">
        <v>116</v>
      </c>
      <c r="C67" s="170" t="s">
        <v>1</v>
      </c>
      <c r="D67" s="171" t="s">
        <v>154</v>
      </c>
      <c r="F67" s="172">
        <v>19.584</v>
      </c>
      <c r="J67" s="168"/>
      <c r="K67" s="173"/>
      <c r="L67" s="174"/>
      <c r="M67" s="174"/>
      <c r="N67" s="174"/>
      <c r="O67" s="174"/>
      <c r="P67" s="174"/>
      <c r="Q67" s="174"/>
      <c r="R67" s="175"/>
      <c r="AR67" s="170" t="s">
        <v>116</v>
      </c>
      <c r="AS67" s="170" t="s">
        <v>114</v>
      </c>
      <c r="AT67" s="167" t="s">
        <v>114</v>
      </c>
      <c r="AU67" s="167" t="s">
        <v>27</v>
      </c>
      <c r="AV67" s="167" t="s">
        <v>75</v>
      </c>
      <c r="AW67" s="170" t="s">
        <v>107</v>
      </c>
    </row>
    <row r="68" spans="1:63" s="83" customFormat="1" ht="24.2" customHeight="1">
      <c r="A68" s="156" t="s">
        <v>155</v>
      </c>
      <c r="B68" s="156" t="s">
        <v>109</v>
      </c>
      <c r="C68" s="157" t="s">
        <v>156</v>
      </c>
      <c r="D68" s="158" t="s">
        <v>157</v>
      </c>
      <c r="E68" s="159" t="s">
        <v>112</v>
      </c>
      <c r="F68" s="188">
        <v>3.456</v>
      </c>
      <c r="G68" s="190"/>
      <c r="H68" s="189">
        <f>ROUND(G68*F68,2)</f>
        <v>0</v>
      </c>
      <c r="I68" s="160"/>
      <c r="J68" s="80"/>
      <c r="K68" s="161" t="s">
        <v>1</v>
      </c>
      <c r="L68" s="162" t="s">
        <v>36</v>
      </c>
      <c r="M68" s="163">
        <v>1.5009999999999999</v>
      </c>
      <c r="N68" s="163">
        <f>M68*F68</f>
        <v>5.1874559999999992</v>
      </c>
      <c r="O68" s="163">
        <v>0</v>
      </c>
      <c r="P68" s="163">
        <f>O68*F68</f>
        <v>0</v>
      </c>
      <c r="Q68" s="163">
        <v>0</v>
      </c>
      <c r="R68" s="164">
        <f>Q68*F68</f>
        <v>0</v>
      </c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P68" s="165" t="s">
        <v>113</v>
      </c>
      <c r="AR68" s="165" t="s">
        <v>109</v>
      </c>
      <c r="AS68" s="165" t="s">
        <v>114</v>
      </c>
      <c r="AW68" s="75" t="s">
        <v>107</v>
      </c>
      <c r="BC68" s="166">
        <f>IF(L68="základná",H68,0)</f>
        <v>0</v>
      </c>
      <c r="BD68" s="166">
        <f>IF(L68="znížená",H68,0)</f>
        <v>0</v>
      </c>
      <c r="BE68" s="166">
        <f>IF(L68="zákl. prenesená",H68,0)</f>
        <v>0</v>
      </c>
      <c r="BF68" s="166">
        <f>IF(L68="zníž. prenesená",H68,0)</f>
        <v>0</v>
      </c>
      <c r="BG68" s="166">
        <f>IF(L68="nulová",H68,0)</f>
        <v>0</v>
      </c>
      <c r="BH68" s="75" t="s">
        <v>114</v>
      </c>
      <c r="BI68" s="166">
        <f>ROUND(G68*F68,2)</f>
        <v>0</v>
      </c>
      <c r="BJ68" s="75" t="s">
        <v>113</v>
      </c>
      <c r="BK68" s="165" t="s">
        <v>158</v>
      </c>
    </row>
    <row r="69" spans="1:63" s="167" customFormat="1">
      <c r="B69" s="169" t="s">
        <v>116</v>
      </c>
      <c r="C69" s="170" t="s">
        <v>1</v>
      </c>
      <c r="D69" s="171" t="s">
        <v>159</v>
      </c>
      <c r="F69" s="172">
        <v>3.456</v>
      </c>
      <c r="J69" s="168"/>
      <c r="K69" s="173"/>
      <c r="L69" s="174"/>
      <c r="M69" s="174"/>
      <c r="N69" s="174"/>
      <c r="O69" s="174"/>
      <c r="P69" s="174"/>
      <c r="Q69" s="174"/>
      <c r="R69" s="175"/>
      <c r="AR69" s="170" t="s">
        <v>116</v>
      </c>
      <c r="AS69" s="170" t="s">
        <v>114</v>
      </c>
      <c r="AT69" s="167" t="s">
        <v>114</v>
      </c>
      <c r="AU69" s="167" t="s">
        <v>27</v>
      </c>
      <c r="AV69" s="167" t="s">
        <v>75</v>
      </c>
      <c r="AW69" s="170" t="s">
        <v>107</v>
      </c>
    </row>
    <row r="70" spans="1:63" s="83" customFormat="1" ht="16.5" customHeight="1">
      <c r="A70" s="176" t="s">
        <v>160</v>
      </c>
      <c r="B70" s="176" t="s">
        <v>161</v>
      </c>
      <c r="C70" s="177" t="s">
        <v>162</v>
      </c>
      <c r="D70" s="178" t="s">
        <v>163</v>
      </c>
      <c r="E70" s="179" t="s">
        <v>147</v>
      </c>
      <c r="F70" s="191">
        <v>6.2210000000000001</v>
      </c>
      <c r="G70" s="193"/>
      <c r="H70" s="192">
        <f>ROUND(G70*F70,2)</f>
        <v>0</v>
      </c>
      <c r="I70" s="180"/>
      <c r="J70" s="181"/>
      <c r="K70" s="182" t="s">
        <v>1</v>
      </c>
      <c r="L70" s="183" t="s">
        <v>36</v>
      </c>
      <c r="M70" s="163">
        <v>0</v>
      </c>
      <c r="N70" s="163">
        <f>M70*F70</f>
        <v>0</v>
      </c>
      <c r="O70" s="163">
        <v>1</v>
      </c>
      <c r="P70" s="163">
        <f>O70*F70</f>
        <v>6.2210000000000001</v>
      </c>
      <c r="Q70" s="163">
        <v>0</v>
      </c>
      <c r="R70" s="164">
        <f>Q70*F70</f>
        <v>0</v>
      </c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P70" s="165" t="s">
        <v>144</v>
      </c>
      <c r="AR70" s="165" t="s">
        <v>161</v>
      </c>
      <c r="AS70" s="165" t="s">
        <v>114</v>
      </c>
      <c r="AW70" s="75" t="s">
        <v>107</v>
      </c>
      <c r="BC70" s="166">
        <f>IF(L70="základná",H70,0)</f>
        <v>0</v>
      </c>
      <c r="BD70" s="166">
        <f>IF(L70="znížená",H70,0)</f>
        <v>0</v>
      </c>
      <c r="BE70" s="166">
        <f>IF(L70="zákl. prenesená",H70,0)</f>
        <v>0</v>
      </c>
      <c r="BF70" s="166">
        <f>IF(L70="zníž. prenesená",H70,0)</f>
        <v>0</v>
      </c>
      <c r="BG70" s="166">
        <f>IF(L70="nulová",H70,0)</f>
        <v>0</v>
      </c>
      <c r="BH70" s="75" t="s">
        <v>114</v>
      </c>
      <c r="BI70" s="166">
        <f>ROUND(G70*F70,2)</f>
        <v>0</v>
      </c>
      <c r="BJ70" s="75" t="s">
        <v>113</v>
      </c>
      <c r="BK70" s="165" t="s">
        <v>164</v>
      </c>
    </row>
    <row r="71" spans="1:63" s="167" customFormat="1">
      <c r="B71" s="169" t="s">
        <v>116</v>
      </c>
      <c r="C71" s="170" t="s">
        <v>1</v>
      </c>
      <c r="D71" s="171" t="s">
        <v>165</v>
      </c>
      <c r="F71" s="172">
        <v>6.2210000000000001</v>
      </c>
      <c r="J71" s="168"/>
      <c r="K71" s="173"/>
      <c r="L71" s="174"/>
      <c r="M71" s="174"/>
      <c r="N71" s="174"/>
      <c r="O71" s="174"/>
      <c r="P71" s="174"/>
      <c r="Q71" s="174"/>
      <c r="R71" s="175"/>
      <c r="AR71" s="170" t="s">
        <v>116</v>
      </c>
      <c r="AS71" s="170" t="s">
        <v>114</v>
      </c>
      <c r="AT71" s="167" t="s">
        <v>114</v>
      </c>
      <c r="AU71" s="167" t="s">
        <v>27</v>
      </c>
      <c r="AV71" s="167" t="s">
        <v>75</v>
      </c>
      <c r="AW71" s="170" t="s">
        <v>107</v>
      </c>
    </row>
    <row r="72" spans="1:63" s="143" customFormat="1" ht="22.9" customHeight="1">
      <c r="B72" s="145" t="s">
        <v>69</v>
      </c>
      <c r="C72" s="154" t="s">
        <v>113</v>
      </c>
      <c r="D72" s="154" t="s">
        <v>166</v>
      </c>
      <c r="H72" s="155">
        <f>BI72</f>
        <v>0</v>
      </c>
      <c r="J72" s="144"/>
      <c r="K72" s="148"/>
      <c r="L72" s="149"/>
      <c r="M72" s="149"/>
      <c r="N72" s="150">
        <f>SUM(N73:N74)</f>
        <v>1.1961599999999999</v>
      </c>
      <c r="O72" s="149"/>
      <c r="P72" s="150">
        <f>SUM(P73:P74)</f>
        <v>1.8151487999999998</v>
      </c>
      <c r="Q72" s="149"/>
      <c r="R72" s="151">
        <f>SUM(R73:R74)</f>
        <v>0</v>
      </c>
      <c r="AP72" s="145" t="s">
        <v>75</v>
      </c>
      <c r="AR72" s="152" t="s">
        <v>69</v>
      </c>
      <c r="AS72" s="152" t="s">
        <v>75</v>
      </c>
      <c r="AW72" s="145" t="s">
        <v>107</v>
      </c>
      <c r="BI72" s="153">
        <f>SUM(BI73:BI74)</f>
        <v>0</v>
      </c>
    </row>
    <row r="73" spans="1:63" s="83" customFormat="1" ht="33" customHeight="1">
      <c r="A73" s="156" t="s">
        <v>167</v>
      </c>
      <c r="B73" s="156" t="s">
        <v>109</v>
      </c>
      <c r="C73" s="157" t="s">
        <v>168</v>
      </c>
      <c r="D73" s="158" t="s">
        <v>169</v>
      </c>
      <c r="E73" s="159" t="s">
        <v>112</v>
      </c>
      <c r="F73" s="188">
        <v>0.96</v>
      </c>
      <c r="G73" s="190"/>
      <c r="H73" s="189">
        <f>ROUND(G73*F73,2)</f>
        <v>0</v>
      </c>
      <c r="I73" s="160"/>
      <c r="J73" s="80"/>
      <c r="K73" s="161" t="s">
        <v>1</v>
      </c>
      <c r="L73" s="162" t="s">
        <v>36</v>
      </c>
      <c r="M73" s="163">
        <v>1.246</v>
      </c>
      <c r="N73" s="163">
        <f>M73*F73</f>
        <v>1.1961599999999999</v>
      </c>
      <c r="O73" s="163">
        <v>1.8907799999999999</v>
      </c>
      <c r="P73" s="163">
        <f>O73*F73</f>
        <v>1.8151487999999998</v>
      </c>
      <c r="Q73" s="163">
        <v>0</v>
      </c>
      <c r="R73" s="164">
        <f>Q73*F73</f>
        <v>0</v>
      </c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P73" s="165" t="s">
        <v>113</v>
      </c>
      <c r="AR73" s="165" t="s">
        <v>109</v>
      </c>
      <c r="AS73" s="165" t="s">
        <v>114</v>
      </c>
      <c r="AW73" s="75" t="s">
        <v>107</v>
      </c>
      <c r="BC73" s="166">
        <f>IF(L73="základná",H73,0)</f>
        <v>0</v>
      </c>
      <c r="BD73" s="166">
        <f>IF(L73="znížená",H73,0)</f>
        <v>0</v>
      </c>
      <c r="BE73" s="166">
        <f>IF(L73="zákl. prenesená",H73,0)</f>
        <v>0</v>
      </c>
      <c r="BF73" s="166">
        <f>IF(L73="zníž. prenesená",H73,0)</f>
        <v>0</v>
      </c>
      <c r="BG73" s="166">
        <f>IF(L73="nulová",H73,0)</f>
        <v>0</v>
      </c>
      <c r="BH73" s="75" t="s">
        <v>114</v>
      </c>
      <c r="BI73" s="166">
        <f>ROUND(G73*F73,2)</f>
        <v>0</v>
      </c>
      <c r="BJ73" s="75" t="s">
        <v>113</v>
      </c>
      <c r="BK73" s="165" t="s">
        <v>170</v>
      </c>
    </row>
    <row r="74" spans="1:63" s="167" customFormat="1">
      <c r="B74" s="169" t="s">
        <v>116</v>
      </c>
      <c r="C74" s="170" t="s">
        <v>1</v>
      </c>
      <c r="D74" s="171" t="s">
        <v>171</v>
      </c>
      <c r="F74" s="172">
        <v>0.96</v>
      </c>
      <c r="J74" s="168"/>
      <c r="K74" s="173"/>
      <c r="L74" s="174"/>
      <c r="M74" s="174"/>
      <c r="N74" s="174"/>
      <c r="O74" s="174"/>
      <c r="P74" s="174"/>
      <c r="Q74" s="174"/>
      <c r="R74" s="175"/>
      <c r="AR74" s="170" t="s">
        <v>116</v>
      </c>
      <c r="AS74" s="170" t="s">
        <v>114</v>
      </c>
      <c r="AT74" s="167" t="s">
        <v>114</v>
      </c>
      <c r="AU74" s="167" t="s">
        <v>27</v>
      </c>
      <c r="AV74" s="167" t="s">
        <v>75</v>
      </c>
      <c r="AW74" s="170" t="s">
        <v>107</v>
      </c>
    </row>
    <row r="75" spans="1:63" s="143" customFormat="1" ht="22.9" customHeight="1">
      <c r="B75" s="145" t="s">
        <v>69</v>
      </c>
      <c r="C75" s="154" t="s">
        <v>144</v>
      </c>
      <c r="D75" s="154" t="s">
        <v>172</v>
      </c>
      <c r="H75" s="155">
        <f>BI75</f>
        <v>0</v>
      </c>
      <c r="J75" s="144"/>
      <c r="K75" s="148"/>
      <c r="L75" s="149"/>
      <c r="M75" s="149"/>
      <c r="N75" s="150">
        <f>SUM(N76:N78)</f>
        <v>0.99899999999999989</v>
      </c>
      <c r="O75" s="149"/>
      <c r="P75" s="150">
        <f>SUM(P76:P78)</f>
        <v>6.0100000000000006E-3</v>
      </c>
      <c r="Q75" s="149"/>
      <c r="R75" s="151">
        <f>SUM(R76:R78)</f>
        <v>0</v>
      </c>
      <c r="AP75" s="145" t="s">
        <v>75</v>
      </c>
      <c r="AR75" s="152" t="s">
        <v>69</v>
      </c>
      <c r="AS75" s="152" t="s">
        <v>75</v>
      </c>
      <c r="AW75" s="145" t="s">
        <v>107</v>
      </c>
      <c r="BI75" s="153">
        <f>SUM(BI76:BI78)</f>
        <v>0</v>
      </c>
    </row>
    <row r="76" spans="1:63" s="83" customFormat="1" ht="24.2" customHeight="1">
      <c r="A76" s="156" t="s">
        <v>173</v>
      </c>
      <c r="B76" s="156" t="s">
        <v>109</v>
      </c>
      <c r="C76" s="157" t="s">
        <v>174</v>
      </c>
      <c r="D76" s="158" t="s">
        <v>175</v>
      </c>
      <c r="E76" s="159" t="s">
        <v>176</v>
      </c>
      <c r="F76" s="188">
        <v>1</v>
      </c>
      <c r="G76" s="190"/>
      <c r="H76" s="189">
        <f>ROUND(G76*F76,2)</f>
        <v>0</v>
      </c>
      <c r="I76" s="160"/>
      <c r="J76" s="80"/>
      <c r="K76" s="161" t="s">
        <v>1</v>
      </c>
      <c r="L76" s="162" t="s">
        <v>36</v>
      </c>
      <c r="M76" s="163">
        <v>0.57899999999999996</v>
      </c>
      <c r="N76" s="163">
        <f>M76*F76</f>
        <v>0.57899999999999996</v>
      </c>
      <c r="O76" s="163">
        <v>2.0000000000000002E-5</v>
      </c>
      <c r="P76" s="163">
        <f>O76*F76</f>
        <v>2.0000000000000002E-5</v>
      </c>
      <c r="Q76" s="163">
        <v>0</v>
      </c>
      <c r="R76" s="164">
        <f>Q76*F76</f>
        <v>0</v>
      </c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P76" s="165" t="s">
        <v>113</v>
      </c>
      <c r="AR76" s="165" t="s">
        <v>109</v>
      </c>
      <c r="AS76" s="165" t="s">
        <v>114</v>
      </c>
      <c r="AW76" s="75" t="s">
        <v>107</v>
      </c>
      <c r="BC76" s="166">
        <f>IF(L76="základná",H76,0)</f>
        <v>0</v>
      </c>
      <c r="BD76" s="166">
        <f>IF(L76="znížená",H76,0)</f>
        <v>0</v>
      </c>
      <c r="BE76" s="166">
        <f>IF(L76="zákl. prenesená",H76,0)</f>
        <v>0</v>
      </c>
      <c r="BF76" s="166">
        <f>IF(L76="zníž. prenesená",H76,0)</f>
        <v>0</v>
      </c>
      <c r="BG76" s="166">
        <f>IF(L76="nulová",H76,0)</f>
        <v>0</v>
      </c>
      <c r="BH76" s="75" t="s">
        <v>114</v>
      </c>
      <c r="BI76" s="166">
        <f>ROUND(G76*F76,2)</f>
        <v>0</v>
      </c>
      <c r="BJ76" s="75" t="s">
        <v>113</v>
      </c>
      <c r="BK76" s="165" t="s">
        <v>177</v>
      </c>
    </row>
    <row r="77" spans="1:63" s="83" customFormat="1" ht="16.5" customHeight="1">
      <c r="A77" s="176" t="s">
        <v>178</v>
      </c>
      <c r="B77" s="176" t="s">
        <v>161</v>
      </c>
      <c r="C77" s="177" t="s">
        <v>179</v>
      </c>
      <c r="D77" s="178" t="s">
        <v>180</v>
      </c>
      <c r="E77" s="179" t="s">
        <v>176</v>
      </c>
      <c r="F77" s="191">
        <v>1</v>
      </c>
      <c r="G77" s="193"/>
      <c r="H77" s="192">
        <f>ROUND(G77*F77,2)</f>
        <v>0</v>
      </c>
      <c r="I77" s="180"/>
      <c r="J77" s="181"/>
      <c r="K77" s="182" t="s">
        <v>1</v>
      </c>
      <c r="L77" s="183" t="s">
        <v>36</v>
      </c>
      <c r="M77" s="163">
        <v>0</v>
      </c>
      <c r="N77" s="163">
        <f>M77*F77</f>
        <v>0</v>
      </c>
      <c r="O77" s="163">
        <v>5.1900000000000002E-3</v>
      </c>
      <c r="P77" s="163">
        <f>O77*F77</f>
        <v>5.1900000000000002E-3</v>
      </c>
      <c r="Q77" s="163">
        <v>0</v>
      </c>
      <c r="R77" s="164">
        <f>Q77*F77</f>
        <v>0</v>
      </c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P77" s="165" t="s">
        <v>144</v>
      </c>
      <c r="AR77" s="165" t="s">
        <v>161</v>
      </c>
      <c r="AS77" s="165" t="s">
        <v>114</v>
      </c>
      <c r="AW77" s="75" t="s">
        <v>107</v>
      </c>
      <c r="BC77" s="166">
        <f>IF(L77="základná",H77,0)</f>
        <v>0</v>
      </c>
      <c r="BD77" s="166">
        <f>IF(L77="znížená",H77,0)</f>
        <v>0</v>
      </c>
      <c r="BE77" s="166">
        <f>IF(L77="zákl. prenesená",H77,0)</f>
        <v>0</v>
      </c>
      <c r="BF77" s="166">
        <f>IF(L77="zníž. prenesená",H77,0)</f>
        <v>0</v>
      </c>
      <c r="BG77" s="166">
        <f>IF(L77="nulová",H77,0)</f>
        <v>0</v>
      </c>
      <c r="BH77" s="75" t="s">
        <v>114</v>
      </c>
      <c r="BI77" s="166">
        <f>ROUND(G77*F77,2)</f>
        <v>0</v>
      </c>
      <c r="BJ77" s="75" t="s">
        <v>113</v>
      </c>
      <c r="BK77" s="165" t="s">
        <v>181</v>
      </c>
    </row>
    <row r="78" spans="1:63" s="83" customFormat="1" ht="24.2" customHeight="1">
      <c r="A78" s="156">
        <v>15</v>
      </c>
      <c r="B78" s="156" t="s">
        <v>109</v>
      </c>
      <c r="C78" s="157" t="s">
        <v>183</v>
      </c>
      <c r="D78" s="158" t="s">
        <v>184</v>
      </c>
      <c r="E78" s="159" t="s">
        <v>185</v>
      </c>
      <c r="F78" s="188">
        <v>8</v>
      </c>
      <c r="G78" s="190"/>
      <c r="H78" s="189">
        <f>ROUND(G78*F78,2)</f>
        <v>0</v>
      </c>
      <c r="I78" s="160"/>
      <c r="J78" s="80"/>
      <c r="K78" s="161" t="s">
        <v>1</v>
      </c>
      <c r="L78" s="162" t="s">
        <v>36</v>
      </c>
      <c r="M78" s="163">
        <v>5.2499999999999998E-2</v>
      </c>
      <c r="N78" s="163">
        <f>M78*F78</f>
        <v>0.42</v>
      </c>
      <c r="O78" s="163">
        <v>1E-4</v>
      </c>
      <c r="P78" s="163">
        <f>O78*F78</f>
        <v>8.0000000000000004E-4</v>
      </c>
      <c r="Q78" s="163">
        <v>0</v>
      </c>
      <c r="R78" s="164">
        <f>Q78*F78</f>
        <v>0</v>
      </c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P78" s="165" t="s">
        <v>113</v>
      </c>
      <c r="AR78" s="165" t="s">
        <v>109</v>
      </c>
      <c r="AS78" s="165" t="s">
        <v>114</v>
      </c>
      <c r="AW78" s="75" t="s">
        <v>107</v>
      </c>
      <c r="BC78" s="166">
        <f>IF(L78="základná",H78,0)</f>
        <v>0</v>
      </c>
      <c r="BD78" s="166">
        <f>IF(L78="znížená",H78,0)</f>
        <v>0</v>
      </c>
      <c r="BE78" s="166">
        <f>IF(L78="zákl. prenesená",H78,0)</f>
        <v>0</v>
      </c>
      <c r="BF78" s="166">
        <f>IF(L78="zníž. prenesená",H78,0)</f>
        <v>0</v>
      </c>
      <c r="BG78" s="166">
        <f>IF(L78="nulová",H78,0)</f>
        <v>0</v>
      </c>
      <c r="BH78" s="75" t="s">
        <v>114</v>
      </c>
      <c r="BI78" s="166">
        <f>ROUND(G78*F78,2)</f>
        <v>0</v>
      </c>
      <c r="BJ78" s="75" t="s">
        <v>113</v>
      </c>
      <c r="BK78" s="165" t="s">
        <v>186</v>
      </c>
    </row>
    <row r="79" spans="1:63" s="143" customFormat="1" ht="22.9" customHeight="1">
      <c r="B79" s="145" t="s">
        <v>69</v>
      </c>
      <c r="C79" s="154" t="s">
        <v>150</v>
      </c>
      <c r="D79" s="154" t="s">
        <v>187</v>
      </c>
      <c r="H79" s="155">
        <f>BI79</f>
        <v>0</v>
      </c>
      <c r="J79" s="144"/>
      <c r="K79" s="148"/>
      <c r="L79" s="149"/>
      <c r="M79" s="149"/>
      <c r="N79" s="150">
        <f>SUM(N80:N85)</f>
        <v>8.0329689999999996</v>
      </c>
      <c r="O79" s="149"/>
      <c r="P79" s="150">
        <f>SUM(P80:P85)</f>
        <v>0</v>
      </c>
      <c r="Q79" s="149"/>
      <c r="R79" s="151">
        <f>SUM(R80:R85)</f>
        <v>0.23799999999999999</v>
      </c>
      <c r="AP79" s="145" t="s">
        <v>75</v>
      </c>
      <c r="AR79" s="152" t="s">
        <v>69</v>
      </c>
      <c r="AS79" s="152" t="s">
        <v>75</v>
      </c>
      <c r="AW79" s="145" t="s">
        <v>107</v>
      </c>
      <c r="BI79" s="153">
        <f>SUM(BI80:BI85)</f>
        <v>0</v>
      </c>
    </row>
    <row r="80" spans="1:63" s="83" customFormat="1" ht="33" customHeight="1">
      <c r="A80" s="156">
        <v>16</v>
      </c>
      <c r="B80" s="156" t="s">
        <v>109</v>
      </c>
      <c r="C80" s="157" t="s">
        <v>188</v>
      </c>
      <c r="D80" s="158" t="s">
        <v>189</v>
      </c>
      <c r="E80" s="159" t="s">
        <v>176</v>
      </c>
      <c r="F80" s="188">
        <v>2</v>
      </c>
      <c r="G80" s="190"/>
      <c r="H80" s="189">
        <f>ROUND(G80*F80,2)</f>
        <v>0</v>
      </c>
      <c r="I80" s="160"/>
      <c r="J80" s="80"/>
      <c r="K80" s="161" t="s">
        <v>1</v>
      </c>
      <c r="L80" s="162" t="s">
        <v>36</v>
      </c>
      <c r="M80" s="163">
        <v>3.6139999999999999</v>
      </c>
      <c r="N80" s="163">
        <f>M80*F80</f>
        <v>7.2279999999999998</v>
      </c>
      <c r="O80" s="163">
        <v>0</v>
      </c>
      <c r="P80" s="163">
        <f>O80*F80</f>
        <v>0</v>
      </c>
      <c r="Q80" s="163">
        <v>0.11899999999999999</v>
      </c>
      <c r="R80" s="164">
        <f>Q80*F80</f>
        <v>0.23799999999999999</v>
      </c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P80" s="165" t="s">
        <v>113</v>
      </c>
      <c r="AR80" s="165" t="s">
        <v>109</v>
      </c>
      <c r="AS80" s="165" t="s">
        <v>114</v>
      </c>
      <c r="AW80" s="75" t="s">
        <v>107</v>
      </c>
      <c r="BC80" s="166">
        <f>IF(L80="základná",H80,0)</f>
        <v>0</v>
      </c>
      <c r="BD80" s="166">
        <f>IF(L80="znížená",H80,0)</f>
        <v>0</v>
      </c>
      <c r="BE80" s="166">
        <f>IF(L80="zákl. prenesená",H80,0)</f>
        <v>0</v>
      </c>
      <c r="BF80" s="166">
        <f>IF(L80="zníž. prenesená",H80,0)</f>
        <v>0</v>
      </c>
      <c r="BG80" s="166">
        <f>IF(L80="nulová",H80,0)</f>
        <v>0</v>
      </c>
      <c r="BH80" s="75" t="s">
        <v>114</v>
      </c>
      <c r="BI80" s="166">
        <f>ROUND(G80*F80,2)</f>
        <v>0</v>
      </c>
      <c r="BJ80" s="75" t="s">
        <v>113</v>
      </c>
      <c r="BK80" s="165" t="s">
        <v>190</v>
      </c>
    </row>
    <row r="81" spans="1:63" s="83" customFormat="1" ht="21.75" customHeight="1">
      <c r="A81" s="156">
        <v>17</v>
      </c>
      <c r="B81" s="156" t="s">
        <v>109</v>
      </c>
      <c r="C81" s="157" t="s">
        <v>191</v>
      </c>
      <c r="D81" s="158" t="s">
        <v>192</v>
      </c>
      <c r="E81" s="159" t="s">
        <v>147</v>
      </c>
      <c r="F81" s="188">
        <v>0.51900000000000002</v>
      </c>
      <c r="G81" s="190"/>
      <c r="H81" s="189">
        <f>ROUND(G81*F81,2)</f>
        <v>0</v>
      </c>
      <c r="I81" s="160"/>
      <c r="J81" s="80"/>
      <c r="K81" s="161" t="s">
        <v>1</v>
      </c>
      <c r="L81" s="162" t="s">
        <v>36</v>
      </c>
      <c r="M81" s="163">
        <v>0.59799999999999998</v>
      </c>
      <c r="N81" s="163">
        <f>M81*F81</f>
        <v>0.31036199999999997</v>
      </c>
      <c r="O81" s="163">
        <v>0</v>
      </c>
      <c r="P81" s="163">
        <f>O81*F81</f>
        <v>0</v>
      </c>
      <c r="Q81" s="163">
        <v>0</v>
      </c>
      <c r="R81" s="164">
        <f>Q81*F81</f>
        <v>0</v>
      </c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P81" s="165" t="s">
        <v>113</v>
      </c>
      <c r="AR81" s="165" t="s">
        <v>109</v>
      </c>
      <c r="AS81" s="165" t="s">
        <v>114</v>
      </c>
      <c r="AW81" s="75" t="s">
        <v>107</v>
      </c>
      <c r="BC81" s="166">
        <f>IF(L81="základná",H81,0)</f>
        <v>0</v>
      </c>
      <c r="BD81" s="166">
        <f>IF(L81="znížená",H81,0)</f>
        <v>0</v>
      </c>
      <c r="BE81" s="166">
        <f>IF(L81="zákl. prenesená",H81,0)</f>
        <v>0</v>
      </c>
      <c r="BF81" s="166">
        <f>IF(L81="zníž. prenesená",H81,0)</f>
        <v>0</v>
      </c>
      <c r="BG81" s="166">
        <f>IF(L81="nulová",H81,0)</f>
        <v>0</v>
      </c>
      <c r="BH81" s="75" t="s">
        <v>114</v>
      </c>
      <c r="BI81" s="166">
        <f>ROUND(G81*F81,2)</f>
        <v>0</v>
      </c>
      <c r="BJ81" s="75" t="s">
        <v>113</v>
      </c>
      <c r="BK81" s="165" t="s">
        <v>193</v>
      </c>
    </row>
    <row r="82" spans="1:63" s="83" customFormat="1" ht="24.2" customHeight="1">
      <c r="A82" s="156">
        <v>18</v>
      </c>
      <c r="B82" s="156" t="s">
        <v>109</v>
      </c>
      <c r="C82" s="157" t="s">
        <v>194</v>
      </c>
      <c r="D82" s="158" t="s">
        <v>195</v>
      </c>
      <c r="E82" s="159" t="s">
        <v>147</v>
      </c>
      <c r="F82" s="188">
        <v>4.6710000000000003</v>
      </c>
      <c r="G82" s="190"/>
      <c r="H82" s="189">
        <f>ROUND(G82*F82,2)</f>
        <v>0</v>
      </c>
      <c r="I82" s="160"/>
      <c r="J82" s="80"/>
      <c r="K82" s="161" t="s">
        <v>1</v>
      </c>
      <c r="L82" s="162" t="s">
        <v>36</v>
      </c>
      <c r="M82" s="163">
        <v>7.0000000000000001E-3</v>
      </c>
      <c r="N82" s="163">
        <f>M82*F82</f>
        <v>3.2697000000000004E-2</v>
      </c>
      <c r="O82" s="163">
        <v>0</v>
      </c>
      <c r="P82" s="163">
        <f>O82*F82</f>
        <v>0</v>
      </c>
      <c r="Q82" s="163">
        <v>0</v>
      </c>
      <c r="R82" s="164">
        <f>Q82*F82</f>
        <v>0</v>
      </c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P82" s="165" t="s">
        <v>113</v>
      </c>
      <c r="AR82" s="165" t="s">
        <v>109</v>
      </c>
      <c r="AS82" s="165" t="s">
        <v>114</v>
      </c>
      <c r="AW82" s="75" t="s">
        <v>107</v>
      </c>
      <c r="BC82" s="166">
        <f>IF(L82="základná",H82,0)</f>
        <v>0</v>
      </c>
      <c r="BD82" s="166">
        <f>IF(L82="znížená",H82,0)</f>
        <v>0</v>
      </c>
      <c r="BE82" s="166">
        <f>IF(L82="zákl. prenesená",H82,0)</f>
        <v>0</v>
      </c>
      <c r="BF82" s="166">
        <f>IF(L82="zníž. prenesená",H82,0)</f>
        <v>0</v>
      </c>
      <c r="BG82" s="166">
        <f>IF(L82="nulová",H82,0)</f>
        <v>0</v>
      </c>
      <c r="BH82" s="75" t="s">
        <v>114</v>
      </c>
      <c r="BI82" s="166">
        <f>ROUND(G82*F82,2)</f>
        <v>0</v>
      </c>
      <c r="BJ82" s="75" t="s">
        <v>113</v>
      </c>
      <c r="BK82" s="165" t="s">
        <v>196</v>
      </c>
    </row>
    <row r="83" spans="1:63" s="167" customFormat="1">
      <c r="B83" s="169" t="s">
        <v>116</v>
      </c>
      <c r="D83" s="171" t="s">
        <v>197</v>
      </c>
      <c r="F83" s="172">
        <v>4.6710000000000003</v>
      </c>
      <c r="J83" s="168"/>
      <c r="K83" s="173"/>
      <c r="L83" s="174"/>
      <c r="M83" s="174"/>
      <c r="N83" s="174"/>
      <c r="O83" s="174"/>
      <c r="P83" s="174"/>
      <c r="Q83" s="174"/>
      <c r="R83" s="175"/>
      <c r="AR83" s="170" t="s">
        <v>116</v>
      </c>
      <c r="AS83" s="170" t="s">
        <v>114</v>
      </c>
      <c r="AT83" s="167" t="s">
        <v>114</v>
      </c>
      <c r="AU83" s="167" t="s">
        <v>3</v>
      </c>
      <c r="AV83" s="167" t="s">
        <v>75</v>
      </c>
      <c r="AW83" s="170" t="s">
        <v>107</v>
      </c>
    </row>
    <row r="84" spans="1:63" s="83" customFormat="1" ht="24.2" customHeight="1">
      <c r="A84" s="156">
        <v>19</v>
      </c>
      <c r="B84" s="156" t="s">
        <v>109</v>
      </c>
      <c r="C84" s="157" t="s">
        <v>198</v>
      </c>
      <c r="D84" s="158" t="s">
        <v>199</v>
      </c>
      <c r="E84" s="159" t="s">
        <v>147</v>
      </c>
      <c r="F84" s="188">
        <v>0.51900000000000002</v>
      </c>
      <c r="G84" s="190"/>
      <c r="H84" s="189">
        <f>ROUND(G84*F84,2)</f>
        <v>0</v>
      </c>
      <c r="I84" s="160"/>
      <c r="J84" s="80"/>
      <c r="K84" s="161" t="s">
        <v>1</v>
      </c>
      <c r="L84" s="162" t="s">
        <v>36</v>
      </c>
      <c r="M84" s="163">
        <v>0.89</v>
      </c>
      <c r="N84" s="163">
        <f>M84*F84</f>
        <v>0.46191000000000004</v>
      </c>
      <c r="O84" s="163">
        <v>0</v>
      </c>
      <c r="P84" s="163">
        <f>O84*F84</f>
        <v>0</v>
      </c>
      <c r="Q84" s="163">
        <v>0</v>
      </c>
      <c r="R84" s="164">
        <f>Q84*F84</f>
        <v>0</v>
      </c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P84" s="165" t="s">
        <v>113</v>
      </c>
      <c r="AR84" s="165" t="s">
        <v>109</v>
      </c>
      <c r="AS84" s="165" t="s">
        <v>114</v>
      </c>
      <c r="AW84" s="75" t="s">
        <v>107</v>
      </c>
      <c r="BC84" s="166">
        <f>IF(L84="základná",H84,0)</f>
        <v>0</v>
      </c>
      <c r="BD84" s="166">
        <f>IF(L84="znížená",H84,0)</f>
        <v>0</v>
      </c>
      <c r="BE84" s="166">
        <f>IF(L84="zákl. prenesená",H84,0)</f>
        <v>0</v>
      </c>
      <c r="BF84" s="166">
        <f>IF(L84="zníž. prenesená",H84,0)</f>
        <v>0</v>
      </c>
      <c r="BG84" s="166">
        <f>IF(L84="nulová",H84,0)</f>
        <v>0</v>
      </c>
      <c r="BH84" s="75" t="s">
        <v>114</v>
      </c>
      <c r="BI84" s="166">
        <f>ROUND(G84*F84,2)</f>
        <v>0</v>
      </c>
      <c r="BJ84" s="75" t="s">
        <v>113</v>
      </c>
      <c r="BK84" s="165" t="s">
        <v>200</v>
      </c>
    </row>
    <row r="85" spans="1:63" s="83" customFormat="1" ht="24.2" customHeight="1">
      <c r="A85" s="156">
        <v>20</v>
      </c>
      <c r="B85" s="156" t="s">
        <v>109</v>
      </c>
      <c r="C85" s="157" t="s">
        <v>201</v>
      </c>
      <c r="D85" s="158" t="s">
        <v>202</v>
      </c>
      <c r="E85" s="159" t="s">
        <v>147</v>
      </c>
      <c r="F85" s="188">
        <v>0.51900000000000002</v>
      </c>
      <c r="G85" s="190"/>
      <c r="H85" s="189">
        <f>ROUND(G85*F85,2)</f>
        <v>0</v>
      </c>
      <c r="I85" s="160"/>
      <c r="J85" s="80"/>
      <c r="K85" s="161" t="s">
        <v>1</v>
      </c>
      <c r="L85" s="162" t="s">
        <v>36</v>
      </c>
      <c r="M85" s="163">
        <v>0</v>
      </c>
      <c r="N85" s="163">
        <f>M85*F85</f>
        <v>0</v>
      </c>
      <c r="O85" s="163">
        <v>0</v>
      </c>
      <c r="P85" s="163">
        <f>O85*F85</f>
        <v>0</v>
      </c>
      <c r="Q85" s="163">
        <v>0</v>
      </c>
      <c r="R85" s="164">
        <f>Q85*F85</f>
        <v>0</v>
      </c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P85" s="165" t="s">
        <v>113</v>
      </c>
      <c r="AR85" s="165" t="s">
        <v>109</v>
      </c>
      <c r="AS85" s="165" t="s">
        <v>114</v>
      </c>
      <c r="AW85" s="75" t="s">
        <v>107</v>
      </c>
      <c r="BC85" s="166">
        <f>IF(L85="základná",H85,0)</f>
        <v>0</v>
      </c>
      <c r="BD85" s="166">
        <f>IF(L85="znížená",H85,0)</f>
        <v>0</v>
      </c>
      <c r="BE85" s="166">
        <f>IF(L85="zákl. prenesená",H85,0)</f>
        <v>0</v>
      </c>
      <c r="BF85" s="166">
        <f>IF(L85="zníž. prenesená",H85,0)</f>
        <v>0</v>
      </c>
      <c r="BG85" s="166">
        <f>IF(L85="nulová",H85,0)</f>
        <v>0</v>
      </c>
      <c r="BH85" s="75" t="s">
        <v>114</v>
      </c>
      <c r="BI85" s="166">
        <f>ROUND(G85*F85,2)</f>
        <v>0</v>
      </c>
      <c r="BJ85" s="75" t="s">
        <v>113</v>
      </c>
      <c r="BK85" s="165" t="s">
        <v>203</v>
      </c>
    </row>
    <row r="86" spans="1:63" s="143" customFormat="1" ht="22.9" customHeight="1">
      <c r="B86" s="145" t="s">
        <v>69</v>
      </c>
      <c r="C86" s="154" t="s">
        <v>204</v>
      </c>
      <c r="D86" s="154" t="s">
        <v>205</v>
      </c>
      <c r="H86" s="155">
        <f>BI86</f>
        <v>0</v>
      </c>
      <c r="J86" s="144"/>
      <c r="K86" s="148"/>
      <c r="L86" s="149"/>
      <c r="M86" s="149"/>
      <c r="N86" s="150">
        <f>N87</f>
        <v>10.442189000000001</v>
      </c>
      <c r="O86" s="149"/>
      <c r="P86" s="150">
        <f>P87</f>
        <v>0</v>
      </c>
      <c r="Q86" s="149"/>
      <c r="R86" s="151">
        <f>R87</f>
        <v>0</v>
      </c>
      <c r="AP86" s="145" t="s">
        <v>75</v>
      </c>
      <c r="AR86" s="152" t="s">
        <v>69</v>
      </c>
      <c r="AS86" s="152" t="s">
        <v>75</v>
      </c>
      <c r="AW86" s="145" t="s">
        <v>107</v>
      </c>
      <c r="BI86" s="153">
        <f>BI87</f>
        <v>0</v>
      </c>
    </row>
    <row r="87" spans="1:63" s="83" customFormat="1" ht="33" customHeight="1">
      <c r="A87" s="156">
        <v>21</v>
      </c>
      <c r="B87" s="156" t="s">
        <v>109</v>
      </c>
      <c r="C87" s="157" t="s">
        <v>206</v>
      </c>
      <c r="D87" s="158" t="s">
        <v>207</v>
      </c>
      <c r="E87" s="159" t="s">
        <v>147</v>
      </c>
      <c r="F87" s="188">
        <v>8.1010000000000009</v>
      </c>
      <c r="G87" s="190"/>
      <c r="H87" s="189">
        <f>ROUND(G87*F87,2)</f>
        <v>0</v>
      </c>
      <c r="I87" s="160"/>
      <c r="J87" s="80"/>
      <c r="K87" s="161" t="s">
        <v>1</v>
      </c>
      <c r="L87" s="162" t="s">
        <v>36</v>
      </c>
      <c r="M87" s="163">
        <v>1.2889999999999999</v>
      </c>
      <c r="N87" s="163">
        <f>M87*F87</f>
        <v>10.442189000000001</v>
      </c>
      <c r="O87" s="163">
        <v>0</v>
      </c>
      <c r="P87" s="163">
        <f>O87*F87</f>
        <v>0</v>
      </c>
      <c r="Q87" s="163">
        <v>0</v>
      </c>
      <c r="R87" s="164">
        <f>Q87*F87</f>
        <v>0</v>
      </c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P87" s="165" t="s">
        <v>113</v>
      </c>
      <c r="AR87" s="165" t="s">
        <v>109</v>
      </c>
      <c r="AS87" s="165" t="s">
        <v>114</v>
      </c>
      <c r="AW87" s="75" t="s">
        <v>107</v>
      </c>
      <c r="BC87" s="166">
        <f>IF(L87="základná",H87,0)</f>
        <v>0</v>
      </c>
      <c r="BD87" s="166">
        <f>IF(L87="znížená",H87,0)</f>
        <v>0</v>
      </c>
      <c r="BE87" s="166">
        <f>IF(L87="zákl. prenesená",H87,0)</f>
        <v>0</v>
      </c>
      <c r="BF87" s="166">
        <f>IF(L87="zníž. prenesená",H87,0)</f>
        <v>0</v>
      </c>
      <c r="BG87" s="166">
        <f>IF(L87="nulová",H87,0)</f>
        <v>0</v>
      </c>
      <c r="BH87" s="75" t="s">
        <v>114</v>
      </c>
      <c r="BI87" s="166">
        <f>ROUND(G87*F87,2)</f>
        <v>0</v>
      </c>
      <c r="BJ87" s="75" t="s">
        <v>113</v>
      </c>
      <c r="BK87" s="165" t="s">
        <v>208</v>
      </c>
    </row>
    <row r="88" spans="1:63" s="143" customFormat="1" ht="25.9" customHeight="1">
      <c r="B88" s="145" t="s">
        <v>69</v>
      </c>
      <c r="C88" s="146" t="s">
        <v>209</v>
      </c>
      <c r="D88" s="146" t="s">
        <v>210</v>
      </c>
      <c r="H88" s="147">
        <f>BI88</f>
        <v>0</v>
      </c>
      <c r="J88" s="144"/>
      <c r="K88" s="148"/>
      <c r="L88" s="149"/>
      <c r="M88" s="149"/>
      <c r="N88" s="150">
        <f>N89</f>
        <v>32.180832000000009</v>
      </c>
      <c r="O88" s="149"/>
      <c r="P88" s="150">
        <f>P89</f>
        <v>8.7999999999999995E-2</v>
      </c>
      <c r="Q88" s="149"/>
      <c r="R88" s="151">
        <f>R89</f>
        <v>0.28108</v>
      </c>
      <c r="AP88" s="145" t="s">
        <v>114</v>
      </c>
      <c r="AR88" s="152" t="s">
        <v>69</v>
      </c>
      <c r="AS88" s="152" t="s">
        <v>70</v>
      </c>
      <c r="AW88" s="145" t="s">
        <v>107</v>
      </c>
      <c r="BI88" s="153">
        <f>BI89</f>
        <v>0</v>
      </c>
    </row>
    <row r="89" spans="1:63" s="143" customFormat="1" ht="22.9" customHeight="1">
      <c r="B89" s="145" t="s">
        <v>69</v>
      </c>
      <c r="C89" s="154" t="s">
        <v>211</v>
      </c>
      <c r="D89" s="154" t="s">
        <v>212</v>
      </c>
      <c r="H89" s="155">
        <f>BI89</f>
        <v>0</v>
      </c>
      <c r="J89" s="144"/>
      <c r="K89" s="148"/>
      <c r="L89" s="149"/>
      <c r="M89" s="149"/>
      <c r="N89" s="150">
        <f>SUM(N90:N110)</f>
        <v>32.180832000000009</v>
      </c>
      <c r="O89" s="149"/>
      <c r="P89" s="150">
        <f>SUM(P90:P110)</f>
        <v>8.7999999999999995E-2</v>
      </c>
      <c r="Q89" s="149"/>
      <c r="R89" s="151">
        <f>SUM(R90:R110)</f>
        <v>0.28108</v>
      </c>
      <c r="AP89" s="145" t="s">
        <v>114</v>
      </c>
      <c r="AR89" s="152" t="s">
        <v>69</v>
      </c>
      <c r="AS89" s="152" t="s">
        <v>75</v>
      </c>
      <c r="AW89" s="145" t="s">
        <v>107</v>
      </c>
      <c r="BI89" s="153">
        <f>SUM(BI90:BI110)</f>
        <v>0</v>
      </c>
    </row>
    <row r="90" spans="1:63" s="83" customFormat="1" ht="24.2" customHeight="1">
      <c r="A90" s="156">
        <v>22</v>
      </c>
      <c r="B90" s="156" t="s">
        <v>109</v>
      </c>
      <c r="C90" s="157" t="s">
        <v>213</v>
      </c>
      <c r="D90" s="158" t="s">
        <v>214</v>
      </c>
      <c r="E90" s="159" t="s">
        <v>185</v>
      </c>
      <c r="F90" s="188">
        <v>10</v>
      </c>
      <c r="G90" s="190"/>
      <c r="H90" s="189">
        <f t="shared" ref="H90:H98" si="0">ROUND(G90*F90,2)</f>
        <v>0</v>
      </c>
      <c r="I90" s="160"/>
      <c r="J90" s="80"/>
      <c r="K90" s="161" t="s">
        <v>1</v>
      </c>
      <c r="L90" s="162" t="s">
        <v>36</v>
      </c>
      <c r="M90" s="163">
        <v>0.28100000000000003</v>
      </c>
      <c r="N90" s="163">
        <f t="shared" ref="N90:N98" si="1">M90*F90</f>
        <v>2.8100000000000005</v>
      </c>
      <c r="O90" s="163">
        <v>0</v>
      </c>
      <c r="P90" s="163">
        <f t="shared" ref="P90:P98" si="2">O90*F90</f>
        <v>0</v>
      </c>
      <c r="Q90" s="163">
        <v>1.102E-2</v>
      </c>
      <c r="R90" s="164">
        <f t="shared" ref="R90:R98" si="3">Q90*F90</f>
        <v>0.11020000000000001</v>
      </c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P90" s="165" t="s">
        <v>182</v>
      </c>
      <c r="AR90" s="165" t="s">
        <v>109</v>
      </c>
      <c r="AS90" s="165" t="s">
        <v>114</v>
      </c>
      <c r="AW90" s="75" t="s">
        <v>107</v>
      </c>
      <c r="BC90" s="166">
        <f t="shared" ref="BC90:BC98" si="4">IF(L90="základná",H90,0)</f>
        <v>0</v>
      </c>
      <c r="BD90" s="166">
        <f t="shared" ref="BD90:BD98" si="5">IF(L90="znížená",H90,0)</f>
        <v>0</v>
      </c>
      <c r="BE90" s="166">
        <f t="shared" ref="BE90:BE98" si="6">IF(L90="zákl. prenesená",H90,0)</f>
        <v>0</v>
      </c>
      <c r="BF90" s="166">
        <f t="shared" ref="BF90:BF98" si="7">IF(L90="zníž. prenesená",H90,0)</f>
        <v>0</v>
      </c>
      <c r="BG90" s="166">
        <f t="shared" ref="BG90:BG98" si="8">IF(L90="nulová",H90,0)</f>
        <v>0</v>
      </c>
      <c r="BH90" s="75" t="s">
        <v>114</v>
      </c>
      <c r="BI90" s="166">
        <f t="shared" ref="BI90:BI98" si="9">ROUND(G90*F90,2)</f>
        <v>0</v>
      </c>
      <c r="BJ90" s="75" t="s">
        <v>182</v>
      </c>
      <c r="BK90" s="165" t="s">
        <v>215</v>
      </c>
    </row>
    <row r="91" spans="1:63" s="83" customFormat="1" ht="33" customHeight="1">
      <c r="A91" s="156">
        <v>23</v>
      </c>
      <c r="B91" s="156" t="s">
        <v>109</v>
      </c>
      <c r="C91" s="157" t="s">
        <v>216</v>
      </c>
      <c r="D91" s="158" t="s">
        <v>217</v>
      </c>
      <c r="E91" s="159" t="s">
        <v>176</v>
      </c>
      <c r="F91" s="188">
        <v>6</v>
      </c>
      <c r="G91" s="190"/>
      <c r="H91" s="189">
        <f t="shared" si="0"/>
        <v>0</v>
      </c>
      <c r="I91" s="160"/>
      <c r="J91" s="80"/>
      <c r="K91" s="161" t="s">
        <v>1</v>
      </c>
      <c r="L91" s="162" t="s">
        <v>36</v>
      </c>
      <c r="M91" s="163">
        <v>0.154</v>
      </c>
      <c r="N91" s="163">
        <f t="shared" si="1"/>
        <v>0.92399999999999993</v>
      </c>
      <c r="O91" s="163">
        <v>0</v>
      </c>
      <c r="P91" s="163">
        <f t="shared" si="2"/>
        <v>0</v>
      </c>
      <c r="Q91" s="163">
        <v>0</v>
      </c>
      <c r="R91" s="164">
        <f t="shared" si="3"/>
        <v>0</v>
      </c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P91" s="165" t="s">
        <v>182</v>
      </c>
      <c r="AR91" s="165" t="s">
        <v>109</v>
      </c>
      <c r="AS91" s="165" t="s">
        <v>114</v>
      </c>
      <c r="AW91" s="75" t="s">
        <v>107</v>
      </c>
      <c r="BC91" s="166">
        <f t="shared" si="4"/>
        <v>0</v>
      </c>
      <c r="BD91" s="166">
        <f t="shared" si="5"/>
        <v>0</v>
      </c>
      <c r="BE91" s="166">
        <f t="shared" si="6"/>
        <v>0</v>
      </c>
      <c r="BF91" s="166">
        <f t="shared" si="7"/>
        <v>0</v>
      </c>
      <c r="BG91" s="166">
        <f t="shared" si="8"/>
        <v>0</v>
      </c>
      <c r="BH91" s="75" t="s">
        <v>114</v>
      </c>
      <c r="BI91" s="166">
        <f t="shared" si="9"/>
        <v>0</v>
      </c>
      <c r="BJ91" s="75" t="s">
        <v>182</v>
      </c>
      <c r="BK91" s="165" t="s">
        <v>218</v>
      </c>
    </row>
    <row r="92" spans="1:63" s="83" customFormat="1" ht="33" customHeight="1">
      <c r="A92" s="156">
        <v>24</v>
      </c>
      <c r="B92" s="156" t="s">
        <v>109</v>
      </c>
      <c r="C92" s="157" t="s">
        <v>219</v>
      </c>
      <c r="D92" s="158" t="s">
        <v>220</v>
      </c>
      <c r="E92" s="159" t="s">
        <v>176</v>
      </c>
      <c r="F92" s="188">
        <v>4</v>
      </c>
      <c r="G92" s="190"/>
      <c r="H92" s="189">
        <f t="shared" si="0"/>
        <v>0</v>
      </c>
      <c r="I92" s="160"/>
      <c r="J92" s="80"/>
      <c r="K92" s="161" t="s">
        <v>1</v>
      </c>
      <c r="L92" s="162" t="s">
        <v>36</v>
      </c>
      <c r="M92" s="163">
        <v>0.48560999999999999</v>
      </c>
      <c r="N92" s="163">
        <f t="shared" si="1"/>
        <v>1.9424399999999999</v>
      </c>
      <c r="O92" s="163">
        <v>1.7899999999999999E-3</v>
      </c>
      <c r="P92" s="163">
        <f t="shared" si="2"/>
        <v>7.1599999999999997E-3</v>
      </c>
      <c r="Q92" s="163">
        <v>0</v>
      </c>
      <c r="R92" s="164">
        <f t="shared" si="3"/>
        <v>0</v>
      </c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P92" s="165" t="s">
        <v>182</v>
      </c>
      <c r="AR92" s="165" t="s">
        <v>109</v>
      </c>
      <c r="AS92" s="165" t="s">
        <v>114</v>
      </c>
      <c r="AW92" s="75" t="s">
        <v>107</v>
      </c>
      <c r="BC92" s="166">
        <f t="shared" si="4"/>
        <v>0</v>
      </c>
      <c r="BD92" s="166">
        <f t="shared" si="5"/>
        <v>0</v>
      </c>
      <c r="BE92" s="166">
        <f t="shared" si="6"/>
        <v>0</v>
      </c>
      <c r="BF92" s="166">
        <f t="shared" si="7"/>
        <v>0</v>
      </c>
      <c r="BG92" s="166">
        <f t="shared" si="8"/>
        <v>0</v>
      </c>
      <c r="BH92" s="75" t="s">
        <v>114</v>
      </c>
      <c r="BI92" s="166">
        <f t="shared" si="9"/>
        <v>0</v>
      </c>
      <c r="BJ92" s="75" t="s">
        <v>182</v>
      </c>
      <c r="BK92" s="165" t="s">
        <v>221</v>
      </c>
    </row>
    <row r="93" spans="1:63" s="83" customFormat="1" ht="24.2" customHeight="1">
      <c r="A93" s="156">
        <v>25</v>
      </c>
      <c r="B93" s="156" t="s">
        <v>109</v>
      </c>
      <c r="C93" s="157" t="s">
        <v>222</v>
      </c>
      <c r="D93" s="158" t="s">
        <v>223</v>
      </c>
      <c r="E93" s="159" t="s">
        <v>176</v>
      </c>
      <c r="F93" s="188">
        <v>4</v>
      </c>
      <c r="G93" s="190"/>
      <c r="H93" s="189">
        <f t="shared" si="0"/>
        <v>0</v>
      </c>
      <c r="I93" s="160"/>
      <c r="J93" s="80"/>
      <c r="K93" s="161" t="s">
        <v>1</v>
      </c>
      <c r="L93" s="162" t="s">
        <v>36</v>
      </c>
      <c r="M93" s="163">
        <v>1.01678</v>
      </c>
      <c r="N93" s="163">
        <f t="shared" si="1"/>
        <v>4.0671200000000001</v>
      </c>
      <c r="O93" s="163">
        <v>1.82E-3</v>
      </c>
      <c r="P93" s="163">
        <f t="shared" si="2"/>
        <v>7.28E-3</v>
      </c>
      <c r="Q93" s="163">
        <v>0</v>
      </c>
      <c r="R93" s="164">
        <f t="shared" si="3"/>
        <v>0</v>
      </c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P93" s="165" t="s">
        <v>182</v>
      </c>
      <c r="AR93" s="165" t="s">
        <v>109</v>
      </c>
      <c r="AS93" s="165" t="s">
        <v>114</v>
      </c>
      <c r="AW93" s="75" t="s">
        <v>107</v>
      </c>
      <c r="BC93" s="166">
        <f t="shared" si="4"/>
        <v>0</v>
      </c>
      <c r="BD93" s="166">
        <f t="shared" si="5"/>
        <v>0</v>
      </c>
      <c r="BE93" s="166">
        <f t="shared" si="6"/>
        <v>0</v>
      </c>
      <c r="BF93" s="166">
        <f t="shared" si="7"/>
        <v>0</v>
      </c>
      <c r="BG93" s="166">
        <f t="shared" si="8"/>
        <v>0</v>
      </c>
      <c r="BH93" s="75" t="s">
        <v>114</v>
      </c>
      <c r="BI93" s="166">
        <f t="shared" si="9"/>
        <v>0</v>
      </c>
      <c r="BJ93" s="75" t="s">
        <v>182</v>
      </c>
      <c r="BK93" s="165" t="s">
        <v>224</v>
      </c>
    </row>
    <row r="94" spans="1:63" s="83" customFormat="1" ht="24.2" customHeight="1">
      <c r="A94" s="156">
        <v>26</v>
      </c>
      <c r="B94" s="156" t="s">
        <v>109</v>
      </c>
      <c r="C94" s="157" t="s">
        <v>225</v>
      </c>
      <c r="D94" s="158" t="s">
        <v>226</v>
      </c>
      <c r="E94" s="159" t="s">
        <v>176</v>
      </c>
      <c r="F94" s="188">
        <v>4</v>
      </c>
      <c r="G94" s="190"/>
      <c r="H94" s="189">
        <f t="shared" si="0"/>
        <v>0</v>
      </c>
      <c r="I94" s="160"/>
      <c r="J94" s="80"/>
      <c r="K94" s="161" t="s">
        <v>1</v>
      </c>
      <c r="L94" s="162" t="s">
        <v>36</v>
      </c>
      <c r="M94" s="163">
        <v>0.54813999999999996</v>
      </c>
      <c r="N94" s="163">
        <f t="shared" si="1"/>
        <v>2.1925599999999998</v>
      </c>
      <c r="O94" s="163">
        <v>1.33E-3</v>
      </c>
      <c r="P94" s="163">
        <f t="shared" si="2"/>
        <v>5.3200000000000001E-3</v>
      </c>
      <c r="Q94" s="163">
        <v>0</v>
      </c>
      <c r="R94" s="164">
        <f t="shared" si="3"/>
        <v>0</v>
      </c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P94" s="165" t="s">
        <v>182</v>
      </c>
      <c r="AR94" s="165" t="s">
        <v>109</v>
      </c>
      <c r="AS94" s="165" t="s">
        <v>114</v>
      </c>
      <c r="AW94" s="75" t="s">
        <v>107</v>
      </c>
      <c r="BC94" s="166">
        <f t="shared" si="4"/>
        <v>0</v>
      </c>
      <c r="BD94" s="166">
        <f t="shared" si="5"/>
        <v>0</v>
      </c>
      <c r="BE94" s="166">
        <f t="shared" si="6"/>
        <v>0</v>
      </c>
      <c r="BF94" s="166">
        <f t="shared" si="7"/>
        <v>0</v>
      </c>
      <c r="BG94" s="166">
        <f t="shared" si="8"/>
        <v>0</v>
      </c>
      <c r="BH94" s="75" t="s">
        <v>114</v>
      </c>
      <c r="BI94" s="166">
        <f t="shared" si="9"/>
        <v>0</v>
      </c>
      <c r="BJ94" s="75" t="s">
        <v>182</v>
      </c>
      <c r="BK94" s="165" t="s">
        <v>227</v>
      </c>
    </row>
    <row r="95" spans="1:63" s="83" customFormat="1" ht="24.2" customHeight="1">
      <c r="A95" s="156">
        <v>27</v>
      </c>
      <c r="B95" s="156" t="s">
        <v>109</v>
      </c>
      <c r="C95" s="157" t="s">
        <v>228</v>
      </c>
      <c r="D95" s="158" t="s">
        <v>229</v>
      </c>
      <c r="E95" s="159" t="s">
        <v>185</v>
      </c>
      <c r="F95" s="188">
        <v>10</v>
      </c>
      <c r="G95" s="190"/>
      <c r="H95" s="189">
        <f t="shared" si="0"/>
        <v>0</v>
      </c>
      <c r="I95" s="160"/>
      <c r="J95" s="80"/>
      <c r="K95" s="161" t="s">
        <v>1</v>
      </c>
      <c r="L95" s="162" t="s">
        <v>36</v>
      </c>
      <c r="M95" s="163">
        <v>0.45212000000000002</v>
      </c>
      <c r="N95" s="163">
        <f t="shared" si="1"/>
        <v>4.5212000000000003</v>
      </c>
      <c r="O95" s="163">
        <v>2.0699999999999998E-3</v>
      </c>
      <c r="P95" s="163">
        <f t="shared" si="2"/>
        <v>2.0699999999999996E-2</v>
      </c>
      <c r="Q95" s="163">
        <v>0</v>
      </c>
      <c r="R95" s="164">
        <f t="shared" si="3"/>
        <v>0</v>
      </c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P95" s="165" t="s">
        <v>182</v>
      </c>
      <c r="AR95" s="165" t="s">
        <v>109</v>
      </c>
      <c r="AS95" s="165" t="s">
        <v>114</v>
      </c>
      <c r="AW95" s="75" t="s">
        <v>107</v>
      </c>
      <c r="BC95" s="166">
        <f t="shared" si="4"/>
        <v>0</v>
      </c>
      <c r="BD95" s="166">
        <f t="shared" si="5"/>
        <v>0</v>
      </c>
      <c r="BE95" s="166">
        <f t="shared" si="6"/>
        <v>0</v>
      </c>
      <c r="BF95" s="166">
        <f t="shared" si="7"/>
        <v>0</v>
      </c>
      <c r="BG95" s="166">
        <f t="shared" si="8"/>
        <v>0</v>
      </c>
      <c r="BH95" s="75" t="s">
        <v>114</v>
      </c>
      <c r="BI95" s="166">
        <f t="shared" si="9"/>
        <v>0</v>
      </c>
      <c r="BJ95" s="75" t="s">
        <v>182</v>
      </c>
      <c r="BK95" s="165" t="s">
        <v>230</v>
      </c>
    </row>
    <row r="96" spans="1:63" s="83" customFormat="1" ht="24.2" customHeight="1">
      <c r="A96" s="156">
        <v>28</v>
      </c>
      <c r="B96" s="156" t="s">
        <v>109</v>
      </c>
      <c r="C96" s="157" t="s">
        <v>231</v>
      </c>
      <c r="D96" s="158" t="s">
        <v>232</v>
      </c>
      <c r="E96" s="159" t="s">
        <v>233</v>
      </c>
      <c r="F96" s="188">
        <v>2</v>
      </c>
      <c r="G96" s="190"/>
      <c r="H96" s="189">
        <f t="shared" si="0"/>
        <v>0</v>
      </c>
      <c r="I96" s="160"/>
      <c r="J96" s="80"/>
      <c r="K96" s="161" t="s">
        <v>1</v>
      </c>
      <c r="L96" s="162" t="s">
        <v>36</v>
      </c>
      <c r="M96" s="163">
        <v>2.84964</v>
      </c>
      <c r="N96" s="163">
        <f t="shared" si="1"/>
        <v>5.6992799999999999</v>
      </c>
      <c r="O96" s="163">
        <v>1.762E-2</v>
      </c>
      <c r="P96" s="163">
        <f t="shared" si="2"/>
        <v>3.524E-2</v>
      </c>
      <c r="Q96" s="163">
        <v>0</v>
      </c>
      <c r="R96" s="164">
        <f t="shared" si="3"/>
        <v>0</v>
      </c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P96" s="165" t="s">
        <v>182</v>
      </c>
      <c r="AR96" s="165" t="s">
        <v>109</v>
      </c>
      <c r="AS96" s="165" t="s">
        <v>114</v>
      </c>
      <c r="AW96" s="75" t="s">
        <v>107</v>
      </c>
      <c r="BC96" s="166">
        <f t="shared" si="4"/>
        <v>0</v>
      </c>
      <c r="BD96" s="166">
        <f t="shared" si="5"/>
        <v>0</v>
      </c>
      <c r="BE96" s="166">
        <f t="shared" si="6"/>
        <v>0</v>
      </c>
      <c r="BF96" s="166">
        <f t="shared" si="7"/>
        <v>0</v>
      </c>
      <c r="BG96" s="166">
        <f t="shared" si="8"/>
        <v>0</v>
      </c>
      <c r="BH96" s="75" t="s">
        <v>114</v>
      </c>
      <c r="BI96" s="166">
        <f t="shared" si="9"/>
        <v>0</v>
      </c>
      <c r="BJ96" s="75" t="s">
        <v>182</v>
      </c>
      <c r="BK96" s="165" t="s">
        <v>234</v>
      </c>
    </row>
    <row r="97" spans="1:63" s="83" customFormat="1" ht="16.5" customHeight="1">
      <c r="A97" s="156">
        <v>29</v>
      </c>
      <c r="B97" s="156" t="s">
        <v>109</v>
      </c>
      <c r="C97" s="157" t="s">
        <v>236</v>
      </c>
      <c r="D97" s="158" t="s">
        <v>237</v>
      </c>
      <c r="E97" s="159" t="s">
        <v>176</v>
      </c>
      <c r="F97" s="188">
        <v>2</v>
      </c>
      <c r="G97" s="190"/>
      <c r="H97" s="189">
        <f t="shared" si="0"/>
        <v>0</v>
      </c>
      <c r="I97" s="160"/>
      <c r="J97" s="80"/>
      <c r="K97" s="161" t="s">
        <v>1</v>
      </c>
      <c r="L97" s="162" t="s">
        <v>36</v>
      </c>
      <c r="M97" s="163">
        <v>0.52900000000000003</v>
      </c>
      <c r="N97" s="163">
        <f t="shared" si="1"/>
        <v>1.0580000000000001</v>
      </c>
      <c r="O97" s="163">
        <v>0</v>
      </c>
      <c r="P97" s="163">
        <f t="shared" si="2"/>
        <v>0</v>
      </c>
      <c r="Q97" s="163">
        <v>0</v>
      </c>
      <c r="R97" s="164">
        <f t="shared" si="3"/>
        <v>0</v>
      </c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P97" s="165" t="s">
        <v>182</v>
      </c>
      <c r="AR97" s="165" t="s">
        <v>109</v>
      </c>
      <c r="AS97" s="165" t="s">
        <v>114</v>
      </c>
      <c r="AW97" s="75" t="s">
        <v>107</v>
      </c>
      <c r="BC97" s="166">
        <f t="shared" si="4"/>
        <v>0</v>
      </c>
      <c r="BD97" s="166">
        <f t="shared" si="5"/>
        <v>0</v>
      </c>
      <c r="BE97" s="166">
        <f t="shared" si="6"/>
        <v>0</v>
      </c>
      <c r="BF97" s="166">
        <f t="shared" si="7"/>
        <v>0</v>
      </c>
      <c r="BG97" s="166">
        <f t="shared" si="8"/>
        <v>0</v>
      </c>
      <c r="BH97" s="75" t="s">
        <v>114</v>
      </c>
      <c r="BI97" s="166">
        <f t="shared" si="9"/>
        <v>0</v>
      </c>
      <c r="BJ97" s="75" t="s">
        <v>182</v>
      </c>
      <c r="BK97" s="165" t="s">
        <v>238</v>
      </c>
    </row>
    <row r="98" spans="1:63" s="83" customFormat="1" ht="24.2" customHeight="1">
      <c r="A98" s="156">
        <v>30</v>
      </c>
      <c r="B98" s="156" t="s">
        <v>109</v>
      </c>
      <c r="C98" s="157" t="s">
        <v>239</v>
      </c>
      <c r="D98" s="158" t="s">
        <v>240</v>
      </c>
      <c r="E98" s="159" t="s">
        <v>176</v>
      </c>
      <c r="F98" s="188">
        <v>3</v>
      </c>
      <c r="G98" s="190"/>
      <c r="H98" s="189">
        <f t="shared" si="0"/>
        <v>0</v>
      </c>
      <c r="I98" s="160"/>
      <c r="J98" s="80"/>
      <c r="K98" s="161" t="s">
        <v>1</v>
      </c>
      <c r="L98" s="162" t="s">
        <v>36</v>
      </c>
      <c r="M98" s="163">
        <v>0.41</v>
      </c>
      <c r="N98" s="163">
        <f t="shared" si="1"/>
        <v>1.23</v>
      </c>
      <c r="O98" s="163">
        <v>0</v>
      </c>
      <c r="P98" s="163">
        <f t="shared" si="2"/>
        <v>0</v>
      </c>
      <c r="Q98" s="163">
        <v>2.826E-2</v>
      </c>
      <c r="R98" s="164">
        <f t="shared" si="3"/>
        <v>8.4779999999999994E-2</v>
      </c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P98" s="165" t="s">
        <v>182</v>
      </c>
      <c r="AR98" s="165" t="s">
        <v>109</v>
      </c>
      <c r="AS98" s="165" t="s">
        <v>114</v>
      </c>
      <c r="AW98" s="75" t="s">
        <v>107</v>
      </c>
      <c r="BC98" s="166">
        <f t="shared" si="4"/>
        <v>0</v>
      </c>
      <c r="BD98" s="166">
        <f t="shared" si="5"/>
        <v>0</v>
      </c>
      <c r="BE98" s="166">
        <f t="shared" si="6"/>
        <v>0</v>
      </c>
      <c r="BF98" s="166">
        <f t="shared" si="7"/>
        <v>0</v>
      </c>
      <c r="BG98" s="166">
        <f t="shared" si="8"/>
        <v>0</v>
      </c>
      <c r="BH98" s="75" t="s">
        <v>114</v>
      </c>
      <c r="BI98" s="166">
        <f t="shared" si="9"/>
        <v>0</v>
      </c>
      <c r="BJ98" s="75" t="s">
        <v>182</v>
      </c>
      <c r="BK98" s="165" t="s">
        <v>241</v>
      </c>
    </row>
    <row r="99" spans="1:63" s="167" customFormat="1">
      <c r="B99" s="169" t="s">
        <v>116</v>
      </c>
      <c r="C99" s="170" t="s">
        <v>1</v>
      </c>
      <c r="D99" s="171" t="s">
        <v>242</v>
      </c>
      <c r="F99" s="172">
        <v>3</v>
      </c>
      <c r="J99" s="168"/>
      <c r="K99" s="173"/>
      <c r="L99" s="174"/>
      <c r="M99" s="174"/>
      <c r="N99" s="174"/>
      <c r="O99" s="174"/>
      <c r="P99" s="174"/>
      <c r="Q99" s="174"/>
      <c r="R99" s="175"/>
      <c r="AR99" s="170" t="s">
        <v>116</v>
      </c>
      <c r="AS99" s="170" t="s">
        <v>114</v>
      </c>
      <c r="AT99" s="167" t="s">
        <v>114</v>
      </c>
      <c r="AU99" s="167" t="s">
        <v>27</v>
      </c>
      <c r="AV99" s="167" t="s">
        <v>75</v>
      </c>
      <c r="AW99" s="170" t="s">
        <v>107</v>
      </c>
    </row>
    <row r="100" spans="1:63" s="83" customFormat="1" ht="24.2" customHeight="1">
      <c r="A100" s="156">
        <v>31</v>
      </c>
      <c r="B100" s="156" t="s">
        <v>109</v>
      </c>
      <c r="C100" s="157" t="s">
        <v>243</v>
      </c>
      <c r="D100" s="158" t="s">
        <v>244</v>
      </c>
      <c r="E100" s="159" t="s">
        <v>176</v>
      </c>
      <c r="F100" s="188">
        <v>1</v>
      </c>
      <c r="G100" s="190"/>
      <c r="H100" s="189">
        <f t="shared" ref="H100:H110" si="10">ROUND(G100*F100,2)</f>
        <v>0</v>
      </c>
      <c r="I100" s="160"/>
      <c r="J100" s="80"/>
      <c r="K100" s="161" t="s">
        <v>1</v>
      </c>
      <c r="L100" s="162" t="s">
        <v>36</v>
      </c>
      <c r="M100" s="163">
        <v>0.41</v>
      </c>
      <c r="N100" s="163">
        <f t="shared" ref="N100:N110" si="11">M100*F100</f>
        <v>0.41</v>
      </c>
      <c r="O100" s="163">
        <v>0</v>
      </c>
      <c r="P100" s="163">
        <f t="shared" ref="P100:P110" si="12">O100*F100</f>
        <v>0</v>
      </c>
      <c r="Q100" s="163">
        <v>2.826E-2</v>
      </c>
      <c r="R100" s="164">
        <f t="shared" ref="R100:R110" si="13">Q100*F100</f>
        <v>2.826E-2</v>
      </c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P100" s="165" t="s">
        <v>182</v>
      </c>
      <c r="AR100" s="165" t="s">
        <v>109</v>
      </c>
      <c r="AS100" s="165" t="s">
        <v>114</v>
      </c>
      <c r="AW100" s="75" t="s">
        <v>107</v>
      </c>
      <c r="BC100" s="166">
        <f t="shared" ref="BC100:BC110" si="14">IF(L100="základná",H100,0)</f>
        <v>0</v>
      </c>
      <c r="BD100" s="166">
        <f t="shared" ref="BD100:BD110" si="15">IF(L100="znížená",H100,0)</f>
        <v>0</v>
      </c>
      <c r="BE100" s="166">
        <f t="shared" ref="BE100:BE110" si="16">IF(L100="zákl. prenesená",H100,0)</f>
        <v>0</v>
      </c>
      <c r="BF100" s="166">
        <f t="shared" ref="BF100:BF110" si="17">IF(L100="zníž. prenesená",H100,0)</f>
        <v>0</v>
      </c>
      <c r="BG100" s="166">
        <f t="shared" ref="BG100:BG110" si="18">IF(L100="nulová",H100,0)</f>
        <v>0</v>
      </c>
      <c r="BH100" s="75" t="s">
        <v>114</v>
      </c>
      <c r="BI100" s="166">
        <f t="shared" ref="BI100:BI110" si="19">ROUND(G100*F100,2)</f>
        <v>0</v>
      </c>
      <c r="BJ100" s="75" t="s">
        <v>182</v>
      </c>
      <c r="BK100" s="165" t="s">
        <v>245</v>
      </c>
    </row>
    <row r="101" spans="1:63" s="83" customFormat="1" ht="21.75" customHeight="1">
      <c r="A101" s="156">
        <v>32</v>
      </c>
      <c r="B101" s="156" t="s">
        <v>109</v>
      </c>
      <c r="C101" s="157" t="s">
        <v>246</v>
      </c>
      <c r="D101" s="158" t="s">
        <v>247</v>
      </c>
      <c r="E101" s="159" t="s">
        <v>176</v>
      </c>
      <c r="F101" s="188">
        <v>2</v>
      </c>
      <c r="G101" s="190"/>
      <c r="H101" s="189">
        <f t="shared" si="10"/>
        <v>0</v>
      </c>
      <c r="I101" s="160"/>
      <c r="J101" s="80"/>
      <c r="K101" s="161" t="s">
        <v>1</v>
      </c>
      <c r="L101" s="162" t="s">
        <v>36</v>
      </c>
      <c r="M101" s="163">
        <v>9.8000000000000004E-2</v>
      </c>
      <c r="N101" s="163">
        <f t="shared" si="11"/>
        <v>0.19600000000000001</v>
      </c>
      <c r="O101" s="163">
        <v>0</v>
      </c>
      <c r="P101" s="163">
        <f t="shared" si="12"/>
        <v>0</v>
      </c>
      <c r="Q101" s="163">
        <v>6.5599999999999999E-3</v>
      </c>
      <c r="R101" s="164">
        <f t="shared" si="13"/>
        <v>1.312E-2</v>
      </c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P101" s="165" t="s">
        <v>182</v>
      </c>
      <c r="AR101" s="165" t="s">
        <v>109</v>
      </c>
      <c r="AS101" s="165" t="s">
        <v>114</v>
      </c>
      <c r="AW101" s="75" t="s">
        <v>107</v>
      </c>
      <c r="BC101" s="166">
        <f t="shared" si="14"/>
        <v>0</v>
      </c>
      <c r="BD101" s="166">
        <f t="shared" si="15"/>
        <v>0</v>
      </c>
      <c r="BE101" s="166">
        <f t="shared" si="16"/>
        <v>0</v>
      </c>
      <c r="BF101" s="166">
        <f t="shared" si="17"/>
        <v>0</v>
      </c>
      <c r="BG101" s="166">
        <f t="shared" si="18"/>
        <v>0</v>
      </c>
      <c r="BH101" s="75" t="s">
        <v>114</v>
      </c>
      <c r="BI101" s="166">
        <f t="shared" si="19"/>
        <v>0</v>
      </c>
      <c r="BJ101" s="75" t="s">
        <v>182</v>
      </c>
      <c r="BK101" s="165" t="s">
        <v>248</v>
      </c>
    </row>
    <row r="102" spans="1:63" s="83" customFormat="1" ht="24.2" customHeight="1">
      <c r="A102" s="156">
        <v>33</v>
      </c>
      <c r="B102" s="156" t="s">
        <v>109</v>
      </c>
      <c r="C102" s="157" t="s">
        <v>249</v>
      </c>
      <c r="D102" s="158" t="s">
        <v>250</v>
      </c>
      <c r="E102" s="159" t="s">
        <v>176</v>
      </c>
      <c r="F102" s="188">
        <v>4</v>
      </c>
      <c r="G102" s="190"/>
      <c r="H102" s="189">
        <f t="shared" si="10"/>
        <v>0</v>
      </c>
      <c r="I102" s="160"/>
      <c r="J102" s="80"/>
      <c r="K102" s="161" t="s">
        <v>1</v>
      </c>
      <c r="L102" s="162" t="s">
        <v>36</v>
      </c>
      <c r="M102" s="163">
        <v>0.14699999999999999</v>
      </c>
      <c r="N102" s="163">
        <f t="shared" si="11"/>
        <v>0.58799999999999997</v>
      </c>
      <c r="O102" s="163">
        <v>0</v>
      </c>
      <c r="P102" s="163">
        <f t="shared" si="12"/>
        <v>0</v>
      </c>
      <c r="Q102" s="163">
        <v>1.1180000000000001E-2</v>
      </c>
      <c r="R102" s="164">
        <f t="shared" si="13"/>
        <v>4.4720000000000003E-2</v>
      </c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P102" s="165" t="s">
        <v>182</v>
      </c>
      <c r="AR102" s="165" t="s">
        <v>109</v>
      </c>
      <c r="AS102" s="165" t="s">
        <v>114</v>
      </c>
      <c r="AW102" s="75" t="s">
        <v>107</v>
      </c>
      <c r="BC102" s="166">
        <f t="shared" si="14"/>
        <v>0</v>
      </c>
      <c r="BD102" s="166">
        <f t="shared" si="15"/>
        <v>0</v>
      </c>
      <c r="BE102" s="166">
        <f t="shared" si="16"/>
        <v>0</v>
      </c>
      <c r="BF102" s="166">
        <f t="shared" si="17"/>
        <v>0</v>
      </c>
      <c r="BG102" s="166">
        <f t="shared" si="18"/>
        <v>0</v>
      </c>
      <c r="BH102" s="75" t="s">
        <v>114</v>
      </c>
      <c r="BI102" s="166">
        <f t="shared" si="19"/>
        <v>0</v>
      </c>
      <c r="BJ102" s="75" t="s">
        <v>182</v>
      </c>
      <c r="BK102" s="165" t="s">
        <v>251</v>
      </c>
    </row>
    <row r="103" spans="1:63" s="83" customFormat="1" ht="24.2" customHeight="1">
      <c r="A103" s="156">
        <v>34</v>
      </c>
      <c r="B103" s="156" t="s">
        <v>109</v>
      </c>
      <c r="C103" s="157" t="s">
        <v>252</v>
      </c>
      <c r="D103" s="158" t="s">
        <v>253</v>
      </c>
      <c r="E103" s="159" t="s">
        <v>176</v>
      </c>
      <c r="F103" s="188">
        <v>1</v>
      </c>
      <c r="G103" s="190"/>
      <c r="H103" s="189">
        <f t="shared" si="10"/>
        <v>0</v>
      </c>
      <c r="I103" s="160"/>
      <c r="J103" s="80"/>
      <c r="K103" s="161" t="s">
        <v>1</v>
      </c>
      <c r="L103" s="162" t="s">
        <v>36</v>
      </c>
      <c r="M103" s="163">
        <v>0.35220000000000001</v>
      </c>
      <c r="N103" s="163">
        <f t="shared" si="11"/>
        <v>0.35220000000000001</v>
      </c>
      <c r="O103" s="163">
        <v>6.0000000000000002E-5</v>
      </c>
      <c r="P103" s="163">
        <f t="shared" si="12"/>
        <v>6.0000000000000002E-5</v>
      </c>
      <c r="Q103" s="163">
        <v>0</v>
      </c>
      <c r="R103" s="164">
        <f t="shared" si="13"/>
        <v>0</v>
      </c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P103" s="165" t="s">
        <v>182</v>
      </c>
      <c r="AR103" s="165" t="s">
        <v>109</v>
      </c>
      <c r="AS103" s="165" t="s">
        <v>114</v>
      </c>
      <c r="AW103" s="75" t="s">
        <v>107</v>
      </c>
      <c r="BC103" s="166">
        <f t="shared" si="14"/>
        <v>0</v>
      </c>
      <c r="BD103" s="166">
        <f t="shared" si="15"/>
        <v>0</v>
      </c>
      <c r="BE103" s="166">
        <f t="shared" si="16"/>
        <v>0</v>
      </c>
      <c r="BF103" s="166">
        <f t="shared" si="17"/>
        <v>0</v>
      </c>
      <c r="BG103" s="166">
        <f t="shared" si="18"/>
        <v>0</v>
      </c>
      <c r="BH103" s="75" t="s">
        <v>114</v>
      </c>
      <c r="BI103" s="166">
        <f t="shared" si="19"/>
        <v>0</v>
      </c>
      <c r="BJ103" s="75" t="s">
        <v>182</v>
      </c>
      <c r="BK103" s="165" t="s">
        <v>254</v>
      </c>
    </row>
    <row r="104" spans="1:63" s="83" customFormat="1" ht="16.5" customHeight="1">
      <c r="A104" s="176">
        <v>35</v>
      </c>
      <c r="B104" s="176" t="s">
        <v>161</v>
      </c>
      <c r="C104" s="177" t="s">
        <v>255</v>
      </c>
      <c r="D104" s="178" t="s">
        <v>256</v>
      </c>
      <c r="E104" s="179" t="s">
        <v>176</v>
      </c>
      <c r="F104" s="191">
        <v>1</v>
      </c>
      <c r="G104" s="193"/>
      <c r="H104" s="192">
        <f t="shared" si="10"/>
        <v>0</v>
      </c>
      <c r="I104" s="180"/>
      <c r="J104" s="181"/>
      <c r="K104" s="182" t="s">
        <v>1</v>
      </c>
      <c r="L104" s="183" t="s">
        <v>36</v>
      </c>
      <c r="M104" s="163">
        <v>0</v>
      </c>
      <c r="N104" s="163">
        <f t="shared" si="11"/>
        <v>0</v>
      </c>
      <c r="O104" s="163">
        <v>3.5000000000000001E-3</v>
      </c>
      <c r="P104" s="163">
        <f t="shared" si="12"/>
        <v>3.5000000000000001E-3</v>
      </c>
      <c r="Q104" s="163">
        <v>0</v>
      </c>
      <c r="R104" s="164">
        <f t="shared" si="13"/>
        <v>0</v>
      </c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P104" s="165" t="s">
        <v>235</v>
      </c>
      <c r="AR104" s="165" t="s">
        <v>161</v>
      </c>
      <c r="AS104" s="165" t="s">
        <v>114</v>
      </c>
      <c r="AW104" s="75" t="s">
        <v>107</v>
      </c>
      <c r="BC104" s="166">
        <f t="shared" si="14"/>
        <v>0</v>
      </c>
      <c r="BD104" s="166">
        <f t="shared" si="15"/>
        <v>0</v>
      </c>
      <c r="BE104" s="166">
        <f t="shared" si="16"/>
        <v>0</v>
      </c>
      <c r="BF104" s="166">
        <f t="shared" si="17"/>
        <v>0</v>
      </c>
      <c r="BG104" s="166">
        <f t="shared" si="18"/>
        <v>0</v>
      </c>
      <c r="BH104" s="75" t="s">
        <v>114</v>
      </c>
      <c r="BI104" s="166">
        <f t="shared" si="19"/>
        <v>0</v>
      </c>
      <c r="BJ104" s="75" t="s">
        <v>182</v>
      </c>
      <c r="BK104" s="165" t="s">
        <v>257</v>
      </c>
    </row>
    <row r="105" spans="1:63" s="83" customFormat="1" ht="16.5" customHeight="1">
      <c r="A105" s="156">
        <v>36</v>
      </c>
      <c r="B105" s="156" t="s">
        <v>109</v>
      </c>
      <c r="C105" s="157" t="s">
        <v>258</v>
      </c>
      <c r="D105" s="158" t="s">
        <v>259</v>
      </c>
      <c r="E105" s="159" t="s">
        <v>176</v>
      </c>
      <c r="F105" s="188">
        <v>8</v>
      </c>
      <c r="G105" s="190"/>
      <c r="H105" s="189">
        <f t="shared" si="10"/>
        <v>0</v>
      </c>
      <c r="I105" s="160"/>
      <c r="J105" s="80"/>
      <c r="K105" s="161" t="s">
        <v>1</v>
      </c>
      <c r="L105" s="162" t="s">
        <v>36</v>
      </c>
      <c r="M105" s="163">
        <v>0.29110999999999998</v>
      </c>
      <c r="N105" s="163">
        <f t="shared" si="11"/>
        <v>2.3288799999999998</v>
      </c>
      <c r="O105" s="163">
        <v>2.0000000000000002E-5</v>
      </c>
      <c r="P105" s="163">
        <f t="shared" si="12"/>
        <v>1.6000000000000001E-4</v>
      </c>
      <c r="Q105" s="163">
        <v>0</v>
      </c>
      <c r="R105" s="164">
        <f t="shared" si="13"/>
        <v>0</v>
      </c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P105" s="165" t="s">
        <v>182</v>
      </c>
      <c r="AR105" s="165" t="s">
        <v>109</v>
      </c>
      <c r="AS105" s="165" t="s">
        <v>114</v>
      </c>
      <c r="AW105" s="75" t="s">
        <v>107</v>
      </c>
      <c r="BC105" s="166">
        <f t="shared" si="14"/>
        <v>0</v>
      </c>
      <c r="BD105" s="166">
        <f t="shared" si="15"/>
        <v>0</v>
      </c>
      <c r="BE105" s="166">
        <f t="shared" si="16"/>
        <v>0</v>
      </c>
      <c r="BF105" s="166">
        <f t="shared" si="17"/>
        <v>0</v>
      </c>
      <c r="BG105" s="166">
        <f t="shared" si="18"/>
        <v>0</v>
      </c>
      <c r="BH105" s="75" t="s">
        <v>114</v>
      </c>
      <c r="BI105" s="166">
        <f t="shared" si="19"/>
        <v>0</v>
      </c>
      <c r="BJ105" s="75" t="s">
        <v>182</v>
      </c>
      <c r="BK105" s="165" t="s">
        <v>260</v>
      </c>
    </row>
    <row r="106" spans="1:63" s="83" customFormat="1" ht="24.2" customHeight="1">
      <c r="A106" s="156">
        <v>37</v>
      </c>
      <c r="B106" s="156" t="s">
        <v>109</v>
      </c>
      <c r="C106" s="157" t="s">
        <v>261</v>
      </c>
      <c r="D106" s="158" t="s">
        <v>262</v>
      </c>
      <c r="E106" s="159" t="s">
        <v>176</v>
      </c>
      <c r="F106" s="188">
        <v>1</v>
      </c>
      <c r="G106" s="190"/>
      <c r="H106" s="189">
        <f t="shared" si="10"/>
        <v>0</v>
      </c>
      <c r="I106" s="160"/>
      <c r="J106" s="80"/>
      <c r="K106" s="161" t="s">
        <v>1</v>
      </c>
      <c r="L106" s="162" t="s">
        <v>36</v>
      </c>
      <c r="M106" s="163">
        <v>1.3168800000000001</v>
      </c>
      <c r="N106" s="163">
        <f t="shared" si="11"/>
        <v>1.3168800000000001</v>
      </c>
      <c r="O106" s="163">
        <v>6.6800000000000002E-3</v>
      </c>
      <c r="P106" s="163">
        <f t="shared" si="12"/>
        <v>6.6800000000000002E-3</v>
      </c>
      <c r="Q106" s="163">
        <v>0</v>
      </c>
      <c r="R106" s="164">
        <f t="shared" si="13"/>
        <v>0</v>
      </c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P106" s="165" t="s">
        <v>182</v>
      </c>
      <c r="AR106" s="165" t="s">
        <v>109</v>
      </c>
      <c r="AS106" s="165" t="s">
        <v>114</v>
      </c>
      <c r="AW106" s="75" t="s">
        <v>107</v>
      </c>
      <c r="BC106" s="166">
        <f t="shared" si="14"/>
        <v>0</v>
      </c>
      <c r="BD106" s="166">
        <f t="shared" si="15"/>
        <v>0</v>
      </c>
      <c r="BE106" s="166">
        <f t="shared" si="16"/>
        <v>0</v>
      </c>
      <c r="BF106" s="166">
        <f t="shared" si="17"/>
        <v>0</v>
      </c>
      <c r="BG106" s="166">
        <f t="shared" si="18"/>
        <v>0</v>
      </c>
      <c r="BH106" s="75" t="s">
        <v>114</v>
      </c>
      <c r="BI106" s="166">
        <f t="shared" si="19"/>
        <v>0</v>
      </c>
      <c r="BJ106" s="75" t="s">
        <v>182</v>
      </c>
      <c r="BK106" s="165" t="s">
        <v>263</v>
      </c>
    </row>
    <row r="107" spans="1:63" s="83" customFormat="1" ht="24.2" customHeight="1">
      <c r="A107" s="156">
        <v>38</v>
      </c>
      <c r="B107" s="156" t="s">
        <v>109</v>
      </c>
      <c r="C107" s="157" t="s">
        <v>264</v>
      </c>
      <c r="D107" s="158" t="s">
        <v>265</v>
      </c>
      <c r="E107" s="159" t="s">
        <v>185</v>
      </c>
      <c r="F107" s="188">
        <v>10</v>
      </c>
      <c r="G107" s="190"/>
      <c r="H107" s="189">
        <f t="shared" si="10"/>
        <v>0</v>
      </c>
      <c r="I107" s="160"/>
      <c r="J107" s="80"/>
      <c r="K107" s="161" t="s">
        <v>1</v>
      </c>
      <c r="L107" s="162" t="s">
        <v>36</v>
      </c>
      <c r="M107" s="163">
        <v>6.3969999999999999E-2</v>
      </c>
      <c r="N107" s="163">
        <f t="shared" si="11"/>
        <v>0.63969999999999994</v>
      </c>
      <c r="O107" s="163">
        <v>1.8000000000000001E-4</v>
      </c>
      <c r="P107" s="163">
        <f t="shared" si="12"/>
        <v>1.8000000000000002E-3</v>
      </c>
      <c r="Q107" s="163">
        <v>0</v>
      </c>
      <c r="R107" s="164">
        <f t="shared" si="13"/>
        <v>0</v>
      </c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P107" s="165" t="s">
        <v>182</v>
      </c>
      <c r="AR107" s="165" t="s">
        <v>109</v>
      </c>
      <c r="AS107" s="165" t="s">
        <v>114</v>
      </c>
      <c r="AW107" s="75" t="s">
        <v>107</v>
      </c>
      <c r="BC107" s="166">
        <f t="shared" si="14"/>
        <v>0</v>
      </c>
      <c r="BD107" s="166">
        <f t="shared" si="15"/>
        <v>0</v>
      </c>
      <c r="BE107" s="166">
        <f t="shared" si="16"/>
        <v>0</v>
      </c>
      <c r="BF107" s="166">
        <f t="shared" si="17"/>
        <v>0</v>
      </c>
      <c r="BG107" s="166">
        <f t="shared" si="18"/>
        <v>0</v>
      </c>
      <c r="BH107" s="75" t="s">
        <v>114</v>
      </c>
      <c r="BI107" s="166">
        <f t="shared" si="19"/>
        <v>0</v>
      </c>
      <c r="BJ107" s="75" t="s">
        <v>182</v>
      </c>
      <c r="BK107" s="165" t="s">
        <v>266</v>
      </c>
    </row>
    <row r="108" spans="1:63" s="83" customFormat="1" ht="24.2" customHeight="1">
      <c r="A108" s="156">
        <v>39</v>
      </c>
      <c r="B108" s="156" t="s">
        <v>109</v>
      </c>
      <c r="C108" s="157" t="s">
        <v>267</v>
      </c>
      <c r="D108" s="158" t="s">
        <v>268</v>
      </c>
      <c r="E108" s="159" t="s">
        <v>185</v>
      </c>
      <c r="F108" s="188">
        <v>10</v>
      </c>
      <c r="G108" s="190"/>
      <c r="H108" s="189">
        <f t="shared" si="10"/>
        <v>0</v>
      </c>
      <c r="I108" s="160"/>
      <c r="J108" s="80"/>
      <c r="K108" s="161" t="s">
        <v>1</v>
      </c>
      <c r="L108" s="162" t="s">
        <v>36</v>
      </c>
      <c r="M108" s="163">
        <v>5.8049999999999997E-2</v>
      </c>
      <c r="N108" s="163">
        <f t="shared" si="11"/>
        <v>0.58050000000000002</v>
      </c>
      <c r="O108" s="163">
        <v>1.0000000000000001E-5</v>
      </c>
      <c r="P108" s="163">
        <f t="shared" si="12"/>
        <v>1E-4</v>
      </c>
      <c r="Q108" s="163">
        <v>0</v>
      </c>
      <c r="R108" s="164">
        <f t="shared" si="13"/>
        <v>0</v>
      </c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P108" s="165" t="s">
        <v>182</v>
      </c>
      <c r="AR108" s="165" t="s">
        <v>109</v>
      </c>
      <c r="AS108" s="165" t="s">
        <v>114</v>
      </c>
      <c r="AW108" s="75" t="s">
        <v>107</v>
      </c>
      <c r="BC108" s="166">
        <f t="shared" si="14"/>
        <v>0</v>
      </c>
      <c r="BD108" s="166">
        <f t="shared" si="15"/>
        <v>0</v>
      </c>
      <c r="BE108" s="166">
        <f t="shared" si="16"/>
        <v>0</v>
      </c>
      <c r="BF108" s="166">
        <f t="shared" si="17"/>
        <v>0</v>
      </c>
      <c r="BG108" s="166">
        <f t="shared" si="18"/>
        <v>0</v>
      </c>
      <c r="BH108" s="75" t="s">
        <v>114</v>
      </c>
      <c r="BI108" s="166">
        <f t="shared" si="19"/>
        <v>0</v>
      </c>
      <c r="BJ108" s="75" t="s">
        <v>182</v>
      </c>
      <c r="BK108" s="165" t="s">
        <v>269</v>
      </c>
    </row>
    <row r="109" spans="1:63" s="83" customFormat="1" ht="33" customHeight="1">
      <c r="A109" s="156">
        <v>40</v>
      </c>
      <c r="B109" s="156" t="s">
        <v>109</v>
      </c>
      <c r="C109" s="157" t="s">
        <v>270</v>
      </c>
      <c r="D109" s="158" t="s">
        <v>271</v>
      </c>
      <c r="E109" s="159" t="s">
        <v>147</v>
      </c>
      <c r="F109" s="188">
        <v>0.28100000000000003</v>
      </c>
      <c r="G109" s="190"/>
      <c r="H109" s="189">
        <f t="shared" si="10"/>
        <v>0</v>
      </c>
      <c r="I109" s="160"/>
      <c r="J109" s="80"/>
      <c r="K109" s="161" t="s">
        <v>1</v>
      </c>
      <c r="L109" s="162" t="s">
        <v>36</v>
      </c>
      <c r="M109" s="163">
        <v>4.7119999999999997</v>
      </c>
      <c r="N109" s="163">
        <f t="shared" si="11"/>
        <v>1.3240720000000001</v>
      </c>
      <c r="O109" s="163">
        <v>0</v>
      </c>
      <c r="P109" s="163">
        <f t="shared" si="12"/>
        <v>0</v>
      </c>
      <c r="Q109" s="163">
        <v>0</v>
      </c>
      <c r="R109" s="164">
        <f t="shared" si="13"/>
        <v>0</v>
      </c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P109" s="165" t="s">
        <v>182</v>
      </c>
      <c r="AR109" s="165" t="s">
        <v>109</v>
      </c>
      <c r="AS109" s="165" t="s">
        <v>114</v>
      </c>
      <c r="AW109" s="75" t="s">
        <v>107</v>
      </c>
      <c r="BC109" s="166">
        <f t="shared" si="14"/>
        <v>0</v>
      </c>
      <c r="BD109" s="166">
        <f t="shared" si="15"/>
        <v>0</v>
      </c>
      <c r="BE109" s="166">
        <f t="shared" si="16"/>
        <v>0</v>
      </c>
      <c r="BF109" s="166">
        <f t="shared" si="17"/>
        <v>0</v>
      </c>
      <c r="BG109" s="166">
        <f t="shared" si="18"/>
        <v>0</v>
      </c>
      <c r="BH109" s="75" t="s">
        <v>114</v>
      </c>
      <c r="BI109" s="166">
        <f t="shared" si="19"/>
        <v>0</v>
      </c>
      <c r="BJ109" s="75" t="s">
        <v>182</v>
      </c>
      <c r="BK109" s="165" t="s">
        <v>272</v>
      </c>
    </row>
    <row r="110" spans="1:63" s="83" customFormat="1" ht="24.2" customHeight="1">
      <c r="A110" s="156">
        <v>41</v>
      </c>
      <c r="B110" s="156" t="s">
        <v>109</v>
      </c>
      <c r="C110" s="157" t="s">
        <v>273</v>
      </c>
      <c r="D110" s="158" t="s">
        <v>274</v>
      </c>
      <c r="E110" s="159" t="s">
        <v>275</v>
      </c>
      <c r="F110" s="188">
        <v>12.51</v>
      </c>
      <c r="G110" s="190"/>
      <c r="H110" s="189">
        <f t="shared" si="10"/>
        <v>0</v>
      </c>
      <c r="I110" s="160"/>
      <c r="J110" s="80"/>
      <c r="K110" s="161" t="s">
        <v>1</v>
      </c>
      <c r="L110" s="162" t="s">
        <v>36</v>
      </c>
      <c r="M110" s="163">
        <v>0</v>
      </c>
      <c r="N110" s="163">
        <f t="shared" si="11"/>
        <v>0</v>
      </c>
      <c r="O110" s="163">
        <v>0</v>
      </c>
      <c r="P110" s="163">
        <f t="shared" si="12"/>
        <v>0</v>
      </c>
      <c r="Q110" s="163">
        <v>0</v>
      </c>
      <c r="R110" s="164">
        <f t="shared" si="13"/>
        <v>0</v>
      </c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P110" s="165" t="s">
        <v>182</v>
      </c>
      <c r="AR110" s="165" t="s">
        <v>109</v>
      </c>
      <c r="AS110" s="165" t="s">
        <v>114</v>
      </c>
      <c r="AW110" s="75" t="s">
        <v>107</v>
      </c>
      <c r="BC110" s="166">
        <f t="shared" si="14"/>
        <v>0</v>
      </c>
      <c r="BD110" s="166">
        <f t="shared" si="15"/>
        <v>0</v>
      </c>
      <c r="BE110" s="166">
        <f t="shared" si="16"/>
        <v>0</v>
      </c>
      <c r="BF110" s="166">
        <f t="shared" si="17"/>
        <v>0</v>
      </c>
      <c r="BG110" s="166">
        <f t="shared" si="18"/>
        <v>0</v>
      </c>
      <c r="BH110" s="75" t="s">
        <v>114</v>
      </c>
      <c r="BI110" s="166">
        <f t="shared" si="19"/>
        <v>0</v>
      </c>
      <c r="BJ110" s="75" t="s">
        <v>182</v>
      </c>
      <c r="BK110" s="165" t="s">
        <v>276</v>
      </c>
    </row>
    <row r="111" spans="1:63" s="143" customFormat="1" ht="25.9" customHeight="1">
      <c r="B111" s="145" t="s">
        <v>69</v>
      </c>
      <c r="C111" s="146" t="s">
        <v>277</v>
      </c>
      <c r="D111" s="146" t="s">
        <v>278</v>
      </c>
      <c r="H111" s="147">
        <f>BI111</f>
        <v>0</v>
      </c>
      <c r="J111" s="144"/>
      <c r="K111" s="148"/>
      <c r="L111" s="149"/>
      <c r="M111" s="149"/>
      <c r="N111" s="150">
        <f>SUM(N112:N114)</f>
        <v>29.92</v>
      </c>
      <c r="O111" s="149"/>
      <c r="P111" s="150">
        <f>SUM(P112:P114)</f>
        <v>0</v>
      </c>
      <c r="Q111" s="149"/>
      <c r="R111" s="151">
        <f>SUM(R112:R114)</f>
        <v>0</v>
      </c>
      <c r="AP111" s="145" t="s">
        <v>113</v>
      </c>
      <c r="AR111" s="152" t="s">
        <v>69</v>
      </c>
      <c r="AS111" s="152" t="s">
        <v>70</v>
      </c>
      <c r="AW111" s="145" t="s">
        <v>107</v>
      </c>
      <c r="BI111" s="153">
        <f>SUM(BI112:BI114)</f>
        <v>0</v>
      </c>
    </row>
    <row r="112" spans="1:63" s="83" customFormat="1" ht="16.5" customHeight="1">
      <c r="A112" s="156">
        <v>42</v>
      </c>
      <c r="B112" s="156" t="s">
        <v>109</v>
      </c>
      <c r="C112" s="157" t="s">
        <v>279</v>
      </c>
      <c r="D112" s="158" t="s">
        <v>280</v>
      </c>
      <c r="E112" s="159" t="s">
        <v>281</v>
      </c>
      <c r="F112" s="188">
        <v>20</v>
      </c>
      <c r="G112" s="190"/>
      <c r="H112" s="189">
        <f>ROUND(G112*F112,2)</f>
        <v>0</v>
      </c>
      <c r="I112" s="160"/>
      <c r="J112" s="80"/>
      <c r="K112" s="161" t="s">
        <v>1</v>
      </c>
      <c r="L112" s="162" t="s">
        <v>36</v>
      </c>
      <c r="M112" s="163">
        <v>1.06</v>
      </c>
      <c r="N112" s="163">
        <f>M112*F112</f>
        <v>21.200000000000003</v>
      </c>
      <c r="O112" s="163">
        <v>0</v>
      </c>
      <c r="P112" s="163">
        <f>O112*F112</f>
        <v>0</v>
      </c>
      <c r="Q112" s="163">
        <v>0</v>
      </c>
      <c r="R112" s="164">
        <f>Q112*F112</f>
        <v>0</v>
      </c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P112" s="165" t="s">
        <v>282</v>
      </c>
      <c r="AR112" s="165" t="s">
        <v>109</v>
      </c>
      <c r="AS112" s="165" t="s">
        <v>75</v>
      </c>
      <c r="AW112" s="75" t="s">
        <v>107</v>
      </c>
      <c r="BC112" s="166">
        <f>IF(L112="základná",H112,0)</f>
        <v>0</v>
      </c>
      <c r="BD112" s="166">
        <f>IF(L112="znížená",H112,0)</f>
        <v>0</v>
      </c>
      <c r="BE112" s="166">
        <f>IF(L112="zákl. prenesená",H112,0)</f>
        <v>0</v>
      </c>
      <c r="BF112" s="166">
        <f>IF(L112="zníž. prenesená",H112,0)</f>
        <v>0</v>
      </c>
      <c r="BG112" s="166">
        <f>IF(L112="nulová",H112,0)</f>
        <v>0</v>
      </c>
      <c r="BH112" s="75" t="s">
        <v>114</v>
      </c>
      <c r="BI112" s="166">
        <f>ROUND(G112*F112,2)</f>
        <v>0</v>
      </c>
      <c r="BJ112" s="75" t="s">
        <v>282</v>
      </c>
      <c r="BK112" s="165" t="s">
        <v>283</v>
      </c>
    </row>
    <row r="113" spans="1:63" s="167" customFormat="1">
      <c r="B113" s="169" t="s">
        <v>116</v>
      </c>
      <c r="C113" s="170" t="s">
        <v>1</v>
      </c>
      <c r="D113" s="171" t="s">
        <v>284</v>
      </c>
      <c r="F113" s="172">
        <v>20</v>
      </c>
      <c r="J113" s="168"/>
      <c r="K113" s="173"/>
      <c r="L113" s="174"/>
      <c r="M113" s="174"/>
      <c r="N113" s="174"/>
      <c r="O113" s="174"/>
      <c r="P113" s="174"/>
      <c r="Q113" s="174"/>
      <c r="R113" s="175"/>
      <c r="AR113" s="170" t="s">
        <v>116</v>
      </c>
      <c r="AS113" s="170" t="s">
        <v>75</v>
      </c>
      <c r="AT113" s="167" t="s">
        <v>114</v>
      </c>
      <c r="AU113" s="167" t="s">
        <v>27</v>
      </c>
      <c r="AV113" s="167" t="s">
        <v>75</v>
      </c>
      <c r="AW113" s="170" t="s">
        <v>107</v>
      </c>
    </row>
    <row r="114" spans="1:63" s="83" customFormat="1" ht="24.2" customHeight="1">
      <c r="A114" s="156">
        <v>43</v>
      </c>
      <c r="B114" s="156" t="s">
        <v>109</v>
      </c>
      <c r="C114" s="157" t="s">
        <v>285</v>
      </c>
      <c r="D114" s="158" t="s">
        <v>286</v>
      </c>
      <c r="E114" s="159" t="s">
        <v>281</v>
      </c>
      <c r="F114" s="188">
        <v>8</v>
      </c>
      <c r="G114" s="190"/>
      <c r="H114" s="189">
        <f>ROUND(G114*F114,2)</f>
        <v>0</v>
      </c>
      <c r="I114" s="160"/>
      <c r="J114" s="80"/>
      <c r="K114" s="184" t="s">
        <v>1</v>
      </c>
      <c r="L114" s="185" t="s">
        <v>36</v>
      </c>
      <c r="M114" s="186">
        <v>1.0900000000000001</v>
      </c>
      <c r="N114" s="186">
        <f>M114*F114</f>
        <v>8.7200000000000006</v>
      </c>
      <c r="O114" s="186">
        <v>0</v>
      </c>
      <c r="P114" s="186">
        <f>O114*F114</f>
        <v>0</v>
      </c>
      <c r="Q114" s="186">
        <v>0</v>
      </c>
      <c r="R114" s="187">
        <f>Q114*F114</f>
        <v>0</v>
      </c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P114" s="165" t="s">
        <v>282</v>
      </c>
      <c r="AR114" s="165" t="s">
        <v>109</v>
      </c>
      <c r="AS114" s="165" t="s">
        <v>75</v>
      </c>
      <c r="AW114" s="75" t="s">
        <v>107</v>
      </c>
      <c r="BC114" s="166">
        <f>IF(L114="základná",H114,0)</f>
        <v>0</v>
      </c>
      <c r="BD114" s="166">
        <f>IF(L114="znížená",H114,0)</f>
        <v>0</v>
      </c>
      <c r="BE114" s="166">
        <f>IF(L114="zákl. prenesená",H114,0)</f>
        <v>0</v>
      </c>
      <c r="BF114" s="166">
        <f>IF(L114="zníž. prenesená",H114,0)</f>
        <v>0</v>
      </c>
      <c r="BG114" s="166">
        <f>IF(L114="nulová",H114,0)</f>
        <v>0</v>
      </c>
      <c r="BH114" s="75" t="s">
        <v>114</v>
      </c>
      <c r="BI114" s="166">
        <f>ROUND(G114*F114,2)</f>
        <v>0</v>
      </c>
      <c r="BJ114" s="75" t="s">
        <v>282</v>
      </c>
      <c r="BK114" s="165" t="s">
        <v>287</v>
      </c>
    </row>
  </sheetData>
  <sheetProtection password="CC4D" sheet="1"/>
  <autoFilter ref="A49:I114"/>
  <mergeCells count="3">
    <mergeCell ref="C42:F42"/>
    <mergeCell ref="C4:F4"/>
    <mergeCell ref="C6:F6"/>
  </mergeCells>
  <phoneticPr fontId="0" type="noConversion"/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rowBreaks count="2" manualBreakCount="2">
    <brk id="48" max="7" man="1"/>
    <brk id="8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topLeftCell="A19" workbookViewId="0"/>
  </sheetViews>
  <sheetFormatPr defaultRowHeight="11.25"/>
  <cols>
    <col min="1" max="1" width="1.33203125" customWidth="1"/>
    <col min="2" max="2" width="75.1640625" customWidth="1"/>
    <col min="3" max="3" width="1.83203125" customWidth="1"/>
    <col min="4" max="4" width="6.5" customWidth="1"/>
    <col min="5" max="6" width="18.6640625" customWidth="1"/>
  </cols>
  <sheetData>
    <row r="1" spans="2:6">
      <c r="B1" s="231" t="s">
        <v>290</v>
      </c>
      <c r="C1" s="231"/>
      <c r="D1" s="235"/>
      <c r="E1" s="235"/>
      <c r="F1" s="235"/>
    </row>
    <row r="2" spans="2:6">
      <c r="B2" s="231" t="s">
        <v>291</v>
      </c>
      <c r="C2" s="231"/>
      <c r="D2" s="235"/>
      <c r="E2" s="235"/>
      <c r="F2" s="235"/>
    </row>
    <row r="3" spans="2:6">
      <c r="B3" s="232"/>
      <c r="C3" s="232"/>
      <c r="D3" s="236"/>
      <c r="E3" s="236"/>
      <c r="F3" s="236"/>
    </row>
    <row r="4" spans="2:6" ht="22.5">
      <c r="B4" s="232" t="s">
        <v>292</v>
      </c>
      <c r="C4" s="232"/>
      <c r="D4" s="236"/>
      <c r="E4" s="236"/>
      <c r="F4" s="236"/>
    </row>
    <row r="5" spans="2:6">
      <c r="B5" s="232"/>
      <c r="C5" s="232"/>
      <c r="D5" s="236"/>
      <c r="E5" s="236"/>
      <c r="F5" s="236"/>
    </row>
    <row r="6" spans="2:6">
      <c r="B6" s="231" t="s">
        <v>293</v>
      </c>
      <c r="C6" s="231"/>
      <c r="D6" s="235"/>
      <c r="E6" s="235" t="s">
        <v>294</v>
      </c>
      <c r="F6" s="235" t="s">
        <v>295</v>
      </c>
    </row>
    <row r="7" spans="2:6" ht="12" thickBot="1">
      <c r="B7" s="232"/>
      <c r="C7" s="232"/>
      <c r="D7" s="236"/>
      <c r="E7" s="236"/>
      <c r="F7" s="236"/>
    </row>
    <row r="8" spans="2:6" ht="23.25" thickBot="1">
      <c r="B8" s="233" t="s">
        <v>296</v>
      </c>
      <c r="C8" s="234"/>
      <c r="D8" s="237"/>
      <c r="E8" s="237">
        <v>4</v>
      </c>
      <c r="F8" s="238" t="s">
        <v>297</v>
      </c>
    </row>
    <row r="9" spans="2:6">
      <c r="B9" s="232"/>
      <c r="C9" s="232"/>
      <c r="D9" s="236"/>
      <c r="E9" s="236"/>
      <c r="F9" s="236"/>
    </row>
    <row r="10" spans="2:6">
      <c r="B10" s="232"/>
      <c r="C10" s="232"/>
      <c r="D10" s="236"/>
      <c r="E10" s="236"/>
      <c r="F10" s="2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vp-Bellova - Vodovodná pr...</vt:lpstr>
      <vt:lpstr>Správa o kompatibilite</vt:lpstr>
      <vt:lpstr>'Rekapitulácia stavby'!Názvy_tlače</vt:lpstr>
      <vt:lpstr>'vp-Bellova - Vodovodná pr...'!Názvy_tlače</vt:lpstr>
      <vt:lpstr>'Rekapitulácia stavby'!Oblasť_tlače</vt:lpstr>
      <vt:lpstr>'vp-Bellova - Vodovodná pr...'!Oblasť_tlače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Evka ŠUSTEROVÁ</dc:creator>
  <cp:lastModifiedBy>EU</cp:lastModifiedBy>
  <cp:lastPrinted>2021-10-13T12:00:39Z</cp:lastPrinted>
  <dcterms:created xsi:type="dcterms:W3CDTF">2021-10-07T17:05:08Z</dcterms:created>
  <dcterms:modified xsi:type="dcterms:W3CDTF">2021-11-18T07:33:56Z</dcterms:modified>
</cp:coreProperties>
</file>