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385"/>
  </bookViews>
  <sheets>
    <sheet name="Rekapitulácia stavby" sheetId="1" r:id="rId1"/>
    <sheet name="20210701_01_a - SO-01 Čas..." sheetId="2" r:id="rId2"/>
    <sheet name="20210701_01_z - SO-01 Čas..." sheetId="3" r:id="rId3"/>
    <sheet name="20210701_01zt - SO 01 Čas..." sheetId="4" r:id="rId4"/>
    <sheet name="20210701_01_u - SO-01 Čas..." sheetId="5" r:id="rId5"/>
    <sheet name="20210901_01 el - SO-01 Ča..." sheetId="6" r:id="rId6"/>
    <sheet name="20210701_01_vz - SO-01 Ča..." sheetId="7" r:id="rId7"/>
    <sheet name="20210701_01_eps - SO-01 Č..." sheetId="8" r:id="rId8"/>
    <sheet name="20210701_01_zo - SO-01 Ča..." sheetId="9" r:id="rId9"/>
    <sheet name="20210701_01_m - SO-01 Čas..." sheetId="10" r:id="rId10"/>
    <sheet name="20210701_01_g - SO-01 Čas..." sheetId="11" r:id="rId11"/>
    <sheet name="20210701_02 - SO 02 Vodov..." sheetId="12" r:id="rId12"/>
    <sheet name="20210701_03_1 - SO 03.1 S..." sheetId="13" r:id="rId13"/>
    <sheet name="20210701_03_2 - SO 03.2 D..." sheetId="14" r:id="rId14"/>
    <sheet name="20210701_03_3 - SO 03.3 Z..." sheetId="15" r:id="rId15"/>
    <sheet name="20210701_04 - SO-04 Prípo..." sheetId="16" r:id="rId16"/>
    <sheet name="20210701_05 - SO-05 Prípo..." sheetId="17" r:id="rId17"/>
    <sheet name="20210701_06 - SO-06 Verej..." sheetId="18" r:id="rId18"/>
    <sheet name="20210701_07 - SO-07 Spevn..." sheetId="19" r:id="rId19"/>
    <sheet name="Zoznam figúr" sheetId="20" r:id="rId20"/>
  </sheets>
  <definedNames>
    <definedName name="_xlnm._FilterDatabase" localSheetId="1" hidden="1">'20210701_01_a - SO-01 Čas...'!$C$148:$K$1216</definedName>
    <definedName name="_xlnm._FilterDatabase" localSheetId="7" hidden="1">'20210701_01_eps - SO-01 Č...'!$C$122:$K$183</definedName>
    <definedName name="_xlnm._FilterDatabase" localSheetId="10" hidden="1">'20210701_01_g - SO-01 Čas...'!$C$120:$K$137</definedName>
    <definedName name="_xlnm._FilterDatabase" localSheetId="9" hidden="1">'20210701_01_m - SO-01 Čas...'!$C$130:$K$260</definedName>
    <definedName name="_xlnm._FilterDatabase" localSheetId="4" hidden="1">'20210701_01_u - SO-01 Čas...'!$C$128:$K$301</definedName>
    <definedName name="_xlnm._FilterDatabase" localSheetId="6" hidden="1">'20210701_01_vz - SO-01 Ča...'!$C$125:$K$295</definedName>
    <definedName name="_xlnm._FilterDatabase" localSheetId="2" hidden="1">'20210701_01_z - SO-01 Čas...'!$C$121:$K$144</definedName>
    <definedName name="_xlnm._FilterDatabase" localSheetId="8" hidden="1">'20210701_01_zo - SO-01 Ča...'!$C$121:$K$142</definedName>
    <definedName name="_xlnm._FilterDatabase" localSheetId="3" hidden="1">'20210701_01zt - SO 01 Čas...'!$C$131:$K$337</definedName>
    <definedName name="_xlnm._FilterDatabase" localSheetId="11" hidden="1">'20210701_02 - SO 02 Vodov...'!$C$124:$K$226</definedName>
    <definedName name="_xlnm._FilterDatabase" localSheetId="12" hidden="1">'20210701_03_1 - SO 03.1 S...'!$C$121:$K$173</definedName>
    <definedName name="_xlnm._FilterDatabase" localSheetId="13" hidden="1">'20210701_03_2 - SO 03.2 D...'!$C$121:$K$173</definedName>
    <definedName name="_xlnm._FilterDatabase" localSheetId="14" hidden="1">'20210701_03_3 - SO 03.3 Z...'!$C$122:$K$185</definedName>
    <definedName name="_xlnm._FilterDatabase" localSheetId="15" hidden="1">'20210701_04 - SO-04 Prípo...'!$C$117:$K$159</definedName>
    <definedName name="_xlnm._FilterDatabase" localSheetId="16" hidden="1">'20210701_05 - SO-05 Prípo...'!$C$117:$K$153</definedName>
    <definedName name="_xlnm._FilterDatabase" localSheetId="17" hidden="1">'20210701_06 - SO-06 Verej...'!$C$117:$K$156</definedName>
    <definedName name="_xlnm._FilterDatabase" localSheetId="18" hidden="1">'20210701_07 - SO-07 Spevn...'!$C$124:$K$199</definedName>
    <definedName name="_xlnm._FilterDatabase" localSheetId="5" hidden="1">'20210901_01 el - SO-01 Ča...'!$C$129:$K$291</definedName>
    <definedName name="_xlnm.Print_Titles" localSheetId="1">'20210701_01_a - SO-01 Čas...'!$148:$148</definedName>
    <definedName name="_xlnm.Print_Titles" localSheetId="7">'20210701_01_eps - SO-01 Č...'!$122:$122</definedName>
    <definedName name="_xlnm.Print_Titles" localSheetId="10">'20210701_01_g - SO-01 Čas...'!$120:$120</definedName>
    <definedName name="_xlnm.Print_Titles" localSheetId="9">'20210701_01_m - SO-01 Čas...'!$130:$130</definedName>
    <definedName name="_xlnm.Print_Titles" localSheetId="4">'20210701_01_u - SO-01 Čas...'!$128:$128</definedName>
    <definedName name="_xlnm.Print_Titles" localSheetId="6">'20210701_01_vz - SO-01 Ča...'!$125:$125</definedName>
    <definedName name="_xlnm.Print_Titles" localSheetId="2">'20210701_01_z - SO-01 Čas...'!$121:$121</definedName>
    <definedName name="_xlnm.Print_Titles" localSheetId="8">'20210701_01_zo - SO-01 Ča...'!$121:$121</definedName>
    <definedName name="_xlnm.Print_Titles" localSheetId="3">'20210701_01zt - SO 01 Čas...'!$131:$131</definedName>
    <definedName name="_xlnm.Print_Titles" localSheetId="11">'20210701_02 - SO 02 Vodov...'!$124:$124</definedName>
    <definedName name="_xlnm.Print_Titles" localSheetId="12">'20210701_03_1 - SO 03.1 S...'!$121:$121</definedName>
    <definedName name="_xlnm.Print_Titles" localSheetId="13">'20210701_03_2 - SO 03.2 D...'!$121:$121</definedName>
    <definedName name="_xlnm.Print_Titles" localSheetId="14">'20210701_03_3 - SO 03.3 Z...'!$122:$122</definedName>
    <definedName name="_xlnm.Print_Titles" localSheetId="15">'20210701_04 - SO-04 Prípo...'!$117:$117</definedName>
    <definedName name="_xlnm.Print_Titles" localSheetId="16">'20210701_05 - SO-05 Prípo...'!$117:$117</definedName>
    <definedName name="_xlnm.Print_Titles" localSheetId="17">'20210701_06 - SO-06 Verej...'!$117:$117</definedName>
    <definedName name="_xlnm.Print_Titles" localSheetId="18">'20210701_07 - SO-07 Spevn...'!$124:$124</definedName>
    <definedName name="_xlnm.Print_Titles" localSheetId="5">'20210901_01 el - SO-01 Ča...'!$129:$129</definedName>
    <definedName name="_xlnm.Print_Titles" localSheetId="0">'Rekapitulácia stavby'!$92:$92</definedName>
    <definedName name="_xlnm.Print_Titles" localSheetId="19">'Zoznam figúr'!$9:$9</definedName>
    <definedName name="_xlnm.Print_Area" localSheetId="1">'20210701_01_a - SO-01 Čas...'!$C$4:$J$76,'20210701_01_a - SO-01 Čas...'!$C$134:$J$1216</definedName>
    <definedName name="_xlnm.Print_Area" localSheetId="7">'20210701_01_eps - SO-01 Č...'!$C$4:$J$76,'20210701_01_eps - SO-01 Č...'!$C$108:$J$183</definedName>
    <definedName name="_xlnm.Print_Area" localSheetId="10">'20210701_01_g - SO-01 Čas...'!$C$4:$J$76,'20210701_01_g - SO-01 Čas...'!$C$106:$J$137</definedName>
    <definedName name="_xlnm.Print_Area" localSheetId="9">'20210701_01_m - SO-01 Čas...'!$C$4:$J$76,'20210701_01_m - SO-01 Čas...'!$C$116:$J$260</definedName>
    <definedName name="_xlnm.Print_Area" localSheetId="4">'20210701_01_u - SO-01 Čas...'!$C$4:$J$76,'20210701_01_u - SO-01 Čas...'!$C$114:$J$301</definedName>
    <definedName name="_xlnm.Print_Area" localSheetId="6">'20210701_01_vz - SO-01 Ča...'!$C$4:$J$76,'20210701_01_vz - SO-01 Ča...'!$C$111:$J$295</definedName>
    <definedName name="_xlnm.Print_Area" localSheetId="2">'20210701_01_z - SO-01 Čas...'!$C$4:$J$76,'20210701_01_z - SO-01 Čas...'!$C$107:$J$144</definedName>
    <definedName name="_xlnm.Print_Area" localSheetId="8">'20210701_01_zo - SO-01 Ča...'!$C$4:$J$76,'20210701_01_zo - SO-01 Ča...'!$C$107:$J$142</definedName>
    <definedName name="_xlnm.Print_Area" localSheetId="3">'20210701_01zt - SO 01 Čas...'!$C$4:$J$76,'20210701_01zt - SO 01 Čas...'!$C$117:$J$337</definedName>
    <definedName name="_xlnm.Print_Area" localSheetId="11">'20210701_02 - SO 02 Vodov...'!$C$4:$J$76,'20210701_02 - SO 02 Vodov...'!$C$112:$J$226</definedName>
    <definedName name="_xlnm.Print_Area" localSheetId="12">'20210701_03_1 - SO 03.1 S...'!$C$4:$J$76,'20210701_03_1 - SO 03.1 S...'!$C$109:$J$173</definedName>
    <definedName name="_xlnm.Print_Area" localSheetId="13">'20210701_03_2 - SO 03.2 D...'!$C$4:$J$76,'20210701_03_2 - SO 03.2 D...'!$C$109:$J$173</definedName>
    <definedName name="_xlnm.Print_Area" localSheetId="14">'20210701_03_3 - SO 03.3 Z...'!$C$4:$J$76,'20210701_03_3 - SO 03.3 Z...'!$C$110:$J$185</definedName>
    <definedName name="_xlnm.Print_Area" localSheetId="15">'20210701_04 - SO-04 Prípo...'!$C$4:$J$76,'20210701_04 - SO-04 Prípo...'!$C$105:$J$159</definedName>
    <definedName name="_xlnm.Print_Area" localSheetId="16">'20210701_05 - SO-05 Prípo...'!$C$4:$J$76,'20210701_05 - SO-05 Prípo...'!$C$105:$J$153</definedName>
    <definedName name="_xlnm.Print_Area" localSheetId="17">'20210701_06 - SO-06 Verej...'!$C$4:$J$76,'20210701_06 - SO-06 Verej...'!$C$105:$J$156</definedName>
    <definedName name="_xlnm.Print_Area" localSheetId="18">'20210701_07 - SO-07 Spevn...'!$C$4:$J$76,'20210701_07 - SO-07 Spevn...'!$C$112:$J$199</definedName>
    <definedName name="_xlnm.Print_Area" localSheetId="5">'20210901_01 el - SO-01 Ča...'!$C$4:$J$76,'20210901_01 el - SO-01 Ča...'!$C$115:$J$291</definedName>
    <definedName name="_xlnm.Print_Area" localSheetId="0">'Rekapitulácia stavby'!$D$4:$AO$76,'Rekapitulácia stavby'!$C$82:$AQ$114</definedName>
    <definedName name="_xlnm.Print_Area" localSheetId="19">'Zoznam figúr'!$C$4:$G$13</definedName>
  </definedNames>
  <calcPr calcId="162913"/>
</workbook>
</file>

<file path=xl/calcChain.xml><?xml version="1.0" encoding="utf-8"?>
<calcChain xmlns="http://schemas.openxmlformats.org/spreadsheetml/2006/main">
  <c r="D7" i="20" l="1"/>
  <c r="J37" i="19"/>
  <c r="J36" i="19"/>
  <c r="AY113" i="1"/>
  <c r="J35" i="19"/>
  <c r="AX113" i="1" s="1"/>
  <c r="BI199" i="19"/>
  <c r="BH199" i="19"/>
  <c r="BG199" i="19"/>
  <c r="BE199" i="19"/>
  <c r="BK199" i="19"/>
  <c r="J199" i="19" s="1"/>
  <c r="BF199" i="19" s="1"/>
  <c r="BI198" i="19"/>
  <c r="BH198" i="19"/>
  <c r="BG198" i="19"/>
  <c r="BE198" i="19"/>
  <c r="BK198" i="19"/>
  <c r="J198" i="19"/>
  <c r="BF198" i="19" s="1"/>
  <c r="BI197" i="19"/>
  <c r="BH197" i="19"/>
  <c r="BG197" i="19"/>
  <c r="BE197" i="19"/>
  <c r="BK197" i="19"/>
  <c r="J197" i="19" s="1"/>
  <c r="BF197" i="19" s="1"/>
  <c r="BI196" i="19"/>
  <c r="BH196" i="19"/>
  <c r="BG196" i="19"/>
  <c r="BE196" i="19"/>
  <c r="BK196" i="19"/>
  <c r="J196" i="19"/>
  <c r="BF196" i="19"/>
  <c r="BI195" i="19"/>
  <c r="BH195" i="19"/>
  <c r="BG195" i="19"/>
  <c r="BE195" i="19"/>
  <c r="BK195" i="19"/>
  <c r="J195" i="19"/>
  <c r="BF195" i="19" s="1"/>
  <c r="BI194" i="19"/>
  <c r="BH194" i="19"/>
  <c r="BG194" i="19"/>
  <c r="BE194" i="19"/>
  <c r="BK194" i="19"/>
  <c r="J194" i="19" s="1"/>
  <c r="BF194" i="19" s="1"/>
  <c r="BI193" i="19"/>
  <c r="BH193" i="19"/>
  <c r="BG193" i="19"/>
  <c r="BE193" i="19"/>
  <c r="BK193" i="19"/>
  <c r="J193" i="19" s="1"/>
  <c r="BF193" i="19" s="1"/>
  <c r="BI192" i="19"/>
  <c r="BH192" i="19"/>
  <c r="BG192" i="19"/>
  <c r="BE192" i="19"/>
  <c r="BK192" i="19"/>
  <c r="J192" i="19" s="1"/>
  <c r="BF192" i="19" s="1"/>
  <c r="BI191" i="19"/>
  <c r="BH191" i="19"/>
  <c r="BG191" i="19"/>
  <c r="BE191" i="19"/>
  <c r="BK191" i="19"/>
  <c r="J191" i="19" s="1"/>
  <c r="BF191" i="19" s="1"/>
  <c r="BI190" i="19"/>
  <c r="BH190" i="19"/>
  <c r="BG190" i="19"/>
  <c r="BE190" i="19"/>
  <c r="BK190" i="19"/>
  <c r="J190" i="19"/>
  <c r="BF190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4" i="19"/>
  <c r="BH184" i="19"/>
  <c r="BG184" i="19"/>
  <c r="BE184" i="19"/>
  <c r="T184" i="19"/>
  <c r="T183" i="19"/>
  <c r="R184" i="19"/>
  <c r="R183" i="19"/>
  <c r="P184" i="19"/>
  <c r="P183" i="19" s="1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F121" i="19"/>
  <c r="F119" i="19"/>
  <c r="E117" i="19"/>
  <c r="F91" i="19"/>
  <c r="F89" i="19"/>
  <c r="E87" i="19"/>
  <c r="J24" i="19"/>
  <c r="E24" i="19"/>
  <c r="J122" i="19" s="1"/>
  <c r="J23" i="19"/>
  <c r="J21" i="19"/>
  <c r="E21" i="19"/>
  <c r="J91" i="19"/>
  <c r="J20" i="19"/>
  <c r="J18" i="19"/>
  <c r="E18" i="19"/>
  <c r="F92" i="19" s="1"/>
  <c r="J17" i="19"/>
  <c r="J12" i="19"/>
  <c r="J119" i="19" s="1"/>
  <c r="E7" i="19"/>
  <c r="E115" i="19" s="1"/>
  <c r="J37" i="18"/>
  <c r="J36" i="18"/>
  <c r="AY112" i="1" s="1"/>
  <c r="J35" i="18"/>
  <c r="AX112" i="1" s="1"/>
  <c r="BI156" i="18"/>
  <c r="BH156" i="18"/>
  <c r="BG156" i="18"/>
  <c r="BE156" i="18"/>
  <c r="BK156" i="18"/>
  <c r="J156" i="18" s="1"/>
  <c r="BF156" i="18" s="1"/>
  <c r="BI155" i="18"/>
  <c r="BH155" i="18"/>
  <c r="BG155" i="18"/>
  <c r="BE155" i="18"/>
  <c r="BK155" i="18"/>
  <c r="J155" i="18" s="1"/>
  <c r="BF155" i="18" s="1"/>
  <c r="BI154" i="18"/>
  <c r="BH154" i="18"/>
  <c r="BG154" i="18"/>
  <c r="BE154" i="18"/>
  <c r="BK154" i="18"/>
  <c r="J154" i="18" s="1"/>
  <c r="BF154" i="18" s="1"/>
  <c r="BI153" i="18"/>
  <c r="BH153" i="18"/>
  <c r="BG153" i="18"/>
  <c r="BE153" i="18"/>
  <c r="BK153" i="18"/>
  <c r="J153" i="18"/>
  <c r="BF153" i="18"/>
  <c r="BI152" i="18"/>
  <c r="BH152" i="18"/>
  <c r="BG152" i="18"/>
  <c r="BE152" i="18"/>
  <c r="BK152" i="18"/>
  <c r="J152" i="18"/>
  <c r="BF152" i="18"/>
  <c r="BI151" i="18"/>
  <c r="BH151" i="18"/>
  <c r="BG151" i="18"/>
  <c r="BE151" i="18"/>
  <c r="BK151" i="18"/>
  <c r="J151" i="18"/>
  <c r="BF151" i="18" s="1"/>
  <c r="BI150" i="18"/>
  <c r="BH150" i="18"/>
  <c r="BG150" i="18"/>
  <c r="BE150" i="18"/>
  <c r="BK150" i="18"/>
  <c r="J150" i="18" s="1"/>
  <c r="BF150" i="18" s="1"/>
  <c r="BI149" i="18"/>
  <c r="BH149" i="18"/>
  <c r="BG149" i="18"/>
  <c r="BE149" i="18"/>
  <c r="BK149" i="18"/>
  <c r="J149" i="18" s="1"/>
  <c r="BF149" i="18" s="1"/>
  <c r="BI148" i="18"/>
  <c r="BH148" i="18"/>
  <c r="BG148" i="18"/>
  <c r="BE148" i="18"/>
  <c r="BK148" i="18"/>
  <c r="J148" i="18" s="1"/>
  <c r="BF148" i="18" s="1"/>
  <c r="BI147" i="18"/>
  <c r="BH147" i="18"/>
  <c r="BG147" i="18"/>
  <c r="BE147" i="18"/>
  <c r="BK147" i="18"/>
  <c r="J147" i="18"/>
  <c r="BF147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4" i="18"/>
  <c r="BH124" i="18"/>
  <c r="BG124" i="18"/>
  <c r="BE124" i="18"/>
  <c r="T124" i="18"/>
  <c r="R124" i="18"/>
  <c r="P124" i="18"/>
  <c r="BI123" i="18"/>
  <c r="BH123" i="18"/>
  <c r="BG123" i="18"/>
  <c r="BE123" i="18"/>
  <c r="T123" i="18"/>
  <c r="R123" i="18"/>
  <c r="P123" i="18"/>
  <c r="BI122" i="18"/>
  <c r="BH122" i="18"/>
  <c r="BG122" i="18"/>
  <c r="BE122" i="18"/>
  <c r="T122" i="18"/>
  <c r="R122" i="18"/>
  <c r="P122" i="18"/>
  <c r="BI121" i="18"/>
  <c r="BH121" i="18"/>
  <c r="BG121" i="18"/>
  <c r="BE121" i="18"/>
  <c r="T121" i="18"/>
  <c r="R121" i="18"/>
  <c r="P121" i="18"/>
  <c r="BI120" i="18"/>
  <c r="BH120" i="18"/>
  <c r="BG120" i="18"/>
  <c r="BE120" i="18"/>
  <c r="T120" i="18"/>
  <c r="R120" i="18"/>
  <c r="P120" i="18"/>
  <c r="F112" i="18"/>
  <c r="E110" i="18"/>
  <c r="F89" i="18"/>
  <c r="E87" i="18"/>
  <c r="J24" i="18"/>
  <c r="E24" i="18"/>
  <c r="J115" i="18" s="1"/>
  <c r="J23" i="18"/>
  <c r="J21" i="18"/>
  <c r="E21" i="18"/>
  <c r="J114" i="18"/>
  <c r="J20" i="18"/>
  <c r="J18" i="18"/>
  <c r="E18" i="18"/>
  <c r="F115" i="18"/>
  <c r="J17" i="18"/>
  <c r="J15" i="18"/>
  <c r="E15" i="18"/>
  <c r="F91" i="18" s="1"/>
  <c r="J14" i="18"/>
  <c r="J12" i="18"/>
  <c r="J112" i="18" s="1"/>
  <c r="E7" i="18"/>
  <c r="E108" i="18" s="1"/>
  <c r="J37" i="17"/>
  <c r="J36" i="17"/>
  <c r="AY111" i="1"/>
  <c r="J35" i="17"/>
  <c r="AX111" i="1"/>
  <c r="BI153" i="17"/>
  <c r="BH153" i="17"/>
  <c r="BG153" i="17"/>
  <c r="BE153" i="17"/>
  <c r="BK153" i="17"/>
  <c r="J153" i="17"/>
  <c r="BF153" i="17" s="1"/>
  <c r="BI152" i="17"/>
  <c r="BH152" i="17"/>
  <c r="BG152" i="17"/>
  <c r="BE152" i="17"/>
  <c r="BK152" i="17"/>
  <c r="J152" i="17" s="1"/>
  <c r="BF152" i="17" s="1"/>
  <c r="BI151" i="17"/>
  <c r="BH151" i="17"/>
  <c r="BG151" i="17"/>
  <c r="BE151" i="17"/>
  <c r="BK151" i="17"/>
  <c r="J151" i="17" s="1"/>
  <c r="BF151" i="17" s="1"/>
  <c r="BI150" i="17"/>
  <c r="BH150" i="17"/>
  <c r="BG150" i="17"/>
  <c r="BE150" i="17"/>
  <c r="BK150" i="17"/>
  <c r="J150" i="17" s="1"/>
  <c r="BF150" i="17" s="1"/>
  <c r="BI149" i="17"/>
  <c r="BH149" i="17"/>
  <c r="BG149" i="17"/>
  <c r="BE149" i="17"/>
  <c r="BK149" i="17"/>
  <c r="J149" i="17"/>
  <c r="BF149" i="17" s="1"/>
  <c r="BI148" i="17"/>
  <c r="BH148" i="17"/>
  <c r="BG148" i="17"/>
  <c r="BE148" i="17"/>
  <c r="BK148" i="17"/>
  <c r="J148" i="17" s="1"/>
  <c r="BF148" i="17" s="1"/>
  <c r="BI147" i="17"/>
  <c r="BH147" i="17"/>
  <c r="BG147" i="17"/>
  <c r="BE147" i="17"/>
  <c r="BK147" i="17"/>
  <c r="J147" i="17"/>
  <c r="BF147" i="17" s="1"/>
  <c r="BI146" i="17"/>
  <c r="BH146" i="17"/>
  <c r="BG146" i="17"/>
  <c r="BE146" i="17"/>
  <c r="BK146" i="17"/>
  <c r="J146" i="17" s="1"/>
  <c r="BF146" i="17" s="1"/>
  <c r="BI145" i="17"/>
  <c r="BH145" i="17"/>
  <c r="BG145" i="17"/>
  <c r="BE145" i="17"/>
  <c r="BK145" i="17"/>
  <c r="J145" i="17" s="1"/>
  <c r="BF145" i="17" s="1"/>
  <c r="BI144" i="17"/>
  <c r="BH144" i="17"/>
  <c r="BG144" i="17"/>
  <c r="BE144" i="17"/>
  <c r="BK144" i="17"/>
  <c r="J144" i="17"/>
  <c r="BF144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BI121" i="17"/>
  <c r="BH121" i="17"/>
  <c r="BG121" i="17"/>
  <c r="BE121" i="17"/>
  <c r="T121" i="17"/>
  <c r="R121" i="17"/>
  <c r="P121" i="17"/>
  <c r="BI120" i="17"/>
  <c r="BH120" i="17"/>
  <c r="BG120" i="17"/>
  <c r="BE120" i="17"/>
  <c r="T120" i="17"/>
  <c r="R120" i="17"/>
  <c r="P120" i="17"/>
  <c r="F112" i="17"/>
  <c r="E110" i="17"/>
  <c r="F89" i="17"/>
  <c r="E87" i="17"/>
  <c r="J24" i="17"/>
  <c r="E24" i="17"/>
  <c r="J92" i="17"/>
  <c r="J23" i="17"/>
  <c r="J21" i="17"/>
  <c r="E21" i="17"/>
  <c r="J114" i="17" s="1"/>
  <c r="J20" i="17"/>
  <c r="J18" i="17"/>
  <c r="E18" i="17"/>
  <c r="F92" i="17"/>
  <c r="J17" i="17"/>
  <c r="J15" i="17"/>
  <c r="E15" i="17"/>
  <c r="F91" i="17"/>
  <c r="J14" i="17"/>
  <c r="J12" i="17"/>
  <c r="J112" i="17" s="1"/>
  <c r="E7" i="17"/>
  <c r="E85" i="17"/>
  <c r="J37" i="16"/>
  <c r="J36" i="16"/>
  <c r="AY110" i="1"/>
  <c r="J35" i="16"/>
  <c r="AX110" i="1" s="1"/>
  <c r="BI159" i="16"/>
  <c r="BH159" i="16"/>
  <c r="BG159" i="16"/>
  <c r="BE159" i="16"/>
  <c r="BK159" i="16"/>
  <c r="J159" i="16" s="1"/>
  <c r="BF159" i="16" s="1"/>
  <c r="BI158" i="16"/>
  <c r="BH158" i="16"/>
  <c r="BG158" i="16"/>
  <c r="BE158" i="16"/>
  <c r="BK158" i="16"/>
  <c r="J158" i="16"/>
  <c r="BF158" i="16"/>
  <c r="BI157" i="16"/>
  <c r="BH157" i="16"/>
  <c r="BG157" i="16"/>
  <c r="BE157" i="16"/>
  <c r="BK157" i="16"/>
  <c r="J157" i="16"/>
  <c r="BF157" i="16" s="1"/>
  <c r="BI156" i="16"/>
  <c r="BH156" i="16"/>
  <c r="BG156" i="16"/>
  <c r="BE156" i="16"/>
  <c r="BK156" i="16"/>
  <c r="J156" i="16" s="1"/>
  <c r="BF156" i="16" s="1"/>
  <c r="BI155" i="16"/>
  <c r="BH155" i="16"/>
  <c r="BG155" i="16"/>
  <c r="BE155" i="16"/>
  <c r="BK155" i="16"/>
  <c r="J155" i="16"/>
  <c r="BF155" i="16" s="1"/>
  <c r="BI154" i="16"/>
  <c r="BH154" i="16"/>
  <c r="BG154" i="16"/>
  <c r="BE154" i="16"/>
  <c r="BK154" i="16"/>
  <c r="J154" i="16" s="1"/>
  <c r="BF154" i="16" s="1"/>
  <c r="BI153" i="16"/>
  <c r="BH153" i="16"/>
  <c r="BG153" i="16"/>
  <c r="BE153" i="16"/>
  <c r="BK153" i="16"/>
  <c r="J153" i="16" s="1"/>
  <c r="BF153" i="16" s="1"/>
  <c r="BI152" i="16"/>
  <c r="BH152" i="16"/>
  <c r="BG152" i="16"/>
  <c r="BE152" i="16"/>
  <c r="BK152" i="16"/>
  <c r="J152" i="16" s="1"/>
  <c r="BF152" i="16" s="1"/>
  <c r="BI151" i="16"/>
  <c r="BH151" i="16"/>
  <c r="BG151" i="16"/>
  <c r="BE151" i="16"/>
  <c r="BK151" i="16"/>
  <c r="J151" i="16"/>
  <c r="BF151" i="16" s="1"/>
  <c r="BI150" i="16"/>
  <c r="BH150" i="16"/>
  <c r="BG150" i="16"/>
  <c r="BE150" i="16"/>
  <c r="BK150" i="16"/>
  <c r="J150" i="16" s="1"/>
  <c r="BF150" i="16" s="1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J114" i="16"/>
  <c r="F114" i="16"/>
  <c r="F112" i="16"/>
  <c r="E110" i="16"/>
  <c r="J91" i="16"/>
  <c r="F91" i="16"/>
  <c r="F89" i="16"/>
  <c r="E87" i="16"/>
  <c r="J24" i="16"/>
  <c r="E24" i="16"/>
  <c r="J115" i="16"/>
  <c r="J23" i="16"/>
  <c r="J18" i="16"/>
  <c r="E18" i="16"/>
  <c r="F92" i="16" s="1"/>
  <c r="J17" i="16"/>
  <c r="J12" i="16"/>
  <c r="J89" i="16" s="1"/>
  <c r="E7" i="16"/>
  <c r="E85" i="16" s="1"/>
  <c r="J37" i="15"/>
  <c r="J36" i="15"/>
  <c r="AY109" i="1"/>
  <c r="J35" i="15"/>
  <c r="AX109" i="1"/>
  <c r="BI185" i="15"/>
  <c r="BH185" i="15"/>
  <c r="BG185" i="15"/>
  <c r="BE185" i="15"/>
  <c r="BK185" i="15"/>
  <c r="J185" i="15"/>
  <c r="BF185" i="15" s="1"/>
  <c r="BI184" i="15"/>
  <c r="BH184" i="15"/>
  <c r="BG184" i="15"/>
  <c r="BE184" i="15"/>
  <c r="BK184" i="15"/>
  <c r="J184" i="15" s="1"/>
  <c r="BF184" i="15" s="1"/>
  <c r="BI183" i="15"/>
  <c r="BH183" i="15"/>
  <c r="BG183" i="15"/>
  <c r="BE183" i="15"/>
  <c r="BK183" i="15"/>
  <c r="J183" i="15" s="1"/>
  <c r="BF183" i="15" s="1"/>
  <c r="BI182" i="15"/>
  <c r="BH182" i="15"/>
  <c r="BG182" i="15"/>
  <c r="BE182" i="15"/>
  <c r="BK182" i="15"/>
  <c r="J182" i="15"/>
  <c r="BF182" i="15"/>
  <c r="BI181" i="15"/>
  <c r="BH181" i="15"/>
  <c r="BG181" i="15"/>
  <c r="BE181" i="15"/>
  <c r="BK181" i="15"/>
  <c r="J181" i="15"/>
  <c r="BF181" i="15" s="1"/>
  <c r="BI180" i="15"/>
  <c r="BH180" i="15"/>
  <c r="BG180" i="15"/>
  <c r="BE180" i="15"/>
  <c r="BK180" i="15"/>
  <c r="J180" i="15" s="1"/>
  <c r="BF180" i="15" s="1"/>
  <c r="BI179" i="15"/>
  <c r="BH179" i="15"/>
  <c r="BG179" i="15"/>
  <c r="BE179" i="15"/>
  <c r="BK179" i="15"/>
  <c r="J179" i="15"/>
  <c r="BF179" i="15" s="1"/>
  <c r="BI178" i="15"/>
  <c r="BH178" i="15"/>
  <c r="BG178" i="15"/>
  <c r="BE178" i="15"/>
  <c r="BK178" i="15"/>
  <c r="J178" i="15" s="1"/>
  <c r="BF178" i="15" s="1"/>
  <c r="BI177" i="15"/>
  <c r="BH177" i="15"/>
  <c r="BG177" i="15"/>
  <c r="BE177" i="15"/>
  <c r="BK177" i="15"/>
  <c r="J177" i="15" s="1"/>
  <c r="BF177" i="15" s="1"/>
  <c r="BI176" i="15"/>
  <c r="BH176" i="15"/>
  <c r="BG176" i="15"/>
  <c r="BE176" i="15"/>
  <c r="BK176" i="15"/>
  <c r="J176" i="15"/>
  <c r="BF176" i="15"/>
  <c r="BI174" i="15"/>
  <c r="BH174" i="15"/>
  <c r="BG174" i="15"/>
  <c r="BE174" i="15"/>
  <c r="T174" i="15"/>
  <c r="T173" i="15"/>
  <c r="R174" i="15"/>
  <c r="R173" i="15"/>
  <c r="P174" i="15"/>
  <c r="P173" i="15" s="1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20" i="15"/>
  <c r="J119" i="15"/>
  <c r="F119" i="15"/>
  <c r="F117" i="15"/>
  <c r="E115" i="15"/>
  <c r="J92" i="15"/>
  <c r="J91" i="15"/>
  <c r="F91" i="15"/>
  <c r="F89" i="15"/>
  <c r="E87" i="15"/>
  <c r="J18" i="15"/>
  <c r="E18" i="15"/>
  <c r="F120" i="15" s="1"/>
  <c r="J17" i="15"/>
  <c r="J12" i="15"/>
  <c r="J117" i="15" s="1"/>
  <c r="E7" i="15"/>
  <c r="E113" i="15"/>
  <c r="J37" i="14"/>
  <c r="J36" i="14"/>
  <c r="AY108" i="1" s="1"/>
  <c r="J35" i="14"/>
  <c r="AX108" i="1"/>
  <c r="BI173" i="14"/>
  <c r="BH173" i="14"/>
  <c r="BG173" i="14"/>
  <c r="BE173" i="14"/>
  <c r="BK173" i="14"/>
  <c r="J173" i="14" s="1"/>
  <c r="BF173" i="14" s="1"/>
  <c r="BI172" i="14"/>
  <c r="BH172" i="14"/>
  <c r="BG172" i="14"/>
  <c r="BE172" i="14"/>
  <c r="BK172" i="14"/>
  <c r="J172" i="14"/>
  <c r="BF172" i="14" s="1"/>
  <c r="BI171" i="14"/>
  <c r="BH171" i="14"/>
  <c r="BG171" i="14"/>
  <c r="BE171" i="14"/>
  <c r="BK171" i="14"/>
  <c r="J171" i="14" s="1"/>
  <c r="BF171" i="14" s="1"/>
  <c r="BI170" i="14"/>
  <c r="BH170" i="14"/>
  <c r="BG170" i="14"/>
  <c r="BE170" i="14"/>
  <c r="BK170" i="14"/>
  <c r="J170" i="14"/>
  <c r="BF170" i="14" s="1"/>
  <c r="BI169" i="14"/>
  <c r="BH169" i="14"/>
  <c r="BG169" i="14"/>
  <c r="BE169" i="14"/>
  <c r="BK169" i="14"/>
  <c r="J169" i="14" s="1"/>
  <c r="BF169" i="14" s="1"/>
  <c r="BI168" i="14"/>
  <c r="BH168" i="14"/>
  <c r="BG168" i="14"/>
  <c r="BE168" i="14"/>
  <c r="BK168" i="14"/>
  <c r="J168" i="14" s="1"/>
  <c r="BF168" i="14" s="1"/>
  <c r="BI167" i="14"/>
  <c r="BH167" i="14"/>
  <c r="BG167" i="14"/>
  <c r="BE167" i="14"/>
  <c r="BK167" i="14"/>
  <c r="J167" i="14" s="1"/>
  <c r="BF167" i="14" s="1"/>
  <c r="BI166" i="14"/>
  <c r="BH166" i="14"/>
  <c r="BG166" i="14"/>
  <c r="BE166" i="14"/>
  <c r="BK166" i="14"/>
  <c r="J166" i="14"/>
  <c r="BF166" i="14" s="1"/>
  <c r="BI165" i="14"/>
  <c r="BH165" i="14"/>
  <c r="BG165" i="14"/>
  <c r="BE165" i="14"/>
  <c r="BK165" i="14"/>
  <c r="J165" i="14" s="1"/>
  <c r="BF165" i="14" s="1"/>
  <c r="BI164" i="14"/>
  <c r="BH164" i="14"/>
  <c r="BG164" i="14"/>
  <c r="BE164" i="14"/>
  <c r="BK164" i="14"/>
  <c r="J164" i="14"/>
  <c r="BF164" i="14" s="1"/>
  <c r="BI162" i="14"/>
  <c r="BH162" i="14"/>
  <c r="BG162" i="14"/>
  <c r="BE162" i="14"/>
  <c r="T162" i="14"/>
  <c r="T161" i="14" s="1"/>
  <c r="R162" i="14"/>
  <c r="R161" i="14"/>
  <c r="P162" i="14"/>
  <c r="P161" i="14" s="1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J119" i="14"/>
  <c r="J118" i="14"/>
  <c r="F116" i="14"/>
  <c r="E114" i="14"/>
  <c r="J92" i="14"/>
  <c r="J91" i="14"/>
  <c r="F89" i="14"/>
  <c r="E87" i="14"/>
  <c r="J18" i="14"/>
  <c r="E18" i="14"/>
  <c r="F92" i="14" s="1"/>
  <c r="J17" i="14"/>
  <c r="J15" i="14"/>
  <c r="E15" i="14"/>
  <c r="F118" i="14"/>
  <c r="J14" i="14"/>
  <c r="J12" i="14"/>
  <c r="J116" i="14"/>
  <c r="E7" i="14"/>
  <c r="E85" i="14" s="1"/>
  <c r="J37" i="13"/>
  <c r="J36" i="13"/>
  <c r="AY107" i="1" s="1"/>
  <c r="J35" i="13"/>
  <c r="AX107" i="1"/>
  <c r="BI173" i="13"/>
  <c r="BH173" i="13"/>
  <c r="BG173" i="13"/>
  <c r="BE173" i="13"/>
  <c r="BK173" i="13"/>
  <c r="J173" i="13"/>
  <c r="BF173" i="13" s="1"/>
  <c r="BI172" i="13"/>
  <c r="BH172" i="13"/>
  <c r="BG172" i="13"/>
  <c r="BE172" i="13"/>
  <c r="BK172" i="13"/>
  <c r="J172" i="13" s="1"/>
  <c r="BF172" i="13" s="1"/>
  <c r="BI171" i="13"/>
  <c r="BH171" i="13"/>
  <c r="BG171" i="13"/>
  <c r="BE171" i="13"/>
  <c r="BK171" i="13"/>
  <c r="J171" i="13"/>
  <c r="BF171" i="13" s="1"/>
  <c r="BI170" i="13"/>
  <c r="BH170" i="13"/>
  <c r="BG170" i="13"/>
  <c r="BE170" i="13"/>
  <c r="BK170" i="13"/>
  <c r="J170" i="13" s="1"/>
  <c r="BF170" i="13" s="1"/>
  <c r="BI169" i="13"/>
  <c r="BH169" i="13"/>
  <c r="BG169" i="13"/>
  <c r="BE169" i="13"/>
  <c r="BK169" i="13"/>
  <c r="J169" i="13" s="1"/>
  <c r="BF169" i="13" s="1"/>
  <c r="BI168" i="13"/>
  <c r="BH168" i="13"/>
  <c r="BG168" i="13"/>
  <c r="BE168" i="13"/>
  <c r="BK168" i="13"/>
  <c r="J168" i="13"/>
  <c r="BF168" i="13"/>
  <c r="BI167" i="13"/>
  <c r="BH167" i="13"/>
  <c r="BG167" i="13"/>
  <c r="BE167" i="13"/>
  <c r="BK167" i="13"/>
  <c r="J167" i="13"/>
  <c r="BF167" i="13" s="1"/>
  <c r="BI166" i="13"/>
  <c r="BH166" i="13"/>
  <c r="BG166" i="13"/>
  <c r="BE166" i="13"/>
  <c r="BK166" i="13"/>
  <c r="J166" i="13" s="1"/>
  <c r="BF166" i="13" s="1"/>
  <c r="BI165" i="13"/>
  <c r="BH165" i="13"/>
  <c r="BG165" i="13"/>
  <c r="BE165" i="13"/>
  <c r="BK165" i="13"/>
  <c r="J165" i="13"/>
  <c r="BF165" i="13" s="1"/>
  <c r="BI164" i="13"/>
  <c r="BH164" i="13"/>
  <c r="BG164" i="13"/>
  <c r="BE164" i="13"/>
  <c r="BK164" i="13"/>
  <c r="J164" i="13" s="1"/>
  <c r="BF164" i="13" s="1"/>
  <c r="BI162" i="13"/>
  <c r="BH162" i="13"/>
  <c r="BG162" i="13"/>
  <c r="BE162" i="13"/>
  <c r="T162" i="13"/>
  <c r="T161" i="13" s="1"/>
  <c r="R162" i="13"/>
  <c r="R161" i="13"/>
  <c r="P162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T138" i="13" s="1"/>
  <c r="R139" i="13"/>
  <c r="R138" i="13"/>
  <c r="P139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9" i="13"/>
  <c r="J118" i="13"/>
  <c r="F118" i="13"/>
  <c r="F116" i="13"/>
  <c r="E114" i="13"/>
  <c r="J92" i="13"/>
  <c r="J91" i="13"/>
  <c r="F91" i="13"/>
  <c r="F89" i="13"/>
  <c r="E87" i="13"/>
  <c r="J18" i="13"/>
  <c r="E18" i="13"/>
  <c r="F92" i="13" s="1"/>
  <c r="J17" i="13"/>
  <c r="J12" i="13"/>
  <c r="J116" i="13" s="1"/>
  <c r="E7" i="13"/>
  <c r="E85" i="13" s="1"/>
  <c r="J37" i="12"/>
  <c r="J36" i="12"/>
  <c r="AY106" i="1"/>
  <c r="J35" i="12"/>
  <c r="AX106" i="1"/>
  <c r="BI226" i="12"/>
  <c r="BH226" i="12"/>
  <c r="BG226" i="12"/>
  <c r="BE226" i="12"/>
  <c r="BK226" i="12"/>
  <c r="J226" i="12"/>
  <c r="BF226" i="12" s="1"/>
  <c r="BI225" i="12"/>
  <c r="BH225" i="12"/>
  <c r="BG225" i="12"/>
  <c r="BE225" i="12"/>
  <c r="BK225" i="12"/>
  <c r="J225" i="12" s="1"/>
  <c r="BF225" i="12" s="1"/>
  <c r="BI224" i="12"/>
  <c r="BH224" i="12"/>
  <c r="BG224" i="12"/>
  <c r="BE224" i="12"/>
  <c r="BK224" i="12"/>
  <c r="J224" i="12" s="1"/>
  <c r="BF224" i="12" s="1"/>
  <c r="BI223" i="12"/>
  <c r="BH223" i="12"/>
  <c r="BG223" i="12"/>
  <c r="BE223" i="12"/>
  <c r="BK223" i="12"/>
  <c r="J223" i="12" s="1"/>
  <c r="BF223" i="12" s="1"/>
  <c r="BI222" i="12"/>
  <c r="BH222" i="12"/>
  <c r="BG222" i="12"/>
  <c r="BE222" i="12"/>
  <c r="BK222" i="12"/>
  <c r="J222" i="12"/>
  <c r="BF222" i="12" s="1"/>
  <c r="BI221" i="12"/>
  <c r="BH221" i="12"/>
  <c r="BG221" i="12"/>
  <c r="BE221" i="12"/>
  <c r="BK221" i="12"/>
  <c r="J221" i="12" s="1"/>
  <c r="BF221" i="12" s="1"/>
  <c r="BI220" i="12"/>
  <c r="BH220" i="12"/>
  <c r="BG220" i="12"/>
  <c r="BE220" i="12"/>
  <c r="BK220" i="12"/>
  <c r="J220" i="12"/>
  <c r="BF220" i="12" s="1"/>
  <c r="BI219" i="12"/>
  <c r="BH219" i="12"/>
  <c r="BG219" i="12"/>
  <c r="BE219" i="12"/>
  <c r="BK219" i="12"/>
  <c r="J219" i="12" s="1"/>
  <c r="BF219" i="12" s="1"/>
  <c r="BI218" i="12"/>
  <c r="BH218" i="12"/>
  <c r="BG218" i="12"/>
  <c r="BE218" i="12"/>
  <c r="BK218" i="12"/>
  <c r="J218" i="12" s="1"/>
  <c r="BF218" i="12" s="1"/>
  <c r="BI217" i="12"/>
  <c r="BH217" i="12"/>
  <c r="BG217" i="12"/>
  <c r="BE217" i="12"/>
  <c r="BK217" i="12"/>
  <c r="J217" i="12" s="1"/>
  <c r="BF217" i="12" s="1"/>
  <c r="BI215" i="12"/>
  <c r="BH215" i="12"/>
  <c r="BG215" i="12"/>
  <c r="BE215" i="12"/>
  <c r="T215" i="12"/>
  <c r="T214" i="12"/>
  <c r="R215" i="12"/>
  <c r="R214" i="12"/>
  <c r="P215" i="12"/>
  <c r="P214" i="12" s="1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92" i="12"/>
  <c r="J17" i="12"/>
  <c r="J12" i="12"/>
  <c r="J119" i="12" s="1"/>
  <c r="E7" i="12"/>
  <c r="E115" i="12" s="1"/>
  <c r="J39" i="11"/>
  <c r="J38" i="11"/>
  <c r="AY105" i="1" s="1"/>
  <c r="J37" i="11"/>
  <c r="AX105" i="1"/>
  <c r="BI137" i="11"/>
  <c r="BH137" i="11"/>
  <c r="BG137" i="11"/>
  <c r="BE137" i="11"/>
  <c r="BK137" i="11"/>
  <c r="J137" i="11"/>
  <c r="BF137" i="11" s="1"/>
  <c r="BI136" i="11"/>
  <c r="BH136" i="11"/>
  <c r="BG136" i="11"/>
  <c r="BE136" i="11"/>
  <c r="BK136" i="11"/>
  <c r="J136" i="11" s="1"/>
  <c r="BF136" i="11" s="1"/>
  <c r="BI135" i="11"/>
  <c r="BH135" i="11"/>
  <c r="BG135" i="11"/>
  <c r="BE135" i="11"/>
  <c r="BK135" i="11"/>
  <c r="J135" i="11"/>
  <c r="BF135" i="11" s="1"/>
  <c r="BI134" i="11"/>
  <c r="BH134" i="11"/>
  <c r="BG134" i="11"/>
  <c r="BE134" i="11"/>
  <c r="BK134" i="11"/>
  <c r="J134" i="11" s="1"/>
  <c r="BF134" i="11" s="1"/>
  <c r="BI133" i="11"/>
  <c r="BH133" i="11"/>
  <c r="BG133" i="11"/>
  <c r="BE133" i="11"/>
  <c r="BK133" i="11"/>
  <c r="J133" i="11" s="1"/>
  <c r="BF133" i="11" s="1"/>
  <c r="BI132" i="11"/>
  <c r="BH132" i="11"/>
  <c r="BG132" i="11"/>
  <c r="BE132" i="11"/>
  <c r="BK132" i="11"/>
  <c r="J132" i="11" s="1"/>
  <c r="BF132" i="11" s="1"/>
  <c r="BI131" i="11"/>
  <c r="BH131" i="11"/>
  <c r="BG131" i="11"/>
  <c r="BE131" i="11"/>
  <c r="BK131" i="11"/>
  <c r="J131" i="11"/>
  <c r="BF131" i="11" s="1"/>
  <c r="BI130" i="11"/>
  <c r="BH130" i="11"/>
  <c r="BG130" i="11"/>
  <c r="BE130" i="11"/>
  <c r="BK130" i="11"/>
  <c r="J130" i="11" s="1"/>
  <c r="BF130" i="11" s="1"/>
  <c r="BI129" i="11"/>
  <c r="BH129" i="11"/>
  <c r="BG129" i="11"/>
  <c r="BE129" i="11"/>
  <c r="BK129" i="11"/>
  <c r="J129" i="11"/>
  <c r="BF129" i="11" s="1"/>
  <c r="BI128" i="11"/>
  <c r="BH128" i="11"/>
  <c r="BG128" i="11"/>
  <c r="BE128" i="11"/>
  <c r="BK128" i="11"/>
  <c r="J128" i="11" s="1"/>
  <c r="BF128" i="11" s="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P121" i="11" s="1"/>
  <c r="AU105" i="1" s="1"/>
  <c r="BI122" i="11"/>
  <c r="BH122" i="11"/>
  <c r="BG122" i="11"/>
  <c r="BE122" i="11"/>
  <c r="T122" i="11"/>
  <c r="T121" i="11"/>
  <c r="R122" i="11"/>
  <c r="R121" i="11" s="1"/>
  <c r="P122" i="11"/>
  <c r="J117" i="11"/>
  <c r="F117" i="11"/>
  <c r="F115" i="11"/>
  <c r="E113" i="11"/>
  <c r="J93" i="11"/>
  <c r="F93" i="11"/>
  <c r="F91" i="11"/>
  <c r="E89" i="11"/>
  <c r="J26" i="11"/>
  <c r="E26" i="11"/>
  <c r="J118" i="11"/>
  <c r="J25" i="11"/>
  <c r="J20" i="11"/>
  <c r="E20" i="11"/>
  <c r="F94" i="11" s="1"/>
  <c r="J19" i="11"/>
  <c r="J14" i="11"/>
  <c r="J115" i="11" s="1"/>
  <c r="E7" i="11"/>
  <c r="E85" i="11" s="1"/>
  <c r="J39" i="10"/>
  <c r="J38" i="10"/>
  <c r="AY104" i="1"/>
  <c r="J37" i="10"/>
  <c r="AX104" i="1"/>
  <c r="BI260" i="10"/>
  <c r="BH260" i="10"/>
  <c r="BG260" i="10"/>
  <c r="BE260" i="10"/>
  <c r="BK260" i="10"/>
  <c r="J260" i="10"/>
  <c r="BF260" i="10" s="1"/>
  <c r="BI259" i="10"/>
  <c r="BH259" i="10"/>
  <c r="BG259" i="10"/>
  <c r="BE259" i="10"/>
  <c r="BK259" i="10"/>
  <c r="J259" i="10" s="1"/>
  <c r="BF259" i="10" s="1"/>
  <c r="BI258" i="10"/>
  <c r="BH258" i="10"/>
  <c r="BG258" i="10"/>
  <c r="BE258" i="10"/>
  <c r="BK258" i="10"/>
  <c r="J258" i="10" s="1"/>
  <c r="BF258" i="10" s="1"/>
  <c r="BI257" i="10"/>
  <c r="BH257" i="10"/>
  <c r="BG257" i="10"/>
  <c r="BE257" i="10"/>
  <c r="BK257" i="10"/>
  <c r="J257" i="10" s="1"/>
  <c r="BF257" i="10" s="1"/>
  <c r="BI256" i="10"/>
  <c r="BH256" i="10"/>
  <c r="BG256" i="10"/>
  <c r="BE256" i="10"/>
  <c r="BK256" i="10"/>
  <c r="J256" i="10"/>
  <c r="BF256" i="10" s="1"/>
  <c r="BI255" i="10"/>
  <c r="BH255" i="10"/>
  <c r="BG255" i="10"/>
  <c r="BE255" i="10"/>
  <c r="BK255" i="10"/>
  <c r="J255" i="10" s="1"/>
  <c r="BF255" i="10" s="1"/>
  <c r="BI254" i="10"/>
  <c r="BH254" i="10"/>
  <c r="BG254" i="10"/>
  <c r="BE254" i="10"/>
  <c r="BK254" i="10"/>
  <c r="J254" i="10"/>
  <c r="BF254" i="10" s="1"/>
  <c r="BI253" i="10"/>
  <c r="BH253" i="10"/>
  <c r="BG253" i="10"/>
  <c r="BE253" i="10"/>
  <c r="BK253" i="10"/>
  <c r="J253" i="10" s="1"/>
  <c r="BF253" i="10" s="1"/>
  <c r="BI252" i="10"/>
  <c r="BH252" i="10"/>
  <c r="BG252" i="10"/>
  <c r="BE252" i="10"/>
  <c r="BK252" i="10"/>
  <c r="J252" i="10" s="1"/>
  <c r="BF252" i="10" s="1"/>
  <c r="BI251" i="10"/>
  <c r="BH251" i="10"/>
  <c r="BG251" i="10"/>
  <c r="BE251" i="10"/>
  <c r="BK251" i="10"/>
  <c r="J251" i="10" s="1"/>
  <c r="BF251" i="10" s="1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F127" i="10"/>
  <c r="F125" i="10"/>
  <c r="E123" i="10"/>
  <c r="F93" i="10"/>
  <c r="F91" i="10"/>
  <c r="E89" i="10"/>
  <c r="J26" i="10"/>
  <c r="E26" i="10"/>
  <c r="J128" i="10" s="1"/>
  <c r="J25" i="10"/>
  <c r="J23" i="10"/>
  <c r="E23" i="10"/>
  <c r="J93" i="10" s="1"/>
  <c r="J22" i="10"/>
  <c r="J20" i="10"/>
  <c r="E20" i="10"/>
  <c r="F128" i="10" s="1"/>
  <c r="J19" i="10"/>
  <c r="J14" i="10"/>
  <c r="J125" i="10" s="1"/>
  <c r="E7" i="10"/>
  <c r="E119" i="10" s="1"/>
  <c r="J39" i="9"/>
  <c r="J38" i="9"/>
  <c r="AY103" i="1" s="1"/>
  <c r="J37" i="9"/>
  <c r="AX103" i="1" s="1"/>
  <c r="BI142" i="9"/>
  <c r="BH142" i="9"/>
  <c r="BG142" i="9"/>
  <c r="BE142" i="9"/>
  <c r="BK142" i="9"/>
  <c r="J142" i="9" s="1"/>
  <c r="BF142" i="9" s="1"/>
  <c r="BI141" i="9"/>
  <c r="BH141" i="9"/>
  <c r="BG141" i="9"/>
  <c r="BE141" i="9"/>
  <c r="BK141" i="9"/>
  <c r="J141" i="9" s="1"/>
  <c r="BF141" i="9" s="1"/>
  <c r="BI140" i="9"/>
  <c r="BH140" i="9"/>
  <c r="BG140" i="9"/>
  <c r="BE140" i="9"/>
  <c r="BK140" i="9"/>
  <c r="J140" i="9" s="1"/>
  <c r="BF140" i="9" s="1"/>
  <c r="BI139" i="9"/>
  <c r="BH139" i="9"/>
  <c r="BG139" i="9"/>
  <c r="BE139" i="9"/>
  <c r="BK139" i="9"/>
  <c r="J139" i="9"/>
  <c r="BF139" i="9" s="1"/>
  <c r="BI138" i="9"/>
  <c r="BH138" i="9"/>
  <c r="BG138" i="9"/>
  <c r="BE138" i="9"/>
  <c r="BK138" i="9"/>
  <c r="J138" i="9" s="1"/>
  <c r="BF138" i="9" s="1"/>
  <c r="BI137" i="9"/>
  <c r="BH137" i="9"/>
  <c r="BG137" i="9"/>
  <c r="BE137" i="9"/>
  <c r="BK137" i="9"/>
  <c r="J137" i="9"/>
  <c r="BF137" i="9" s="1"/>
  <c r="BI136" i="9"/>
  <c r="BH136" i="9"/>
  <c r="BG136" i="9"/>
  <c r="BE136" i="9"/>
  <c r="BK136" i="9"/>
  <c r="J136" i="9" s="1"/>
  <c r="BF136" i="9" s="1"/>
  <c r="BI135" i="9"/>
  <c r="BH135" i="9"/>
  <c r="BG135" i="9"/>
  <c r="BE135" i="9"/>
  <c r="BK135" i="9"/>
  <c r="J135" i="9" s="1"/>
  <c r="BF135" i="9" s="1"/>
  <c r="BI134" i="9"/>
  <c r="BH134" i="9"/>
  <c r="BG134" i="9"/>
  <c r="BE134" i="9"/>
  <c r="BK134" i="9"/>
  <c r="J134" i="9" s="1"/>
  <c r="BF134" i="9" s="1"/>
  <c r="BI133" i="9"/>
  <c r="BH133" i="9"/>
  <c r="BG133" i="9"/>
  <c r="BE133" i="9"/>
  <c r="BK133" i="9"/>
  <c r="J133" i="9"/>
  <c r="BF133" i="9" s="1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R124" i="9"/>
  <c r="P124" i="9"/>
  <c r="F118" i="9"/>
  <c r="F116" i="9"/>
  <c r="E114" i="9"/>
  <c r="F93" i="9"/>
  <c r="F91" i="9"/>
  <c r="E89" i="9"/>
  <c r="J26" i="9"/>
  <c r="E26" i="9"/>
  <c r="J119" i="9" s="1"/>
  <c r="J25" i="9"/>
  <c r="J23" i="9"/>
  <c r="E23" i="9"/>
  <c r="J118" i="9" s="1"/>
  <c r="J22" i="9"/>
  <c r="J20" i="9"/>
  <c r="E20" i="9"/>
  <c r="F119" i="9" s="1"/>
  <c r="J19" i="9"/>
  <c r="J14" i="9"/>
  <c r="J116" i="9" s="1"/>
  <c r="E7" i="9"/>
  <c r="E110" i="9"/>
  <c r="J39" i="8"/>
  <c r="J38" i="8"/>
  <c r="AY102" i="1" s="1"/>
  <c r="J37" i="8"/>
  <c r="AX102" i="1" s="1"/>
  <c r="BI183" i="8"/>
  <c r="BH183" i="8"/>
  <c r="BG183" i="8"/>
  <c r="BE183" i="8"/>
  <c r="BK183" i="8"/>
  <c r="J183" i="8" s="1"/>
  <c r="BF183" i="8" s="1"/>
  <c r="BI182" i="8"/>
  <c r="BH182" i="8"/>
  <c r="BG182" i="8"/>
  <c r="BE182" i="8"/>
  <c r="BK182" i="8"/>
  <c r="J182" i="8"/>
  <c r="BF182" i="8" s="1"/>
  <c r="BI181" i="8"/>
  <c r="BH181" i="8"/>
  <c r="BG181" i="8"/>
  <c r="BE181" i="8"/>
  <c r="BK181" i="8"/>
  <c r="J181" i="8" s="1"/>
  <c r="BF181" i="8" s="1"/>
  <c r="BI180" i="8"/>
  <c r="BH180" i="8"/>
  <c r="BG180" i="8"/>
  <c r="BE180" i="8"/>
  <c r="BK180" i="8"/>
  <c r="J180" i="8"/>
  <c r="BF180" i="8" s="1"/>
  <c r="BI179" i="8"/>
  <c r="BH179" i="8"/>
  <c r="BG179" i="8"/>
  <c r="BE179" i="8"/>
  <c r="BK179" i="8"/>
  <c r="J179" i="8" s="1"/>
  <c r="BF179" i="8" s="1"/>
  <c r="BI178" i="8"/>
  <c r="BH178" i="8"/>
  <c r="BG178" i="8"/>
  <c r="BE178" i="8"/>
  <c r="BK178" i="8"/>
  <c r="J178" i="8" s="1"/>
  <c r="BF178" i="8" s="1"/>
  <c r="BI177" i="8"/>
  <c r="BH177" i="8"/>
  <c r="BG177" i="8"/>
  <c r="BE177" i="8"/>
  <c r="BK177" i="8"/>
  <c r="J177" i="8" s="1"/>
  <c r="BF177" i="8" s="1"/>
  <c r="BI176" i="8"/>
  <c r="BH176" i="8"/>
  <c r="BG176" i="8"/>
  <c r="BE176" i="8"/>
  <c r="BK176" i="8"/>
  <c r="J176" i="8"/>
  <c r="BF176" i="8" s="1"/>
  <c r="BI175" i="8"/>
  <c r="BH175" i="8"/>
  <c r="BG175" i="8"/>
  <c r="BE175" i="8"/>
  <c r="BK175" i="8"/>
  <c r="J175" i="8" s="1"/>
  <c r="BF175" i="8" s="1"/>
  <c r="BI174" i="8"/>
  <c r="BH174" i="8"/>
  <c r="BG174" i="8"/>
  <c r="BE174" i="8"/>
  <c r="BK174" i="8"/>
  <c r="J174" i="8"/>
  <c r="BF174" i="8" s="1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F119" i="8"/>
  <c r="F117" i="8"/>
  <c r="E115" i="8"/>
  <c r="F93" i="8"/>
  <c r="F91" i="8"/>
  <c r="E89" i="8"/>
  <c r="J26" i="8"/>
  <c r="E26" i="8"/>
  <c r="J94" i="8" s="1"/>
  <c r="J25" i="8"/>
  <c r="J23" i="8"/>
  <c r="E23" i="8"/>
  <c r="J119" i="8" s="1"/>
  <c r="J22" i="8"/>
  <c r="J20" i="8"/>
  <c r="E20" i="8"/>
  <c r="F120" i="8" s="1"/>
  <c r="J19" i="8"/>
  <c r="J14" i="8"/>
  <c r="J117" i="8" s="1"/>
  <c r="E7" i="8"/>
  <c r="E85" i="8"/>
  <c r="J39" i="7"/>
  <c r="J38" i="7"/>
  <c r="AY101" i="1" s="1"/>
  <c r="J37" i="7"/>
  <c r="AX101" i="1"/>
  <c r="BI295" i="7"/>
  <c r="BH295" i="7"/>
  <c r="BG295" i="7"/>
  <c r="BE295" i="7"/>
  <c r="BK295" i="7"/>
  <c r="J295" i="7" s="1"/>
  <c r="BF295" i="7" s="1"/>
  <c r="BI294" i="7"/>
  <c r="BH294" i="7"/>
  <c r="BG294" i="7"/>
  <c r="BE294" i="7"/>
  <c r="BK294" i="7"/>
  <c r="J294" i="7"/>
  <c r="BF294" i="7" s="1"/>
  <c r="BI293" i="7"/>
  <c r="BH293" i="7"/>
  <c r="BG293" i="7"/>
  <c r="BE293" i="7"/>
  <c r="BK293" i="7"/>
  <c r="J293" i="7" s="1"/>
  <c r="BF293" i="7"/>
  <c r="BI292" i="7"/>
  <c r="BH292" i="7"/>
  <c r="BG292" i="7"/>
  <c r="BE292" i="7"/>
  <c r="BK292" i="7"/>
  <c r="J292" i="7"/>
  <c r="BF292" i="7" s="1"/>
  <c r="BI291" i="7"/>
  <c r="BH291" i="7"/>
  <c r="BG291" i="7"/>
  <c r="BE291" i="7"/>
  <c r="BK291" i="7"/>
  <c r="J291" i="7" s="1"/>
  <c r="BF291" i="7" s="1"/>
  <c r="BI290" i="7"/>
  <c r="BH290" i="7"/>
  <c r="BG290" i="7"/>
  <c r="BE290" i="7"/>
  <c r="BK290" i="7"/>
  <c r="J290" i="7" s="1"/>
  <c r="BF290" i="7" s="1"/>
  <c r="BI289" i="7"/>
  <c r="BH289" i="7"/>
  <c r="BG289" i="7"/>
  <c r="BE289" i="7"/>
  <c r="BK289" i="7"/>
  <c r="J289" i="7" s="1"/>
  <c r="BF289" i="7" s="1"/>
  <c r="BI288" i="7"/>
  <c r="BH288" i="7"/>
  <c r="BG288" i="7"/>
  <c r="BE288" i="7"/>
  <c r="BK288" i="7"/>
  <c r="J288" i="7"/>
  <c r="BF288" i="7" s="1"/>
  <c r="BI287" i="7"/>
  <c r="BH287" i="7"/>
  <c r="BG287" i="7"/>
  <c r="BE287" i="7"/>
  <c r="BK287" i="7"/>
  <c r="J287" i="7" s="1"/>
  <c r="BF287" i="7"/>
  <c r="BI286" i="7"/>
  <c r="BH286" i="7"/>
  <c r="BG286" i="7"/>
  <c r="BE286" i="7"/>
  <c r="BK286" i="7"/>
  <c r="J286" i="7"/>
  <c r="BF286" i="7" s="1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59" i="7"/>
  <c r="BH159" i="7"/>
  <c r="BG159" i="7"/>
  <c r="BE159" i="7"/>
  <c r="T159" i="7"/>
  <c r="R159" i="7"/>
  <c r="P159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28" i="7"/>
  <c r="BH128" i="7"/>
  <c r="BG128" i="7"/>
  <c r="BE128" i="7"/>
  <c r="T128" i="7"/>
  <c r="R128" i="7"/>
  <c r="P128" i="7"/>
  <c r="F120" i="7"/>
  <c r="E118" i="7"/>
  <c r="F91" i="7"/>
  <c r="E89" i="7"/>
  <c r="J26" i="7"/>
  <c r="E26" i="7"/>
  <c r="J94" i="7" s="1"/>
  <c r="J25" i="7"/>
  <c r="J23" i="7"/>
  <c r="E23" i="7"/>
  <c r="J122" i="7" s="1"/>
  <c r="J22" i="7"/>
  <c r="J20" i="7"/>
  <c r="E20" i="7"/>
  <c r="F123" i="7" s="1"/>
  <c r="J19" i="7"/>
  <c r="J17" i="7"/>
  <c r="E17" i="7"/>
  <c r="F93" i="7" s="1"/>
  <c r="J16" i="7"/>
  <c r="J14" i="7"/>
  <c r="J120" i="7" s="1"/>
  <c r="E7" i="7"/>
  <c r="E114" i="7"/>
  <c r="J39" i="6"/>
  <c r="J38" i="6"/>
  <c r="AY100" i="1" s="1"/>
  <c r="J37" i="6"/>
  <c r="AX100" i="1"/>
  <c r="BI291" i="6"/>
  <c r="BH291" i="6"/>
  <c r="BG291" i="6"/>
  <c r="BE291" i="6"/>
  <c r="BK291" i="6"/>
  <c r="J291" i="6"/>
  <c r="BF291" i="6"/>
  <c r="BI290" i="6"/>
  <c r="BH290" i="6"/>
  <c r="BG290" i="6"/>
  <c r="BE290" i="6"/>
  <c r="BK290" i="6"/>
  <c r="J290" i="6"/>
  <c r="BF290" i="6" s="1"/>
  <c r="BI289" i="6"/>
  <c r="BH289" i="6"/>
  <c r="BG289" i="6"/>
  <c r="BE289" i="6"/>
  <c r="BK289" i="6"/>
  <c r="J289" i="6" s="1"/>
  <c r="BF289" i="6"/>
  <c r="BI288" i="6"/>
  <c r="BH288" i="6"/>
  <c r="BG288" i="6"/>
  <c r="BE288" i="6"/>
  <c r="BK288" i="6"/>
  <c r="J288" i="6"/>
  <c r="BF288" i="6" s="1"/>
  <c r="BI287" i="6"/>
  <c r="BH287" i="6"/>
  <c r="BG287" i="6"/>
  <c r="BE287" i="6"/>
  <c r="BK287" i="6"/>
  <c r="J287" i="6" s="1"/>
  <c r="BF287" i="6" s="1"/>
  <c r="BI286" i="6"/>
  <c r="BH286" i="6"/>
  <c r="BG286" i="6"/>
  <c r="BE286" i="6"/>
  <c r="BK286" i="6"/>
  <c r="J286" i="6" s="1"/>
  <c r="BF286" i="6" s="1"/>
  <c r="BI285" i="6"/>
  <c r="BH285" i="6"/>
  <c r="BG285" i="6"/>
  <c r="BE285" i="6"/>
  <c r="BK285" i="6"/>
  <c r="J285" i="6"/>
  <c r="BF285" i="6"/>
  <c r="BI284" i="6"/>
  <c r="BH284" i="6"/>
  <c r="BG284" i="6"/>
  <c r="BE284" i="6"/>
  <c r="BK284" i="6"/>
  <c r="J284" i="6"/>
  <c r="BF284" i="6" s="1"/>
  <c r="BI283" i="6"/>
  <c r="BH283" i="6"/>
  <c r="BG283" i="6"/>
  <c r="BE283" i="6"/>
  <c r="BK283" i="6"/>
  <c r="J283" i="6" s="1"/>
  <c r="BF283" i="6"/>
  <c r="BI282" i="6"/>
  <c r="BH282" i="6"/>
  <c r="BG282" i="6"/>
  <c r="BE282" i="6"/>
  <c r="BK282" i="6"/>
  <c r="J282" i="6"/>
  <c r="BF282" i="6" s="1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F124" i="6"/>
  <c r="E122" i="6"/>
  <c r="F91" i="6"/>
  <c r="E89" i="6"/>
  <c r="J26" i="6"/>
  <c r="E26" i="6"/>
  <c r="J94" i="6" s="1"/>
  <c r="J25" i="6"/>
  <c r="J23" i="6"/>
  <c r="E23" i="6"/>
  <c r="J126" i="6" s="1"/>
  <c r="J22" i="6"/>
  <c r="J20" i="6"/>
  <c r="E20" i="6"/>
  <c r="F94" i="6" s="1"/>
  <c r="J19" i="6"/>
  <c r="J17" i="6"/>
  <c r="E17" i="6"/>
  <c r="F126" i="6" s="1"/>
  <c r="J16" i="6"/>
  <c r="J14" i="6"/>
  <c r="J91" i="6" s="1"/>
  <c r="E7" i="6"/>
  <c r="E85" i="6"/>
  <c r="J39" i="5"/>
  <c r="J38" i="5"/>
  <c r="AY99" i="1" s="1"/>
  <c r="J37" i="5"/>
  <c r="AX99" i="1"/>
  <c r="BI301" i="5"/>
  <c r="BH301" i="5"/>
  <c r="BG301" i="5"/>
  <c r="BE301" i="5"/>
  <c r="BK301" i="5"/>
  <c r="J301" i="5"/>
  <c r="BF301" i="5"/>
  <c r="BI300" i="5"/>
  <c r="BH300" i="5"/>
  <c r="BG300" i="5"/>
  <c r="BE300" i="5"/>
  <c r="BK300" i="5"/>
  <c r="J300" i="5"/>
  <c r="BF300" i="5" s="1"/>
  <c r="BI299" i="5"/>
  <c r="BH299" i="5"/>
  <c r="BG299" i="5"/>
  <c r="BE299" i="5"/>
  <c r="BK299" i="5"/>
  <c r="J299" i="5" s="1"/>
  <c r="BF299" i="5" s="1"/>
  <c r="BI298" i="5"/>
  <c r="BH298" i="5"/>
  <c r="BG298" i="5"/>
  <c r="BE298" i="5"/>
  <c r="BK298" i="5"/>
  <c r="J298" i="5"/>
  <c r="BF298" i="5" s="1"/>
  <c r="BI297" i="5"/>
  <c r="BH297" i="5"/>
  <c r="BG297" i="5"/>
  <c r="BE297" i="5"/>
  <c r="BK297" i="5"/>
  <c r="J297" i="5" s="1"/>
  <c r="BF297" i="5" s="1"/>
  <c r="BI296" i="5"/>
  <c r="BH296" i="5"/>
  <c r="BG296" i="5"/>
  <c r="BE296" i="5"/>
  <c r="BK296" i="5"/>
  <c r="J296" i="5" s="1"/>
  <c r="BF296" i="5" s="1"/>
  <c r="BI295" i="5"/>
  <c r="BH295" i="5"/>
  <c r="BG295" i="5"/>
  <c r="BE295" i="5"/>
  <c r="BK295" i="5"/>
  <c r="J295" i="5"/>
  <c r="BF295" i="5"/>
  <c r="BI294" i="5"/>
  <c r="BH294" i="5"/>
  <c r="BG294" i="5"/>
  <c r="BE294" i="5"/>
  <c r="BK294" i="5"/>
  <c r="J294" i="5"/>
  <c r="BF294" i="5" s="1"/>
  <c r="BI293" i="5"/>
  <c r="BH293" i="5"/>
  <c r="BG293" i="5"/>
  <c r="BE293" i="5"/>
  <c r="BK293" i="5"/>
  <c r="J293" i="5" s="1"/>
  <c r="BF293" i="5"/>
  <c r="BI292" i="5"/>
  <c r="BH292" i="5"/>
  <c r="BG292" i="5"/>
  <c r="BE292" i="5"/>
  <c r="BK292" i="5"/>
  <c r="J292" i="5"/>
  <c r="BF292" i="5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6" i="5"/>
  <c r="J125" i="5"/>
  <c r="F125" i="5"/>
  <c r="F123" i="5"/>
  <c r="E121" i="5"/>
  <c r="J94" i="5"/>
  <c r="J93" i="5"/>
  <c r="F93" i="5"/>
  <c r="F91" i="5"/>
  <c r="E89" i="5"/>
  <c r="J20" i="5"/>
  <c r="E20" i="5"/>
  <c r="F94" i="5" s="1"/>
  <c r="J19" i="5"/>
  <c r="J14" i="5"/>
  <c r="J123" i="5"/>
  <c r="E7" i="5"/>
  <c r="E117" i="5"/>
  <c r="J39" i="4"/>
  <c r="J38" i="4"/>
  <c r="AY98" i="1" s="1"/>
  <c r="J37" i="4"/>
  <c r="AX98" i="1" s="1"/>
  <c r="BI337" i="4"/>
  <c r="BH337" i="4"/>
  <c r="BG337" i="4"/>
  <c r="BE337" i="4"/>
  <c r="BK337" i="4"/>
  <c r="J337" i="4" s="1"/>
  <c r="BF337" i="4" s="1"/>
  <c r="BI336" i="4"/>
  <c r="BH336" i="4"/>
  <c r="BG336" i="4"/>
  <c r="BE336" i="4"/>
  <c r="BK336" i="4"/>
  <c r="J336" i="4"/>
  <c r="BF336" i="4" s="1"/>
  <c r="BI335" i="4"/>
  <c r="BH335" i="4"/>
  <c r="BG335" i="4"/>
  <c r="BE335" i="4"/>
  <c r="BK335" i="4"/>
  <c r="J335" i="4" s="1"/>
  <c r="BF335" i="4" s="1"/>
  <c r="BI334" i="4"/>
  <c r="BH334" i="4"/>
  <c r="BG334" i="4"/>
  <c r="BE334" i="4"/>
  <c r="BK334" i="4"/>
  <c r="J334" i="4"/>
  <c r="BF334" i="4" s="1"/>
  <c r="BI333" i="4"/>
  <c r="BH333" i="4"/>
  <c r="BG333" i="4"/>
  <c r="BE333" i="4"/>
  <c r="BK333" i="4"/>
  <c r="J333" i="4" s="1"/>
  <c r="BF333" i="4" s="1"/>
  <c r="BI332" i="4"/>
  <c r="BH332" i="4"/>
  <c r="BG332" i="4"/>
  <c r="BE332" i="4"/>
  <c r="BK332" i="4"/>
  <c r="J332" i="4"/>
  <c r="BF332" i="4" s="1"/>
  <c r="BI331" i="4"/>
  <c r="BH331" i="4"/>
  <c r="BG331" i="4"/>
  <c r="BE331" i="4"/>
  <c r="BK331" i="4"/>
  <c r="J331" i="4" s="1"/>
  <c r="BF331" i="4" s="1"/>
  <c r="BI330" i="4"/>
  <c r="BH330" i="4"/>
  <c r="BG330" i="4"/>
  <c r="BE330" i="4"/>
  <c r="BK330" i="4"/>
  <c r="J330" i="4"/>
  <c r="BF330" i="4" s="1"/>
  <c r="BI329" i="4"/>
  <c r="BH329" i="4"/>
  <c r="BG329" i="4"/>
  <c r="BE329" i="4"/>
  <c r="BK329" i="4"/>
  <c r="J329" i="4" s="1"/>
  <c r="BF329" i="4"/>
  <c r="BI328" i="4"/>
  <c r="BH328" i="4"/>
  <c r="BG328" i="4"/>
  <c r="BE328" i="4"/>
  <c r="BK328" i="4"/>
  <c r="J328" i="4"/>
  <c r="BF328" i="4" s="1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/>
  <c r="R150" i="4"/>
  <c r="R149" i="4"/>
  <c r="P150" i="4"/>
  <c r="P149" i="4"/>
  <c r="BI148" i="4"/>
  <c r="BH148" i="4"/>
  <c r="BG148" i="4"/>
  <c r="BE148" i="4"/>
  <c r="T148" i="4"/>
  <c r="T147" i="4"/>
  <c r="R148" i="4"/>
  <c r="R147" i="4"/>
  <c r="P148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6" i="4"/>
  <c r="E124" i="4"/>
  <c r="J94" i="4"/>
  <c r="J93" i="4"/>
  <c r="F91" i="4"/>
  <c r="E89" i="4"/>
  <c r="J20" i="4"/>
  <c r="E20" i="4"/>
  <c r="F94" i="4" s="1"/>
  <c r="J19" i="4"/>
  <c r="J17" i="4"/>
  <c r="E17" i="4"/>
  <c r="F93" i="4" s="1"/>
  <c r="J16" i="4"/>
  <c r="J14" i="4"/>
  <c r="J126" i="4" s="1"/>
  <c r="E7" i="4"/>
  <c r="E85" i="4"/>
  <c r="J39" i="3"/>
  <c r="J38" i="3"/>
  <c r="AY97" i="1" s="1"/>
  <c r="J37" i="3"/>
  <c r="AX97" i="1" s="1"/>
  <c r="BI144" i="3"/>
  <c r="BH144" i="3"/>
  <c r="BG144" i="3"/>
  <c r="BE144" i="3"/>
  <c r="BK144" i="3"/>
  <c r="J144" i="3" s="1"/>
  <c r="BF144" i="3" s="1"/>
  <c r="BI143" i="3"/>
  <c r="BH143" i="3"/>
  <c r="BG143" i="3"/>
  <c r="BE143" i="3"/>
  <c r="BK143" i="3"/>
  <c r="J143" i="3"/>
  <c r="BF143" i="3" s="1"/>
  <c r="BI142" i="3"/>
  <c r="BH142" i="3"/>
  <c r="BG142" i="3"/>
  <c r="BE142" i="3"/>
  <c r="BK142" i="3"/>
  <c r="J142" i="3" s="1"/>
  <c r="BF142" i="3" s="1"/>
  <c r="BI141" i="3"/>
  <c r="BH141" i="3"/>
  <c r="BG141" i="3"/>
  <c r="BE141" i="3"/>
  <c r="BK141" i="3"/>
  <c r="J141" i="3"/>
  <c r="BF141" i="3" s="1"/>
  <c r="BI140" i="3"/>
  <c r="BH140" i="3"/>
  <c r="BG140" i="3"/>
  <c r="BE140" i="3"/>
  <c r="BK140" i="3"/>
  <c r="J140" i="3" s="1"/>
  <c r="BF140" i="3" s="1"/>
  <c r="BI139" i="3"/>
  <c r="BH139" i="3"/>
  <c r="BG139" i="3"/>
  <c r="BE139" i="3"/>
  <c r="BK139" i="3"/>
  <c r="J139" i="3"/>
  <c r="BF139" i="3" s="1"/>
  <c r="BI138" i="3"/>
  <c r="BH138" i="3"/>
  <c r="BG138" i="3"/>
  <c r="BE138" i="3"/>
  <c r="BK138" i="3"/>
  <c r="J138" i="3" s="1"/>
  <c r="BF138" i="3"/>
  <c r="BI137" i="3"/>
  <c r="BH137" i="3"/>
  <c r="BG137" i="3"/>
  <c r="BE137" i="3"/>
  <c r="BK137" i="3"/>
  <c r="J137" i="3"/>
  <c r="BF137" i="3" s="1"/>
  <c r="BI136" i="3"/>
  <c r="BH136" i="3"/>
  <c r="BG136" i="3"/>
  <c r="BE136" i="3"/>
  <c r="BK136" i="3"/>
  <c r="J136" i="3" s="1"/>
  <c r="BF136" i="3" s="1"/>
  <c r="BI135" i="3"/>
  <c r="BH135" i="3"/>
  <c r="BG135" i="3"/>
  <c r="BE135" i="3"/>
  <c r="BK135" i="3"/>
  <c r="J135" i="3"/>
  <c r="BF135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J119" i="3"/>
  <c r="F118" i="3"/>
  <c r="F116" i="3"/>
  <c r="E114" i="3"/>
  <c r="J94" i="3"/>
  <c r="F93" i="3"/>
  <c r="F91" i="3"/>
  <c r="E89" i="3"/>
  <c r="J23" i="3"/>
  <c r="E23" i="3"/>
  <c r="J93" i="3" s="1"/>
  <c r="J22" i="3"/>
  <c r="J20" i="3"/>
  <c r="E20" i="3"/>
  <c r="F119" i="3" s="1"/>
  <c r="J19" i="3"/>
  <c r="J14" i="3"/>
  <c r="J116" i="3" s="1"/>
  <c r="E7" i="3"/>
  <c r="E85" i="3"/>
  <c r="J39" i="2"/>
  <c r="J38" i="2"/>
  <c r="AY96" i="1" s="1"/>
  <c r="J37" i="2"/>
  <c r="AX96" i="1" s="1"/>
  <c r="BI1216" i="2"/>
  <c r="BH1216" i="2"/>
  <c r="BG1216" i="2"/>
  <c r="BE1216" i="2"/>
  <c r="BK1216" i="2"/>
  <c r="J1216" i="2" s="1"/>
  <c r="BF1216" i="2" s="1"/>
  <c r="BI1215" i="2"/>
  <c r="BH1215" i="2"/>
  <c r="BG1215" i="2"/>
  <c r="BE1215" i="2"/>
  <c r="BK1215" i="2"/>
  <c r="J1215" i="2"/>
  <c r="BF1215" i="2" s="1"/>
  <c r="BI1214" i="2"/>
  <c r="BH1214" i="2"/>
  <c r="BG1214" i="2"/>
  <c r="BE1214" i="2"/>
  <c r="BK1214" i="2"/>
  <c r="J1214" i="2" s="1"/>
  <c r="BF1214" i="2" s="1"/>
  <c r="BI1213" i="2"/>
  <c r="BH1213" i="2"/>
  <c r="BG1213" i="2"/>
  <c r="BE1213" i="2"/>
  <c r="BK1213" i="2"/>
  <c r="J1213" i="2"/>
  <c r="BF1213" i="2" s="1"/>
  <c r="BI1212" i="2"/>
  <c r="BH1212" i="2"/>
  <c r="BG1212" i="2"/>
  <c r="BE1212" i="2"/>
  <c r="BK1212" i="2"/>
  <c r="J1212" i="2" s="1"/>
  <c r="BF1212" i="2" s="1"/>
  <c r="BI1211" i="2"/>
  <c r="BH1211" i="2"/>
  <c r="BG1211" i="2"/>
  <c r="BE1211" i="2"/>
  <c r="BK1211" i="2"/>
  <c r="J1211" i="2"/>
  <c r="BF1211" i="2" s="1"/>
  <c r="BI1210" i="2"/>
  <c r="BH1210" i="2"/>
  <c r="BG1210" i="2"/>
  <c r="BE1210" i="2"/>
  <c r="BK1210" i="2"/>
  <c r="J1210" i="2" s="1"/>
  <c r="BF1210" i="2" s="1"/>
  <c r="BI1209" i="2"/>
  <c r="BH1209" i="2"/>
  <c r="BG1209" i="2"/>
  <c r="BE1209" i="2"/>
  <c r="BK1209" i="2"/>
  <c r="J1209" i="2"/>
  <c r="BF1209" i="2" s="1"/>
  <c r="BI1208" i="2"/>
  <c r="BH1208" i="2"/>
  <c r="BG1208" i="2"/>
  <c r="BE1208" i="2"/>
  <c r="BK1208" i="2"/>
  <c r="J1208" i="2" s="1"/>
  <c r="BF1208" i="2" s="1"/>
  <c r="BI1207" i="2"/>
  <c r="BH1207" i="2"/>
  <c r="BG1207" i="2"/>
  <c r="BE1207" i="2"/>
  <c r="BK1207" i="2"/>
  <c r="J1207" i="2"/>
  <c r="BF1207" i="2" s="1"/>
  <c r="BI1186" i="2"/>
  <c r="BH1186" i="2"/>
  <c r="BG1186" i="2"/>
  <c r="BE1186" i="2"/>
  <c r="T1186" i="2"/>
  <c r="R1186" i="2"/>
  <c r="P1186" i="2"/>
  <c r="BI1183" i="2"/>
  <c r="BH1183" i="2"/>
  <c r="BG1183" i="2"/>
  <c r="BE1183" i="2"/>
  <c r="T1183" i="2"/>
  <c r="R1183" i="2"/>
  <c r="P1183" i="2"/>
  <c r="BI1180" i="2"/>
  <c r="BH1180" i="2"/>
  <c r="BG1180" i="2"/>
  <c r="BE1180" i="2"/>
  <c r="T1180" i="2"/>
  <c r="R1180" i="2"/>
  <c r="P1180" i="2"/>
  <c r="BI1177" i="2"/>
  <c r="BH1177" i="2"/>
  <c r="BG1177" i="2"/>
  <c r="BE1177" i="2"/>
  <c r="T1177" i="2"/>
  <c r="R1177" i="2"/>
  <c r="P1177" i="2"/>
  <c r="BI1174" i="2"/>
  <c r="BH1174" i="2"/>
  <c r="BG1174" i="2"/>
  <c r="BE1174" i="2"/>
  <c r="T1174" i="2"/>
  <c r="R1174" i="2"/>
  <c r="P1174" i="2"/>
  <c r="BI1171" i="2"/>
  <c r="BH1171" i="2"/>
  <c r="BG1171" i="2"/>
  <c r="BE1171" i="2"/>
  <c r="T1171" i="2"/>
  <c r="R1171" i="2"/>
  <c r="P1171" i="2"/>
  <c r="BI1168" i="2"/>
  <c r="BH1168" i="2"/>
  <c r="BG1168" i="2"/>
  <c r="BE1168" i="2"/>
  <c r="T1168" i="2"/>
  <c r="R1168" i="2"/>
  <c r="P1168" i="2"/>
  <c r="BI1165" i="2"/>
  <c r="BH1165" i="2"/>
  <c r="BG1165" i="2"/>
  <c r="BE1165" i="2"/>
  <c r="T1165" i="2"/>
  <c r="R1165" i="2"/>
  <c r="P1165" i="2"/>
  <c r="BI1162" i="2"/>
  <c r="BH1162" i="2"/>
  <c r="BG1162" i="2"/>
  <c r="BE1162" i="2"/>
  <c r="T1162" i="2"/>
  <c r="R1162" i="2"/>
  <c r="P1162" i="2"/>
  <c r="BI1159" i="2"/>
  <c r="BH1159" i="2"/>
  <c r="BG1159" i="2"/>
  <c r="BE1159" i="2"/>
  <c r="T1159" i="2"/>
  <c r="R1159" i="2"/>
  <c r="P1159" i="2"/>
  <c r="BI1156" i="2"/>
  <c r="BH1156" i="2"/>
  <c r="BG1156" i="2"/>
  <c r="BE1156" i="2"/>
  <c r="T1156" i="2"/>
  <c r="R1156" i="2"/>
  <c r="P1156" i="2"/>
  <c r="BI1153" i="2"/>
  <c r="BH1153" i="2"/>
  <c r="BG1153" i="2"/>
  <c r="BE1153" i="2"/>
  <c r="T1153" i="2"/>
  <c r="R1153" i="2"/>
  <c r="P1153" i="2"/>
  <c r="BI1150" i="2"/>
  <c r="BH1150" i="2"/>
  <c r="BG1150" i="2"/>
  <c r="BE1150" i="2"/>
  <c r="T1150" i="2"/>
  <c r="R1150" i="2"/>
  <c r="P1150" i="2"/>
  <c r="BI1147" i="2"/>
  <c r="BH1147" i="2"/>
  <c r="BG1147" i="2"/>
  <c r="BE1147" i="2"/>
  <c r="T1147" i="2"/>
  <c r="R1147" i="2"/>
  <c r="P1147" i="2"/>
  <c r="BI1144" i="2"/>
  <c r="BH1144" i="2"/>
  <c r="BG1144" i="2"/>
  <c r="BE1144" i="2"/>
  <c r="T1144" i="2"/>
  <c r="R1144" i="2"/>
  <c r="P1144" i="2"/>
  <c r="BI1141" i="2"/>
  <c r="BH1141" i="2"/>
  <c r="BG1141" i="2"/>
  <c r="BE1141" i="2"/>
  <c r="T1141" i="2"/>
  <c r="R1141" i="2"/>
  <c r="P1141" i="2"/>
  <c r="BI1138" i="2"/>
  <c r="BH1138" i="2"/>
  <c r="BG1138" i="2"/>
  <c r="BE1138" i="2"/>
  <c r="T1138" i="2"/>
  <c r="R1138" i="2"/>
  <c r="P1138" i="2"/>
  <c r="BI1133" i="2"/>
  <c r="BH1133" i="2"/>
  <c r="BG1133" i="2"/>
  <c r="BE1133" i="2"/>
  <c r="T1133" i="2"/>
  <c r="R1133" i="2"/>
  <c r="P1133" i="2"/>
  <c r="BI1130" i="2"/>
  <c r="BH1130" i="2"/>
  <c r="BG1130" i="2"/>
  <c r="BE1130" i="2"/>
  <c r="T1130" i="2"/>
  <c r="R1130" i="2"/>
  <c r="P1130" i="2"/>
  <c r="BI1127" i="2"/>
  <c r="BH1127" i="2"/>
  <c r="BG1127" i="2"/>
  <c r="BE1127" i="2"/>
  <c r="T1127" i="2"/>
  <c r="R1127" i="2"/>
  <c r="P1127" i="2"/>
  <c r="BI1124" i="2"/>
  <c r="BH1124" i="2"/>
  <c r="BG1124" i="2"/>
  <c r="BE1124" i="2"/>
  <c r="T1124" i="2"/>
  <c r="R1124" i="2"/>
  <c r="P1124" i="2"/>
  <c r="BI1121" i="2"/>
  <c r="BH1121" i="2"/>
  <c r="BG1121" i="2"/>
  <c r="BE1121" i="2"/>
  <c r="T1121" i="2"/>
  <c r="R1121" i="2"/>
  <c r="P1121" i="2"/>
  <c r="BI1118" i="2"/>
  <c r="BH1118" i="2"/>
  <c r="BG1118" i="2"/>
  <c r="BE1118" i="2"/>
  <c r="T1118" i="2"/>
  <c r="R1118" i="2"/>
  <c r="P1118" i="2"/>
  <c r="BI1076" i="2"/>
  <c r="BH1076" i="2"/>
  <c r="BG1076" i="2"/>
  <c r="BE1076" i="2"/>
  <c r="T1076" i="2"/>
  <c r="R1076" i="2"/>
  <c r="P1076" i="2"/>
  <c r="BI1073" i="2"/>
  <c r="BH1073" i="2"/>
  <c r="BG1073" i="2"/>
  <c r="BE1073" i="2"/>
  <c r="T1073" i="2"/>
  <c r="R1073" i="2"/>
  <c r="P1073" i="2"/>
  <c r="BI1072" i="2"/>
  <c r="BH1072" i="2"/>
  <c r="BG1072" i="2"/>
  <c r="BE1072" i="2"/>
  <c r="T1072" i="2"/>
  <c r="R1072" i="2"/>
  <c r="P1072" i="2"/>
  <c r="BI1070" i="2"/>
  <c r="BH1070" i="2"/>
  <c r="BG1070" i="2"/>
  <c r="BE1070" i="2"/>
  <c r="T1070" i="2"/>
  <c r="R1070" i="2"/>
  <c r="P1070" i="2"/>
  <c r="BI1066" i="2"/>
  <c r="BH1066" i="2"/>
  <c r="BG1066" i="2"/>
  <c r="BE1066" i="2"/>
  <c r="T1066" i="2"/>
  <c r="R1066" i="2"/>
  <c r="P1066" i="2"/>
  <c r="BI1065" i="2"/>
  <c r="BH1065" i="2"/>
  <c r="BG1065" i="2"/>
  <c r="BE1065" i="2"/>
  <c r="T1065" i="2"/>
  <c r="R1065" i="2"/>
  <c r="P1065" i="2"/>
  <c r="BI1044" i="2"/>
  <c r="BH1044" i="2"/>
  <c r="BG1044" i="2"/>
  <c r="BE1044" i="2"/>
  <c r="T1044" i="2"/>
  <c r="R1044" i="2"/>
  <c r="P1044" i="2"/>
  <c r="P1036" i="2"/>
  <c r="BI1039" i="2"/>
  <c r="BH1039" i="2"/>
  <c r="BG1039" i="2"/>
  <c r="BE1039" i="2"/>
  <c r="T1039" i="2"/>
  <c r="R1039" i="2"/>
  <c r="R1036" i="2" s="1"/>
  <c r="P1039" i="2"/>
  <c r="BI1037" i="2"/>
  <c r="BH1037" i="2"/>
  <c r="BG1037" i="2"/>
  <c r="BE1037" i="2"/>
  <c r="T1037" i="2"/>
  <c r="T1036" i="2" s="1"/>
  <c r="R1037" i="2"/>
  <c r="P1037" i="2"/>
  <c r="BI1035" i="2"/>
  <c r="BH1035" i="2"/>
  <c r="BG1035" i="2"/>
  <c r="BE1035" i="2"/>
  <c r="T1035" i="2"/>
  <c r="R1035" i="2"/>
  <c r="P1035" i="2"/>
  <c r="BI1033" i="2"/>
  <c r="BH1033" i="2"/>
  <c r="BG1033" i="2"/>
  <c r="BE1033" i="2"/>
  <c r="T1033" i="2"/>
  <c r="R1033" i="2"/>
  <c r="P1033" i="2"/>
  <c r="BI1023" i="2"/>
  <c r="BH1023" i="2"/>
  <c r="BG1023" i="2"/>
  <c r="BE1023" i="2"/>
  <c r="T1023" i="2"/>
  <c r="R1023" i="2"/>
  <c r="P1023" i="2"/>
  <c r="BI1021" i="2"/>
  <c r="BH1021" i="2"/>
  <c r="BG1021" i="2"/>
  <c r="BE1021" i="2"/>
  <c r="T1021" i="2"/>
  <c r="R1021" i="2"/>
  <c r="P1021" i="2"/>
  <c r="BI1017" i="2"/>
  <c r="BH1017" i="2"/>
  <c r="BG1017" i="2"/>
  <c r="BE1017" i="2"/>
  <c r="T1017" i="2"/>
  <c r="R1017" i="2"/>
  <c r="P1017" i="2"/>
  <c r="BI1011" i="2"/>
  <c r="BH1011" i="2"/>
  <c r="BG1011" i="2"/>
  <c r="BE1011" i="2"/>
  <c r="T1011" i="2"/>
  <c r="R1011" i="2"/>
  <c r="P1011" i="2"/>
  <c r="BI1009" i="2"/>
  <c r="BH1009" i="2"/>
  <c r="BG1009" i="2"/>
  <c r="BE1009" i="2"/>
  <c r="T1009" i="2"/>
  <c r="R1009" i="2"/>
  <c r="P1009" i="2"/>
  <c r="BI1008" i="2"/>
  <c r="BH1008" i="2"/>
  <c r="BG1008" i="2"/>
  <c r="BE1008" i="2"/>
  <c r="T1008" i="2"/>
  <c r="R1008" i="2"/>
  <c r="P1008" i="2"/>
  <c r="BI1004" i="2"/>
  <c r="BH1004" i="2"/>
  <c r="BG1004" i="2"/>
  <c r="BE1004" i="2"/>
  <c r="T1004" i="2"/>
  <c r="R1004" i="2"/>
  <c r="P1004" i="2"/>
  <c r="BI1003" i="2"/>
  <c r="BH1003" i="2"/>
  <c r="BG1003" i="2"/>
  <c r="BE1003" i="2"/>
  <c r="T1003" i="2"/>
  <c r="R1003" i="2"/>
  <c r="P1003" i="2"/>
  <c r="BI995" i="2"/>
  <c r="BH995" i="2"/>
  <c r="BG995" i="2"/>
  <c r="BE995" i="2"/>
  <c r="T995" i="2"/>
  <c r="R995" i="2"/>
  <c r="P995" i="2"/>
  <c r="BI993" i="2"/>
  <c r="BH993" i="2"/>
  <c r="BG993" i="2"/>
  <c r="BE993" i="2"/>
  <c r="T993" i="2"/>
  <c r="R993" i="2"/>
  <c r="P993" i="2"/>
  <c r="BI991" i="2"/>
  <c r="BH991" i="2"/>
  <c r="BG991" i="2"/>
  <c r="BE991" i="2"/>
  <c r="T991" i="2"/>
  <c r="R991" i="2"/>
  <c r="P991" i="2"/>
  <c r="BI990" i="2"/>
  <c r="BH990" i="2"/>
  <c r="BG990" i="2"/>
  <c r="BE990" i="2"/>
  <c r="T990" i="2"/>
  <c r="R990" i="2"/>
  <c r="P990" i="2"/>
  <c r="BI988" i="2"/>
  <c r="BH988" i="2"/>
  <c r="BG988" i="2"/>
  <c r="BE988" i="2"/>
  <c r="T988" i="2"/>
  <c r="R988" i="2"/>
  <c r="P988" i="2"/>
  <c r="BI986" i="2"/>
  <c r="BH986" i="2"/>
  <c r="BG986" i="2"/>
  <c r="BE986" i="2"/>
  <c r="T986" i="2"/>
  <c r="R986" i="2"/>
  <c r="P986" i="2"/>
  <c r="BI984" i="2"/>
  <c r="BH984" i="2"/>
  <c r="BG984" i="2"/>
  <c r="BE984" i="2"/>
  <c r="T984" i="2"/>
  <c r="R984" i="2"/>
  <c r="P984" i="2"/>
  <c r="BI982" i="2"/>
  <c r="BH982" i="2"/>
  <c r="BG982" i="2"/>
  <c r="BE982" i="2"/>
  <c r="T982" i="2"/>
  <c r="R982" i="2"/>
  <c r="P982" i="2"/>
  <c r="BI981" i="2"/>
  <c r="BH981" i="2"/>
  <c r="BG981" i="2"/>
  <c r="BE981" i="2"/>
  <c r="T981" i="2"/>
  <c r="R981" i="2"/>
  <c r="P981" i="2"/>
  <c r="BI979" i="2"/>
  <c r="BH979" i="2"/>
  <c r="BG979" i="2"/>
  <c r="BE979" i="2"/>
  <c r="T979" i="2"/>
  <c r="R979" i="2"/>
  <c r="P979" i="2"/>
  <c r="BI978" i="2"/>
  <c r="BH978" i="2"/>
  <c r="BG978" i="2"/>
  <c r="BE978" i="2"/>
  <c r="T978" i="2"/>
  <c r="R978" i="2"/>
  <c r="P978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4" i="2"/>
  <c r="BH974" i="2"/>
  <c r="BG974" i="2"/>
  <c r="BE974" i="2"/>
  <c r="T974" i="2"/>
  <c r="R974" i="2"/>
  <c r="P974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70" i="2"/>
  <c r="BH970" i="2"/>
  <c r="BG970" i="2"/>
  <c r="BE970" i="2"/>
  <c r="T970" i="2"/>
  <c r="R970" i="2"/>
  <c r="P970" i="2"/>
  <c r="BI969" i="2"/>
  <c r="BH969" i="2"/>
  <c r="BG969" i="2"/>
  <c r="BE969" i="2"/>
  <c r="T969" i="2"/>
  <c r="R969" i="2"/>
  <c r="P969" i="2"/>
  <c r="BI968" i="2"/>
  <c r="BH968" i="2"/>
  <c r="BG968" i="2"/>
  <c r="BE968" i="2"/>
  <c r="T968" i="2"/>
  <c r="R968" i="2"/>
  <c r="P968" i="2"/>
  <c r="BI966" i="2"/>
  <c r="BH966" i="2"/>
  <c r="BG966" i="2"/>
  <c r="BE966" i="2"/>
  <c r="T966" i="2"/>
  <c r="R966" i="2"/>
  <c r="P966" i="2"/>
  <c r="BI964" i="2"/>
  <c r="BH964" i="2"/>
  <c r="BG964" i="2"/>
  <c r="BE964" i="2"/>
  <c r="T964" i="2"/>
  <c r="R964" i="2"/>
  <c r="P964" i="2"/>
  <c r="BI963" i="2"/>
  <c r="BH963" i="2"/>
  <c r="BG963" i="2"/>
  <c r="BE963" i="2"/>
  <c r="T963" i="2"/>
  <c r="R963" i="2"/>
  <c r="P963" i="2"/>
  <c r="BI962" i="2"/>
  <c r="BH962" i="2"/>
  <c r="BG962" i="2"/>
  <c r="BE962" i="2"/>
  <c r="T962" i="2"/>
  <c r="R962" i="2"/>
  <c r="P962" i="2"/>
  <c r="BI961" i="2"/>
  <c r="BH961" i="2"/>
  <c r="BG961" i="2"/>
  <c r="BE961" i="2"/>
  <c r="T961" i="2"/>
  <c r="R961" i="2"/>
  <c r="P961" i="2"/>
  <c r="BI954" i="2"/>
  <c r="BH954" i="2"/>
  <c r="BG954" i="2"/>
  <c r="BE954" i="2"/>
  <c r="T954" i="2"/>
  <c r="R954" i="2"/>
  <c r="P954" i="2"/>
  <c r="BI953" i="2"/>
  <c r="BH953" i="2"/>
  <c r="BG953" i="2"/>
  <c r="BE953" i="2"/>
  <c r="T953" i="2"/>
  <c r="R953" i="2"/>
  <c r="P953" i="2"/>
  <c r="BI951" i="2"/>
  <c r="BH951" i="2"/>
  <c r="BG951" i="2"/>
  <c r="BE951" i="2"/>
  <c r="T951" i="2"/>
  <c r="R951" i="2"/>
  <c r="P951" i="2"/>
  <c r="BI950" i="2"/>
  <c r="BH950" i="2"/>
  <c r="BG950" i="2"/>
  <c r="BE950" i="2"/>
  <c r="T950" i="2"/>
  <c r="R950" i="2"/>
  <c r="P950" i="2"/>
  <c r="BI948" i="2"/>
  <c r="BH948" i="2"/>
  <c r="BG948" i="2"/>
  <c r="BE948" i="2"/>
  <c r="T948" i="2"/>
  <c r="R948" i="2"/>
  <c r="P948" i="2"/>
  <c r="BI947" i="2"/>
  <c r="BH947" i="2"/>
  <c r="BG947" i="2"/>
  <c r="BE947" i="2"/>
  <c r="T947" i="2"/>
  <c r="R947" i="2"/>
  <c r="P947" i="2"/>
  <c r="BI945" i="2"/>
  <c r="BH945" i="2"/>
  <c r="BG945" i="2"/>
  <c r="BE945" i="2"/>
  <c r="T945" i="2"/>
  <c r="R945" i="2"/>
  <c r="P945" i="2"/>
  <c r="BI943" i="2"/>
  <c r="BH943" i="2"/>
  <c r="BG943" i="2"/>
  <c r="BE943" i="2"/>
  <c r="T943" i="2"/>
  <c r="R943" i="2"/>
  <c r="P943" i="2"/>
  <c r="BI934" i="2"/>
  <c r="BH934" i="2"/>
  <c r="BG934" i="2"/>
  <c r="BE934" i="2"/>
  <c r="T934" i="2"/>
  <c r="R934" i="2"/>
  <c r="P934" i="2"/>
  <c r="BI924" i="2"/>
  <c r="BH924" i="2"/>
  <c r="BG924" i="2"/>
  <c r="BE924" i="2"/>
  <c r="T924" i="2"/>
  <c r="R924" i="2"/>
  <c r="P924" i="2"/>
  <c r="BI922" i="2"/>
  <c r="BH922" i="2"/>
  <c r="BG922" i="2"/>
  <c r="BE922" i="2"/>
  <c r="T922" i="2"/>
  <c r="R922" i="2"/>
  <c r="P922" i="2"/>
  <c r="BI917" i="2"/>
  <c r="BH917" i="2"/>
  <c r="BG917" i="2"/>
  <c r="BE917" i="2"/>
  <c r="T917" i="2"/>
  <c r="R917" i="2"/>
  <c r="P917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09" i="2"/>
  <c r="BH909" i="2"/>
  <c r="BG909" i="2"/>
  <c r="BE909" i="2"/>
  <c r="T909" i="2"/>
  <c r="R909" i="2"/>
  <c r="P909" i="2"/>
  <c r="BI900" i="2"/>
  <c r="BH900" i="2"/>
  <c r="BG900" i="2"/>
  <c r="BE900" i="2"/>
  <c r="T900" i="2"/>
  <c r="R900" i="2"/>
  <c r="P900" i="2"/>
  <c r="BI898" i="2"/>
  <c r="BH898" i="2"/>
  <c r="BG898" i="2"/>
  <c r="BE898" i="2"/>
  <c r="T898" i="2"/>
  <c r="R898" i="2"/>
  <c r="P898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94" i="2"/>
  <c r="BH894" i="2"/>
  <c r="BG894" i="2"/>
  <c r="BE894" i="2"/>
  <c r="T894" i="2"/>
  <c r="R894" i="2"/>
  <c r="P894" i="2"/>
  <c r="BI893" i="2"/>
  <c r="BH893" i="2"/>
  <c r="BG893" i="2"/>
  <c r="BE893" i="2"/>
  <c r="T893" i="2"/>
  <c r="R893" i="2"/>
  <c r="P893" i="2"/>
  <c r="BI892" i="2"/>
  <c r="BH892" i="2"/>
  <c r="BG892" i="2"/>
  <c r="BE892" i="2"/>
  <c r="T892" i="2"/>
  <c r="R892" i="2"/>
  <c r="P892" i="2"/>
  <c r="BI891" i="2"/>
  <c r="BH891" i="2"/>
  <c r="BG891" i="2"/>
  <c r="BE891" i="2"/>
  <c r="T891" i="2"/>
  <c r="R891" i="2"/>
  <c r="P891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6" i="2"/>
  <c r="BH886" i="2"/>
  <c r="BG886" i="2"/>
  <c r="BE886" i="2"/>
  <c r="T886" i="2"/>
  <c r="R886" i="2"/>
  <c r="P886" i="2"/>
  <c r="BI884" i="2"/>
  <c r="BH884" i="2"/>
  <c r="BG884" i="2"/>
  <c r="BE884" i="2"/>
  <c r="T884" i="2"/>
  <c r="R884" i="2"/>
  <c r="P884" i="2"/>
  <c r="BI882" i="2"/>
  <c r="BH882" i="2"/>
  <c r="BG882" i="2"/>
  <c r="BE882" i="2"/>
  <c r="T882" i="2"/>
  <c r="R882" i="2"/>
  <c r="P882" i="2"/>
  <c r="BI880" i="2"/>
  <c r="BH880" i="2"/>
  <c r="BG880" i="2"/>
  <c r="BE880" i="2"/>
  <c r="T880" i="2"/>
  <c r="R880" i="2"/>
  <c r="P880" i="2"/>
  <c r="BI878" i="2"/>
  <c r="BH878" i="2"/>
  <c r="BG878" i="2"/>
  <c r="BE878" i="2"/>
  <c r="T878" i="2"/>
  <c r="R878" i="2"/>
  <c r="P878" i="2"/>
  <c r="BI876" i="2"/>
  <c r="BH876" i="2"/>
  <c r="BG876" i="2"/>
  <c r="BE876" i="2"/>
  <c r="T876" i="2"/>
  <c r="R876" i="2"/>
  <c r="P876" i="2"/>
  <c r="BI868" i="2"/>
  <c r="BH868" i="2"/>
  <c r="BG868" i="2"/>
  <c r="BE868" i="2"/>
  <c r="T868" i="2"/>
  <c r="R868" i="2"/>
  <c r="P868" i="2"/>
  <c r="BI860" i="2"/>
  <c r="BH860" i="2"/>
  <c r="BG860" i="2"/>
  <c r="BE860" i="2"/>
  <c r="T860" i="2"/>
  <c r="R860" i="2"/>
  <c r="P860" i="2"/>
  <c r="BI858" i="2"/>
  <c r="BH858" i="2"/>
  <c r="BG858" i="2"/>
  <c r="BE858" i="2"/>
  <c r="T858" i="2"/>
  <c r="R858" i="2"/>
  <c r="P858" i="2"/>
  <c r="BI856" i="2"/>
  <c r="BH856" i="2"/>
  <c r="BG856" i="2"/>
  <c r="BE856" i="2"/>
  <c r="T856" i="2"/>
  <c r="R856" i="2"/>
  <c r="P856" i="2"/>
  <c r="BI850" i="2"/>
  <c r="BH850" i="2"/>
  <c r="BG850" i="2"/>
  <c r="BE850" i="2"/>
  <c r="T850" i="2"/>
  <c r="R850" i="2"/>
  <c r="P850" i="2"/>
  <c r="BI842" i="2"/>
  <c r="BH842" i="2"/>
  <c r="BG842" i="2"/>
  <c r="BE842" i="2"/>
  <c r="T842" i="2"/>
  <c r="R842" i="2"/>
  <c r="P842" i="2"/>
  <c r="BI834" i="2"/>
  <c r="BH834" i="2"/>
  <c r="BG834" i="2"/>
  <c r="BE834" i="2"/>
  <c r="T834" i="2"/>
  <c r="R834" i="2"/>
  <c r="P834" i="2"/>
  <c r="BI832" i="2"/>
  <c r="BH832" i="2"/>
  <c r="BG832" i="2"/>
  <c r="BE832" i="2"/>
  <c r="T832" i="2"/>
  <c r="R832" i="2"/>
  <c r="P832" i="2"/>
  <c r="BI830" i="2"/>
  <c r="BH830" i="2"/>
  <c r="BG830" i="2"/>
  <c r="BE830" i="2"/>
  <c r="T830" i="2"/>
  <c r="R830" i="2"/>
  <c r="P830" i="2"/>
  <c r="BI826" i="2"/>
  <c r="BH826" i="2"/>
  <c r="BG826" i="2"/>
  <c r="BE826" i="2"/>
  <c r="T826" i="2"/>
  <c r="R826" i="2"/>
  <c r="P826" i="2"/>
  <c r="BI824" i="2"/>
  <c r="BH824" i="2"/>
  <c r="BG824" i="2"/>
  <c r="BE824" i="2"/>
  <c r="T824" i="2"/>
  <c r="R824" i="2"/>
  <c r="P824" i="2"/>
  <c r="BI809" i="2"/>
  <c r="BH809" i="2"/>
  <c r="BG809" i="2"/>
  <c r="BE809" i="2"/>
  <c r="T809" i="2"/>
  <c r="R809" i="2"/>
  <c r="P809" i="2"/>
  <c r="BI808" i="2"/>
  <c r="BH808" i="2"/>
  <c r="BG808" i="2"/>
  <c r="BE808" i="2"/>
  <c r="T808" i="2"/>
  <c r="R808" i="2"/>
  <c r="P808" i="2"/>
  <c r="BI807" i="2"/>
  <c r="BH807" i="2"/>
  <c r="BG807" i="2"/>
  <c r="BE807" i="2"/>
  <c r="T807" i="2"/>
  <c r="R807" i="2"/>
  <c r="P807" i="2"/>
  <c r="BI806" i="2"/>
  <c r="BH806" i="2"/>
  <c r="BG806" i="2"/>
  <c r="BE806" i="2"/>
  <c r="T806" i="2"/>
  <c r="R806" i="2"/>
  <c r="P806" i="2"/>
  <c r="BI805" i="2"/>
  <c r="BH805" i="2"/>
  <c r="BG805" i="2"/>
  <c r="BE805" i="2"/>
  <c r="T805" i="2"/>
  <c r="R805" i="2"/>
  <c r="P805" i="2"/>
  <c r="BI804" i="2"/>
  <c r="BH804" i="2"/>
  <c r="BG804" i="2"/>
  <c r="BE804" i="2"/>
  <c r="T804" i="2"/>
  <c r="R804" i="2"/>
  <c r="P804" i="2"/>
  <c r="BI803" i="2"/>
  <c r="BH803" i="2"/>
  <c r="BG803" i="2"/>
  <c r="BE803" i="2"/>
  <c r="T803" i="2"/>
  <c r="R803" i="2"/>
  <c r="P803" i="2"/>
  <c r="BI802" i="2"/>
  <c r="BH802" i="2"/>
  <c r="BG802" i="2"/>
  <c r="BE802" i="2"/>
  <c r="T802" i="2"/>
  <c r="R802" i="2"/>
  <c r="P802" i="2"/>
  <c r="BI801" i="2"/>
  <c r="BH801" i="2"/>
  <c r="BG801" i="2"/>
  <c r="BE801" i="2"/>
  <c r="T801" i="2"/>
  <c r="R801" i="2"/>
  <c r="P801" i="2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7" i="2"/>
  <c r="BH797" i="2"/>
  <c r="BG797" i="2"/>
  <c r="BE797" i="2"/>
  <c r="T797" i="2"/>
  <c r="R797" i="2"/>
  <c r="P797" i="2"/>
  <c r="BI791" i="2"/>
  <c r="BH791" i="2"/>
  <c r="BG791" i="2"/>
  <c r="BE791" i="2"/>
  <c r="T791" i="2"/>
  <c r="R791" i="2"/>
  <c r="P791" i="2"/>
  <c r="BI787" i="2"/>
  <c r="BH787" i="2"/>
  <c r="BG787" i="2"/>
  <c r="BE787" i="2"/>
  <c r="T787" i="2"/>
  <c r="R787" i="2"/>
  <c r="P787" i="2"/>
  <c r="BI767" i="2"/>
  <c r="BH767" i="2"/>
  <c r="BG767" i="2"/>
  <c r="BE767" i="2"/>
  <c r="T767" i="2"/>
  <c r="R767" i="2"/>
  <c r="P767" i="2"/>
  <c r="BI752" i="2"/>
  <c r="BH752" i="2"/>
  <c r="BG752" i="2"/>
  <c r="BE752" i="2"/>
  <c r="T752" i="2"/>
  <c r="R752" i="2"/>
  <c r="P752" i="2"/>
  <c r="BI747" i="2"/>
  <c r="BH747" i="2"/>
  <c r="BG747" i="2"/>
  <c r="BE747" i="2"/>
  <c r="T747" i="2"/>
  <c r="R747" i="2"/>
  <c r="P747" i="2"/>
  <c r="BI742" i="2"/>
  <c r="BH742" i="2"/>
  <c r="BG742" i="2"/>
  <c r="BE742" i="2"/>
  <c r="T742" i="2"/>
  <c r="R742" i="2"/>
  <c r="P742" i="2"/>
  <c r="BI737" i="2"/>
  <c r="BH737" i="2"/>
  <c r="BG737" i="2"/>
  <c r="BE737" i="2"/>
  <c r="T737" i="2"/>
  <c r="R737" i="2"/>
  <c r="P737" i="2"/>
  <c r="BI736" i="2"/>
  <c r="BH736" i="2"/>
  <c r="BG736" i="2"/>
  <c r="BE736" i="2"/>
  <c r="T736" i="2"/>
  <c r="R736" i="2"/>
  <c r="P736" i="2"/>
  <c r="BI732" i="2"/>
  <c r="BH732" i="2"/>
  <c r="BG732" i="2"/>
  <c r="BE732" i="2"/>
  <c r="T732" i="2"/>
  <c r="R732" i="2"/>
  <c r="P732" i="2"/>
  <c r="BI730" i="2"/>
  <c r="BH730" i="2"/>
  <c r="BG730" i="2"/>
  <c r="BE730" i="2"/>
  <c r="T730" i="2"/>
  <c r="R730" i="2"/>
  <c r="P730" i="2"/>
  <c r="BI728" i="2"/>
  <c r="BH728" i="2"/>
  <c r="BG728" i="2"/>
  <c r="BE728" i="2"/>
  <c r="T728" i="2"/>
  <c r="R728" i="2"/>
  <c r="P728" i="2"/>
  <c r="BI722" i="2"/>
  <c r="BH722" i="2"/>
  <c r="BG722" i="2"/>
  <c r="BE722" i="2"/>
  <c r="T722" i="2"/>
  <c r="R722" i="2"/>
  <c r="P722" i="2"/>
  <c r="BI720" i="2"/>
  <c r="BH720" i="2"/>
  <c r="BG720" i="2"/>
  <c r="BE720" i="2"/>
  <c r="T720" i="2"/>
  <c r="R720" i="2"/>
  <c r="P720" i="2"/>
  <c r="BI715" i="2"/>
  <c r="BH715" i="2"/>
  <c r="BG715" i="2"/>
  <c r="BE715" i="2"/>
  <c r="T715" i="2"/>
  <c r="R715" i="2"/>
  <c r="P715" i="2"/>
  <c r="BI711" i="2"/>
  <c r="BH711" i="2"/>
  <c r="BG711" i="2"/>
  <c r="BE711" i="2"/>
  <c r="T711" i="2"/>
  <c r="R711" i="2"/>
  <c r="P711" i="2"/>
  <c r="BI707" i="2"/>
  <c r="BH707" i="2"/>
  <c r="BG707" i="2"/>
  <c r="BE707" i="2"/>
  <c r="T707" i="2"/>
  <c r="R707" i="2"/>
  <c r="P707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7" i="2"/>
  <c r="BH697" i="2"/>
  <c r="BG697" i="2"/>
  <c r="BE697" i="2"/>
  <c r="T697" i="2"/>
  <c r="R697" i="2"/>
  <c r="P697" i="2"/>
  <c r="BI695" i="2"/>
  <c r="BH695" i="2"/>
  <c r="BG695" i="2"/>
  <c r="BE695" i="2"/>
  <c r="T695" i="2"/>
  <c r="R695" i="2"/>
  <c r="P695" i="2"/>
  <c r="BI694" i="2"/>
  <c r="BH694" i="2"/>
  <c r="BG694" i="2"/>
  <c r="BE694" i="2"/>
  <c r="T694" i="2"/>
  <c r="R694" i="2"/>
  <c r="P694" i="2"/>
  <c r="BI691" i="2"/>
  <c r="BH691" i="2"/>
  <c r="BG691" i="2"/>
  <c r="BE691" i="2"/>
  <c r="T691" i="2"/>
  <c r="R691" i="2"/>
  <c r="P691" i="2"/>
  <c r="BI689" i="2"/>
  <c r="BH689" i="2"/>
  <c r="BG689" i="2"/>
  <c r="BE689" i="2"/>
  <c r="T689" i="2"/>
  <c r="R689" i="2"/>
  <c r="P689" i="2"/>
  <c r="BI687" i="2"/>
  <c r="BH687" i="2"/>
  <c r="BG687" i="2"/>
  <c r="BE687" i="2"/>
  <c r="T687" i="2"/>
  <c r="R687" i="2"/>
  <c r="P687" i="2"/>
  <c r="BI685" i="2"/>
  <c r="BH685" i="2"/>
  <c r="BG685" i="2"/>
  <c r="BE685" i="2"/>
  <c r="T685" i="2"/>
  <c r="R685" i="2"/>
  <c r="P685" i="2"/>
  <c r="BI684" i="2"/>
  <c r="BH684" i="2"/>
  <c r="BG684" i="2"/>
  <c r="BE684" i="2"/>
  <c r="T684" i="2"/>
  <c r="R684" i="2"/>
  <c r="P684" i="2"/>
  <c r="BI680" i="2"/>
  <c r="BH680" i="2"/>
  <c r="BG680" i="2"/>
  <c r="BE680" i="2"/>
  <c r="T680" i="2"/>
  <c r="R680" i="2"/>
  <c r="P680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5" i="2"/>
  <c r="BH675" i="2"/>
  <c r="BG675" i="2"/>
  <c r="BE675" i="2"/>
  <c r="T675" i="2"/>
  <c r="R675" i="2"/>
  <c r="P675" i="2"/>
  <c r="BI674" i="2"/>
  <c r="BH674" i="2"/>
  <c r="BG674" i="2"/>
  <c r="BE674" i="2"/>
  <c r="T674" i="2"/>
  <c r="R674" i="2"/>
  <c r="P674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62" i="2"/>
  <c r="BH662" i="2"/>
  <c r="BG662" i="2"/>
  <c r="BE662" i="2"/>
  <c r="T662" i="2"/>
  <c r="R662" i="2"/>
  <c r="P662" i="2"/>
  <c r="BI660" i="2"/>
  <c r="BH660" i="2"/>
  <c r="BG660" i="2"/>
  <c r="BE660" i="2"/>
  <c r="T660" i="2"/>
  <c r="R660" i="2"/>
  <c r="P660" i="2"/>
  <c r="BI656" i="2"/>
  <c r="BH656" i="2"/>
  <c r="BG656" i="2"/>
  <c r="BE656" i="2"/>
  <c r="T656" i="2"/>
  <c r="R656" i="2"/>
  <c r="P656" i="2"/>
  <c r="BI654" i="2"/>
  <c r="BH654" i="2"/>
  <c r="BG654" i="2"/>
  <c r="BE654" i="2"/>
  <c r="T654" i="2"/>
  <c r="R654" i="2"/>
  <c r="P654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38" i="2"/>
  <c r="BH638" i="2"/>
  <c r="BG638" i="2"/>
  <c r="BE638" i="2"/>
  <c r="T638" i="2"/>
  <c r="R638" i="2"/>
  <c r="P638" i="2"/>
  <c r="BI635" i="2"/>
  <c r="BH635" i="2"/>
  <c r="BG635" i="2"/>
  <c r="BE635" i="2"/>
  <c r="T635" i="2"/>
  <c r="R635" i="2"/>
  <c r="P635" i="2"/>
  <c r="BI633" i="2"/>
  <c r="BH633" i="2"/>
  <c r="BG633" i="2"/>
  <c r="BE633" i="2"/>
  <c r="T633" i="2"/>
  <c r="R633" i="2"/>
  <c r="P633" i="2"/>
  <c r="BI631" i="2"/>
  <c r="BH631" i="2"/>
  <c r="BG631" i="2"/>
  <c r="BE631" i="2"/>
  <c r="T631" i="2"/>
  <c r="R631" i="2"/>
  <c r="P631" i="2"/>
  <c r="BI622" i="2"/>
  <c r="BH622" i="2"/>
  <c r="BG622" i="2"/>
  <c r="BE622" i="2"/>
  <c r="T622" i="2"/>
  <c r="R622" i="2"/>
  <c r="P622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3" i="2"/>
  <c r="BH603" i="2"/>
  <c r="BG603" i="2"/>
  <c r="BE603" i="2"/>
  <c r="T603" i="2"/>
  <c r="R603" i="2"/>
  <c r="P603" i="2"/>
  <c r="BI598" i="2"/>
  <c r="BH598" i="2"/>
  <c r="BG598" i="2"/>
  <c r="BE598" i="2"/>
  <c r="T598" i="2"/>
  <c r="R598" i="2"/>
  <c r="P598" i="2"/>
  <c r="BI591" i="2"/>
  <c r="BH591" i="2"/>
  <c r="BG591" i="2"/>
  <c r="BE591" i="2"/>
  <c r="T591" i="2"/>
  <c r="R591" i="2"/>
  <c r="P591" i="2"/>
  <c r="BI581" i="2"/>
  <c r="BH581" i="2"/>
  <c r="BG581" i="2"/>
  <c r="BE581" i="2"/>
  <c r="T581" i="2"/>
  <c r="R581" i="2"/>
  <c r="P581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5" i="2"/>
  <c r="BH525" i="2"/>
  <c r="BG525" i="2"/>
  <c r="BE525" i="2"/>
  <c r="T525" i="2"/>
  <c r="R525" i="2"/>
  <c r="P525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3" i="2"/>
  <c r="BH513" i="2"/>
  <c r="BG513" i="2"/>
  <c r="BE513" i="2"/>
  <c r="T513" i="2"/>
  <c r="R513" i="2"/>
  <c r="P513" i="2"/>
  <c r="BI511" i="2"/>
  <c r="BH511" i="2"/>
  <c r="BG511" i="2"/>
  <c r="BE511" i="2"/>
  <c r="T511" i="2"/>
  <c r="R511" i="2"/>
  <c r="P511" i="2"/>
  <c r="BI509" i="2"/>
  <c r="BH509" i="2"/>
  <c r="BG509" i="2"/>
  <c r="BE509" i="2"/>
  <c r="T509" i="2"/>
  <c r="R509" i="2"/>
  <c r="P509" i="2"/>
  <c r="BI506" i="2"/>
  <c r="BH506" i="2"/>
  <c r="BG506" i="2"/>
  <c r="BE506" i="2"/>
  <c r="T506" i="2"/>
  <c r="R506" i="2"/>
  <c r="P506" i="2"/>
  <c r="BI503" i="2"/>
  <c r="BH503" i="2"/>
  <c r="BG503" i="2"/>
  <c r="BE503" i="2"/>
  <c r="T503" i="2"/>
  <c r="R503" i="2"/>
  <c r="P503" i="2"/>
  <c r="BI499" i="2"/>
  <c r="BH499" i="2"/>
  <c r="BG499" i="2"/>
  <c r="BE499" i="2"/>
  <c r="T499" i="2"/>
  <c r="R499" i="2"/>
  <c r="P499" i="2"/>
  <c r="BI497" i="2"/>
  <c r="BH497" i="2"/>
  <c r="BG497" i="2"/>
  <c r="BE497" i="2"/>
  <c r="T497" i="2"/>
  <c r="R497" i="2"/>
  <c r="P497" i="2"/>
  <c r="BI493" i="2"/>
  <c r="BH493" i="2"/>
  <c r="BG493" i="2"/>
  <c r="BE493" i="2"/>
  <c r="T493" i="2"/>
  <c r="R493" i="2"/>
  <c r="P493" i="2"/>
  <c r="BI490" i="2"/>
  <c r="BH490" i="2"/>
  <c r="BG490" i="2"/>
  <c r="BE490" i="2"/>
  <c r="T490" i="2"/>
  <c r="R490" i="2"/>
  <c r="P490" i="2"/>
  <c r="BI485" i="2"/>
  <c r="BH485" i="2"/>
  <c r="BG485" i="2"/>
  <c r="BE485" i="2"/>
  <c r="T485" i="2"/>
  <c r="R485" i="2"/>
  <c r="P485" i="2"/>
  <c r="BI483" i="2"/>
  <c r="BH483" i="2"/>
  <c r="BG483" i="2"/>
  <c r="BE483" i="2"/>
  <c r="T483" i="2"/>
  <c r="R483" i="2"/>
  <c r="P483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4" i="2"/>
  <c r="BH474" i="2"/>
  <c r="BG474" i="2"/>
  <c r="BE474" i="2"/>
  <c r="T474" i="2"/>
  <c r="T473" i="2"/>
  <c r="R474" i="2"/>
  <c r="R473" i="2"/>
  <c r="P474" i="2"/>
  <c r="P473" i="2"/>
  <c r="BI472" i="2"/>
  <c r="BH472" i="2"/>
  <c r="BG472" i="2"/>
  <c r="BE472" i="2"/>
  <c r="T472" i="2"/>
  <c r="R472" i="2"/>
  <c r="P472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6" i="2"/>
  <c r="BH466" i="2"/>
  <c r="BG466" i="2"/>
  <c r="BE466" i="2"/>
  <c r="T466" i="2"/>
  <c r="R466" i="2"/>
  <c r="P466" i="2"/>
  <c r="BI464" i="2"/>
  <c r="BH464" i="2"/>
  <c r="BG464" i="2"/>
  <c r="BE464" i="2"/>
  <c r="T464" i="2"/>
  <c r="R464" i="2"/>
  <c r="P464" i="2"/>
  <c r="BI462" i="2"/>
  <c r="BH462" i="2"/>
  <c r="BG462" i="2"/>
  <c r="BE462" i="2"/>
  <c r="T462" i="2"/>
  <c r="R462" i="2"/>
  <c r="P462" i="2"/>
  <c r="BI460" i="2"/>
  <c r="BH460" i="2"/>
  <c r="BG460" i="2"/>
  <c r="BE460" i="2"/>
  <c r="T460" i="2"/>
  <c r="R460" i="2"/>
  <c r="P460" i="2"/>
  <c r="BI458" i="2"/>
  <c r="BH458" i="2"/>
  <c r="BG458" i="2"/>
  <c r="BE458" i="2"/>
  <c r="T458" i="2"/>
  <c r="R458" i="2"/>
  <c r="P458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48" i="2"/>
  <c r="BH448" i="2"/>
  <c r="BG448" i="2"/>
  <c r="BE448" i="2"/>
  <c r="T448" i="2"/>
  <c r="R448" i="2"/>
  <c r="P448" i="2"/>
  <c r="BI442" i="2"/>
  <c r="BH442" i="2"/>
  <c r="BG442" i="2"/>
  <c r="BE442" i="2"/>
  <c r="T442" i="2"/>
  <c r="R442" i="2"/>
  <c r="P442" i="2"/>
  <c r="BI435" i="2"/>
  <c r="BH435" i="2"/>
  <c r="BG435" i="2"/>
  <c r="BE435" i="2"/>
  <c r="T435" i="2"/>
  <c r="R435" i="2"/>
  <c r="P435" i="2"/>
  <c r="BI432" i="2"/>
  <c r="BH432" i="2"/>
  <c r="BG432" i="2"/>
  <c r="BE432" i="2"/>
  <c r="T432" i="2"/>
  <c r="R432" i="2"/>
  <c r="P432" i="2"/>
  <c r="BI430" i="2"/>
  <c r="BH430" i="2"/>
  <c r="BG430" i="2"/>
  <c r="BE430" i="2"/>
  <c r="T430" i="2"/>
  <c r="R430" i="2"/>
  <c r="P430" i="2"/>
  <c r="BI427" i="2"/>
  <c r="BH427" i="2"/>
  <c r="BG427" i="2"/>
  <c r="BE427" i="2"/>
  <c r="T427" i="2"/>
  <c r="R427" i="2"/>
  <c r="P427" i="2"/>
  <c r="BI424" i="2"/>
  <c r="BH424" i="2"/>
  <c r="BG424" i="2"/>
  <c r="BE424" i="2"/>
  <c r="T424" i="2"/>
  <c r="R424" i="2"/>
  <c r="P424" i="2"/>
  <c r="BI416" i="2"/>
  <c r="BH416" i="2"/>
  <c r="BG416" i="2"/>
  <c r="BE416" i="2"/>
  <c r="T416" i="2"/>
  <c r="R416" i="2"/>
  <c r="P416" i="2"/>
  <c r="BI408" i="2"/>
  <c r="BH408" i="2"/>
  <c r="BG408" i="2"/>
  <c r="BE408" i="2"/>
  <c r="T408" i="2"/>
  <c r="R408" i="2"/>
  <c r="P408" i="2"/>
  <c r="BI406" i="2"/>
  <c r="BH406" i="2"/>
  <c r="BG406" i="2"/>
  <c r="BE406" i="2"/>
  <c r="T406" i="2"/>
  <c r="R406" i="2"/>
  <c r="P406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383" i="2"/>
  <c r="BH383" i="2"/>
  <c r="BG383" i="2"/>
  <c r="BE383" i="2"/>
  <c r="T383" i="2"/>
  <c r="R383" i="2"/>
  <c r="P383" i="2"/>
  <c r="BI361" i="2"/>
  <c r="BH361" i="2"/>
  <c r="BG361" i="2"/>
  <c r="BE361" i="2"/>
  <c r="T361" i="2"/>
  <c r="R361" i="2"/>
  <c r="P361" i="2"/>
  <c r="BI357" i="2"/>
  <c r="BH357" i="2"/>
  <c r="BG357" i="2"/>
  <c r="BE357" i="2"/>
  <c r="T357" i="2"/>
  <c r="R357" i="2"/>
  <c r="P357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30" i="2"/>
  <c r="BH330" i="2"/>
  <c r="BG330" i="2"/>
  <c r="BE330" i="2"/>
  <c r="T330" i="2"/>
  <c r="R330" i="2"/>
  <c r="P330" i="2"/>
  <c r="BI328" i="2"/>
  <c r="BH328" i="2"/>
  <c r="BG328" i="2"/>
  <c r="BE328" i="2"/>
  <c r="T328" i="2"/>
  <c r="R328" i="2"/>
  <c r="P328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0" i="2"/>
  <c r="BH280" i="2"/>
  <c r="BG280" i="2"/>
  <c r="BE280" i="2"/>
  <c r="T280" i="2"/>
  <c r="R280" i="2"/>
  <c r="P280" i="2"/>
  <c r="BI275" i="2"/>
  <c r="BH275" i="2"/>
  <c r="BG275" i="2"/>
  <c r="BE275" i="2"/>
  <c r="T275" i="2"/>
  <c r="R275" i="2"/>
  <c r="P275" i="2"/>
  <c r="BI271" i="2"/>
  <c r="BH271" i="2"/>
  <c r="BG271" i="2"/>
  <c r="BE271" i="2"/>
  <c r="T271" i="2"/>
  <c r="R271" i="2"/>
  <c r="P271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5" i="2"/>
  <c r="BH255" i="2"/>
  <c r="BG255" i="2"/>
  <c r="BE255" i="2"/>
  <c r="T255" i="2"/>
  <c r="R255" i="2"/>
  <c r="P255" i="2"/>
  <c r="BI251" i="2"/>
  <c r="BH251" i="2"/>
  <c r="BG251" i="2"/>
  <c r="BE251" i="2"/>
  <c r="T251" i="2"/>
  <c r="R251" i="2"/>
  <c r="P251" i="2"/>
  <c r="BI246" i="2"/>
  <c r="BH246" i="2"/>
  <c r="BG246" i="2"/>
  <c r="BE246" i="2"/>
  <c r="T246" i="2"/>
  <c r="R246" i="2"/>
  <c r="P246" i="2"/>
  <c r="BI242" i="2"/>
  <c r="BH242" i="2"/>
  <c r="BG242" i="2"/>
  <c r="BE242" i="2"/>
  <c r="T242" i="2"/>
  <c r="R242" i="2"/>
  <c r="P242" i="2"/>
  <c r="BI237" i="2"/>
  <c r="BH237" i="2"/>
  <c r="BG237" i="2"/>
  <c r="BE237" i="2"/>
  <c r="T237" i="2"/>
  <c r="R237" i="2"/>
  <c r="P237" i="2"/>
  <c r="BI231" i="2"/>
  <c r="BH231" i="2"/>
  <c r="BG231" i="2"/>
  <c r="BE231" i="2"/>
  <c r="T231" i="2"/>
  <c r="R231" i="2"/>
  <c r="P231" i="2"/>
  <c r="BI222" i="2"/>
  <c r="BH222" i="2"/>
  <c r="BG222" i="2"/>
  <c r="BE222" i="2"/>
  <c r="T222" i="2"/>
  <c r="R222" i="2"/>
  <c r="P222" i="2"/>
  <c r="BI211" i="2"/>
  <c r="BH211" i="2"/>
  <c r="BG211" i="2"/>
  <c r="BE211" i="2"/>
  <c r="T211" i="2"/>
  <c r="R211" i="2"/>
  <c r="P211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J146" i="2"/>
  <c r="J145" i="2"/>
  <c r="F145" i="2"/>
  <c r="F143" i="2"/>
  <c r="E141" i="2"/>
  <c r="J94" i="2"/>
  <c r="J93" i="2"/>
  <c r="F93" i="2"/>
  <c r="F91" i="2"/>
  <c r="E89" i="2"/>
  <c r="J20" i="2"/>
  <c r="E20" i="2"/>
  <c r="F94" i="2" s="1"/>
  <c r="J19" i="2"/>
  <c r="J14" i="2"/>
  <c r="J143" i="2"/>
  <c r="E7" i="2"/>
  <c r="E137" i="2"/>
  <c r="L90" i="1"/>
  <c r="AM90" i="1"/>
  <c r="AM89" i="1"/>
  <c r="L89" i="1"/>
  <c r="AM87" i="1"/>
  <c r="L87" i="1"/>
  <c r="L85" i="1"/>
  <c r="L84" i="1"/>
  <c r="BK1174" i="2"/>
  <c r="BK1065" i="2"/>
  <c r="BK986" i="2"/>
  <c r="J964" i="2"/>
  <c r="J803" i="2"/>
  <c r="BK728" i="2"/>
  <c r="BK672" i="2"/>
  <c r="J561" i="2"/>
  <c r="BK481" i="2"/>
  <c r="BK430" i="2"/>
  <c r="J312" i="2"/>
  <c r="J197" i="2"/>
  <c r="J1156" i="2"/>
  <c r="BK1066" i="2"/>
  <c r="J962" i="2"/>
  <c r="BK832" i="2"/>
  <c r="BK711" i="2"/>
  <c r="BK654" i="2"/>
  <c r="J598" i="2"/>
  <c r="J477" i="2"/>
  <c r="BK309" i="2"/>
  <c r="J183" i="2"/>
  <c r="BK1183" i="2"/>
  <c r="J1124" i="2"/>
  <c r="J981" i="2"/>
  <c r="J888" i="2"/>
  <c r="BK742" i="2"/>
  <c r="BK689" i="2"/>
  <c r="J619" i="2"/>
  <c r="BK537" i="2"/>
  <c r="J460" i="2"/>
  <c r="J328" i="2"/>
  <c r="J195" i="2"/>
  <c r="BK1073" i="2"/>
  <c r="BK916" i="2"/>
  <c r="J893" i="2"/>
  <c r="J858" i="2"/>
  <c r="BK747" i="2"/>
  <c r="BK671" i="2"/>
  <c r="BK581" i="2"/>
  <c r="J543" i="2"/>
  <c r="J483" i="2"/>
  <c r="J455" i="2"/>
  <c r="J280" i="2"/>
  <c r="J178" i="2"/>
  <c r="BK990" i="2"/>
  <c r="J945" i="2"/>
  <c r="J916" i="2"/>
  <c r="BK767" i="2"/>
  <c r="J672" i="2"/>
  <c r="J511" i="2"/>
  <c r="J404" i="2"/>
  <c r="BK314" i="2"/>
  <c r="BK255" i="2"/>
  <c r="J1165" i="2"/>
  <c r="J1008" i="2"/>
  <c r="BK886" i="2"/>
  <c r="J652" i="2"/>
  <c r="J581" i="2"/>
  <c r="BK483" i="2"/>
  <c r="BK357" i="2"/>
  <c r="BK301" i="2"/>
  <c r="BK1124" i="2"/>
  <c r="BK981" i="2"/>
  <c r="BK962" i="2"/>
  <c r="J900" i="2"/>
  <c r="BK752" i="2"/>
  <c r="BK680" i="2"/>
  <c r="J614" i="2"/>
  <c r="BK554" i="2"/>
  <c r="BK521" i="2"/>
  <c r="J468" i="2"/>
  <c r="BK306" i="2"/>
  <c r="BK211" i="2"/>
  <c r="J1070" i="2"/>
  <c r="J966" i="2"/>
  <c r="BK860" i="2"/>
  <c r="BK662" i="2"/>
  <c r="BK620" i="2"/>
  <c r="BK560" i="2"/>
  <c r="J474" i="2"/>
  <c r="BK322" i="2"/>
  <c r="J176" i="2"/>
  <c r="J132" i="3"/>
  <c r="BK128" i="3"/>
  <c r="BK308" i="4"/>
  <c r="BK279" i="4"/>
  <c r="J249" i="4"/>
  <c r="J182" i="4"/>
  <c r="BK143" i="4"/>
  <c r="BK292" i="4"/>
  <c r="J264" i="4"/>
  <c r="J236" i="4"/>
  <c r="J208" i="4"/>
  <c r="BK180" i="4"/>
  <c r="BK146" i="4"/>
  <c r="BK309" i="4"/>
  <c r="J294" i="4"/>
  <c r="BK268" i="4"/>
  <c r="BK249" i="4"/>
  <c r="BK215" i="4"/>
  <c r="J167" i="4"/>
  <c r="BK321" i="4"/>
  <c r="J287" i="4"/>
  <c r="J263" i="4"/>
  <c r="BK227" i="4"/>
  <c r="BK189" i="4"/>
  <c r="J165" i="4"/>
  <c r="J323" i="4"/>
  <c r="BK305" i="4"/>
  <c r="BK282" i="4"/>
  <c r="J266" i="4"/>
  <c r="J238" i="4"/>
  <c r="J225" i="4"/>
  <c r="J199" i="4"/>
  <c r="BK183" i="4"/>
  <c r="J141" i="4"/>
  <c r="J282" i="4"/>
  <c r="BK266" i="4"/>
  <c r="BK252" i="4"/>
  <c r="BK217" i="4"/>
  <c r="BK197" i="4"/>
  <c r="BK167" i="4"/>
  <c r="J318" i="4"/>
  <c r="BK286" i="4"/>
  <c r="J224" i="4"/>
  <c r="J202" i="4"/>
  <c r="J184" i="4"/>
  <c r="BK144" i="4"/>
  <c r="J201" i="4"/>
  <c r="J169" i="4"/>
  <c r="J140" i="4"/>
  <c r="BK244" i="5"/>
  <c r="J209" i="5"/>
  <c r="J161" i="5"/>
  <c r="BK133" i="5"/>
  <c r="J239" i="5"/>
  <c r="J200" i="5"/>
  <c r="BK141" i="5"/>
  <c r="BK240" i="5"/>
  <c r="J205" i="5"/>
  <c r="J236" i="5"/>
  <c r="BK214" i="5"/>
  <c r="BK183" i="5"/>
  <c r="J160" i="5"/>
  <c r="BK290" i="5"/>
  <c r="J257" i="5"/>
  <c r="BK226" i="5"/>
  <c r="J196" i="5"/>
  <c r="BK280" i="5"/>
  <c r="BK266" i="5"/>
  <c r="J243" i="5"/>
  <c r="BK217" i="5"/>
  <c r="BK175" i="5"/>
  <c r="J288" i="5"/>
  <c r="J268" i="5"/>
  <c r="J252" i="5"/>
  <c r="J219" i="5"/>
  <c r="BK181" i="5"/>
  <c r="J159" i="5"/>
  <c r="J144" i="5"/>
  <c r="J276" i="5"/>
  <c r="J240" i="5"/>
  <c r="J199" i="5"/>
  <c r="BK135" i="5"/>
  <c r="BK257" i="6"/>
  <c r="BK236" i="6"/>
  <c r="BK212" i="6"/>
  <c r="BK151" i="6"/>
  <c r="BK262" i="6"/>
  <c r="BK220" i="6"/>
  <c r="J185" i="6"/>
  <c r="J273" i="6"/>
  <c r="J242" i="6"/>
  <c r="J182" i="6"/>
  <c r="BK159" i="6"/>
  <c r="J262" i="6"/>
  <c r="J246" i="6"/>
  <c r="J211" i="6"/>
  <c r="BK199" i="6"/>
  <c r="J164" i="6"/>
  <c r="J275" i="6"/>
  <c r="BK251" i="6"/>
  <c r="BK219" i="6"/>
  <c r="BK165" i="6"/>
  <c r="J143" i="6"/>
  <c r="BK277" i="6"/>
  <c r="BK254" i="6"/>
  <c r="BK209" i="6"/>
  <c r="J183" i="6"/>
  <c r="J279" i="6"/>
  <c r="J236" i="6"/>
  <c r="BK196" i="6"/>
  <c r="BK158" i="6"/>
  <c r="BK249" i="6"/>
  <c r="BK195" i="6"/>
  <c r="BK172" i="6"/>
  <c r="BK282" i="7"/>
  <c r="J253" i="7"/>
  <c r="J229" i="7"/>
  <c r="BK211" i="7"/>
  <c r="BK187" i="7"/>
  <c r="BK256" i="7"/>
  <c r="J224" i="7"/>
  <c r="BK188" i="7"/>
  <c r="J269" i="7"/>
  <c r="BK234" i="7"/>
  <c r="BK217" i="7"/>
  <c r="BK185" i="7"/>
  <c r="BK275" i="7"/>
  <c r="J236" i="7"/>
  <c r="J217" i="7"/>
  <c r="BK193" i="7"/>
  <c r="BK149" i="7"/>
  <c r="J255" i="7"/>
  <c r="J221" i="7"/>
  <c r="J209" i="7"/>
  <c r="BK173" i="7"/>
  <c r="BK279" i="7"/>
  <c r="BK259" i="7"/>
  <c r="J207" i="7"/>
  <c r="J183" i="7"/>
  <c r="BK166" i="7"/>
  <c r="J271" i="7"/>
  <c r="BK240" i="7"/>
  <c r="BK209" i="7"/>
  <c r="J186" i="7"/>
  <c r="J167" i="7"/>
  <c r="J205" i="7"/>
  <c r="J187" i="7"/>
  <c r="BK170" i="8"/>
  <c r="BK134" i="8"/>
  <c r="J155" i="8"/>
  <c r="J139" i="8"/>
  <c r="J166" i="8"/>
  <c r="BK146" i="8"/>
  <c r="BK153" i="8"/>
  <c r="BK169" i="8"/>
  <c r="J167" i="8"/>
  <c r="J141" i="8"/>
  <c r="J157" i="8"/>
  <c r="BK156" i="8"/>
  <c r="J124" i="9"/>
  <c r="BK131" i="9"/>
  <c r="BK239" i="10"/>
  <c r="J217" i="10"/>
  <c r="BK188" i="10"/>
  <c r="BK161" i="10"/>
  <c r="BK134" i="10"/>
  <c r="BK231" i="10"/>
  <c r="J201" i="10"/>
  <c r="J177" i="10"/>
  <c r="J247" i="10"/>
  <c r="BK217" i="10"/>
  <c r="J198" i="10"/>
  <c r="J176" i="10"/>
  <c r="J149" i="10"/>
  <c r="BK242" i="10"/>
  <c r="J212" i="10"/>
  <c r="J159" i="10"/>
  <c r="J135" i="10"/>
  <c r="J227" i="10"/>
  <c r="BK203" i="10"/>
  <c r="J180" i="10"/>
  <c r="J161" i="10"/>
  <c r="J142" i="10"/>
  <c r="BK122" i="11"/>
  <c r="J192" i="12"/>
  <c r="BK136" i="12"/>
  <c r="BK178" i="12"/>
  <c r="J163" i="12"/>
  <c r="J135" i="12"/>
  <c r="BK198" i="12"/>
  <c r="BK166" i="12"/>
  <c r="BK206" i="12"/>
  <c r="J174" i="12"/>
  <c r="J148" i="12"/>
  <c r="J199" i="12"/>
  <c r="BK164" i="12"/>
  <c r="BK131" i="12"/>
  <c r="BK189" i="12"/>
  <c r="BK144" i="12"/>
  <c r="J206" i="12"/>
  <c r="BK183" i="12"/>
  <c r="J155" i="12"/>
  <c r="BK129" i="12"/>
  <c r="J197" i="12"/>
  <c r="BK151" i="12"/>
  <c r="J162" i="13"/>
  <c r="J158" i="13"/>
  <c r="J125" i="13"/>
  <c r="BK134" i="13"/>
  <c r="J150" i="13"/>
  <c r="BK128" i="13"/>
  <c r="BK151" i="13"/>
  <c r="J155" i="13"/>
  <c r="BK141" i="13"/>
  <c r="J129" i="13"/>
  <c r="J147" i="14"/>
  <c r="BK156" i="14"/>
  <c r="J125" i="14"/>
  <c r="BK146" i="14"/>
  <c r="J127" i="14"/>
  <c r="BK134" i="14"/>
  <c r="BK148" i="14"/>
  <c r="J134" i="14"/>
  <c r="J147" i="15"/>
  <c r="J152" i="15"/>
  <c r="J130" i="15"/>
  <c r="BK145" i="15"/>
  <c r="J150" i="15"/>
  <c r="J160" i="15"/>
  <c r="BK170" i="15"/>
  <c r="BK135" i="15"/>
  <c r="BK163" i="15"/>
  <c r="J137" i="15"/>
  <c r="J131" i="15"/>
  <c r="BK121" i="16"/>
  <c r="BK146" i="16"/>
  <c r="J139" i="16"/>
  <c r="J130" i="16"/>
  <c r="BK127" i="16"/>
  <c r="BK126" i="16"/>
  <c r="J127" i="16"/>
  <c r="J131" i="17"/>
  <c r="BK123" i="17"/>
  <c r="BK135" i="17"/>
  <c r="BK142" i="17"/>
  <c r="J134" i="17"/>
  <c r="BK122" i="17"/>
  <c r="J145" i="18"/>
  <c r="J128" i="18"/>
  <c r="BK135" i="18"/>
  <c r="J123" i="18"/>
  <c r="J125" i="18"/>
  <c r="BK140" i="18"/>
  <c r="J176" i="19"/>
  <c r="BK147" i="19"/>
  <c r="J163" i="19"/>
  <c r="J188" i="19"/>
  <c r="J164" i="19"/>
  <c r="J129" i="19"/>
  <c r="J166" i="19"/>
  <c r="BK180" i="19"/>
  <c r="J182" i="19"/>
  <c r="J151" i="19"/>
  <c r="J128" i="19"/>
  <c r="BK150" i="19"/>
  <c r="BK169" i="19"/>
  <c r="J131" i="19"/>
  <c r="BK1168" i="2"/>
  <c r="BK1121" i="2"/>
  <c r="J1004" i="2"/>
  <c r="J969" i="2"/>
  <c r="J868" i="2"/>
  <c r="BK715" i="2"/>
  <c r="BK591" i="2"/>
  <c r="J503" i="2"/>
  <c r="BK460" i="2"/>
  <c r="BK324" i="2"/>
  <c r="J261" i="2"/>
  <c r="J1180" i="2"/>
  <c r="J1130" i="2"/>
  <c r="J1003" i="2"/>
  <c r="BK882" i="2"/>
  <c r="J730" i="2"/>
  <c r="BK638" i="2"/>
  <c r="BK605" i="2"/>
  <c r="J542" i="2"/>
  <c r="BK320" i="2"/>
  <c r="J181" i="2"/>
  <c r="BK1165" i="2"/>
  <c r="J1044" i="2"/>
  <c r="BK964" i="2"/>
  <c r="J890" i="2"/>
  <c r="BK807" i="2"/>
  <c r="J715" i="2"/>
  <c r="BK616" i="2"/>
  <c r="BK517" i="2"/>
  <c r="BK442" i="2"/>
  <c r="BK312" i="2"/>
  <c r="BK178" i="2"/>
  <c r="J1150" i="2"/>
  <c r="BK995" i="2"/>
  <c r="BK888" i="2"/>
  <c r="J842" i="2"/>
  <c r="J670" i="2"/>
  <c r="BK566" i="2"/>
  <c r="J499" i="2"/>
  <c r="BK472" i="2"/>
  <c r="BK313" i="2"/>
  <c r="BK271" i="2"/>
  <c r="BK1037" i="2"/>
  <c r="BK970" i="2"/>
  <c r="J924" i="2"/>
  <c r="J850" i="2"/>
  <c r="J742" i="2"/>
  <c r="J666" i="2"/>
  <c r="BK548" i="2"/>
  <c r="BK485" i="2"/>
  <c r="BK424" i="2"/>
  <c r="J318" i="2"/>
  <c r="BK261" i="2"/>
  <c r="BK156" i="2"/>
  <c r="BK1044" i="2"/>
  <c r="J971" i="2"/>
  <c r="J800" i="2"/>
  <c r="J675" i="2"/>
  <c r="J591" i="2"/>
  <c r="J481" i="2"/>
  <c r="J316" i="2"/>
  <c r="J193" i="2"/>
  <c r="BK1033" i="2"/>
  <c r="J948" i="2"/>
  <c r="J826" i="2"/>
  <c r="BK707" i="2"/>
  <c r="J674" i="2"/>
  <c r="BK603" i="2"/>
  <c r="J537" i="2"/>
  <c r="BK490" i="2"/>
  <c r="J442" i="2"/>
  <c r="BK251" i="2"/>
  <c r="BK152" i="2"/>
  <c r="J984" i="2"/>
  <c r="BK915" i="2"/>
  <c r="BK824" i="2"/>
  <c r="BK737" i="2"/>
  <c r="J638" i="2"/>
  <c r="J607" i="2"/>
  <c r="BK542" i="2"/>
  <c r="BK190" i="2"/>
  <c r="BK130" i="3"/>
  <c r="J324" i="4"/>
  <c r="BK289" i="4"/>
  <c r="J256" i="4"/>
  <c r="J245" i="4"/>
  <c r="BK199" i="4"/>
  <c r="BK160" i="4"/>
  <c r="J325" i="4"/>
  <c r="J305" i="4"/>
  <c r="J252" i="4"/>
  <c r="J239" i="4"/>
  <c r="BK207" i="4"/>
  <c r="BK177" i="4"/>
  <c r="J159" i="4"/>
  <c r="J319" i="4"/>
  <c r="J289" i="4"/>
  <c r="J261" i="4"/>
  <c r="BK243" i="4"/>
  <c r="BK218" i="4"/>
  <c r="BK193" i="4"/>
  <c r="BK154" i="4"/>
  <c r="BK319" i="4"/>
  <c r="BK293" i="4"/>
  <c r="BK244" i="4"/>
  <c r="BK202" i="4"/>
  <c r="J163" i="4"/>
  <c r="BK315" i="4"/>
  <c r="BK287" i="4"/>
  <c r="J271" i="4"/>
  <c r="BK251" i="4"/>
  <c r="J234" i="4"/>
  <c r="BK194" i="4"/>
  <c r="BK176" i="4"/>
  <c r="BK140" i="4"/>
  <c r="BK294" i="4"/>
  <c r="BK264" i="4"/>
  <c r="BK246" i="4"/>
  <c r="J216" i="4"/>
  <c r="BK178" i="4"/>
  <c r="BK159" i="4"/>
  <c r="J314" i="4"/>
  <c r="BK300" i="4"/>
  <c r="J229" i="4"/>
  <c r="BK208" i="4"/>
  <c r="BK188" i="4"/>
  <c r="J156" i="4"/>
  <c r="J187" i="4"/>
  <c r="BK171" i="4"/>
  <c r="J254" i="5"/>
  <c r="BK239" i="5"/>
  <c r="BK219" i="5"/>
  <c r="J151" i="5"/>
  <c r="J139" i="5"/>
  <c r="J272" i="5"/>
  <c r="J246" i="5"/>
  <c r="BK235" i="5"/>
  <c r="BK198" i="5"/>
  <c r="BK144" i="5"/>
  <c r="BK246" i="5"/>
  <c r="J231" i="5"/>
  <c r="BK238" i="5"/>
  <c r="J216" i="5"/>
  <c r="J188" i="5"/>
  <c r="J169" i="5"/>
  <c r="J140" i="5"/>
  <c r="BK258" i="5"/>
  <c r="J222" i="5"/>
  <c r="J187" i="5"/>
  <c r="J269" i="5"/>
  <c r="J235" i="5"/>
  <c r="BK203" i="5"/>
  <c r="BK159" i="5"/>
  <c r="J289" i="5"/>
  <c r="J263" i="5"/>
  <c r="BK211" i="5"/>
  <c r="BK180" i="5"/>
  <c r="BK158" i="5"/>
  <c r="BK283" i="5"/>
  <c r="BK267" i="5"/>
  <c r="BK247" i="5"/>
  <c r="J223" i="5"/>
  <c r="BK188" i="5"/>
  <c r="BK136" i="5"/>
  <c r="J270" i="6"/>
  <c r="J229" i="6"/>
  <c r="J210" i="6"/>
  <c r="BK176" i="6"/>
  <c r="BK140" i="6"/>
  <c r="BK261" i="6"/>
  <c r="BK228" i="6"/>
  <c r="J205" i="6"/>
  <c r="J155" i="6"/>
  <c r="BK264" i="6"/>
  <c r="J216" i="6"/>
  <c r="J160" i="6"/>
  <c r="J280" i="6"/>
  <c r="BK233" i="6"/>
  <c r="BK213" i="6"/>
  <c r="J192" i="6"/>
  <c r="BK163" i="6"/>
  <c r="BK143" i="6"/>
  <c r="J265" i="6"/>
  <c r="J222" i="6"/>
  <c r="J171" i="6"/>
  <c r="J150" i="6"/>
  <c r="J132" i="6"/>
  <c r="J258" i="6"/>
  <c r="BK232" i="6"/>
  <c r="BK184" i="6"/>
  <c r="J165" i="6"/>
  <c r="J264" i="6"/>
  <c r="BK231" i="6"/>
  <c r="J197" i="6"/>
  <c r="J177" i="6"/>
  <c r="J162" i="6"/>
  <c r="J145" i="6"/>
  <c r="BK223" i="6"/>
  <c r="BK188" i="6"/>
  <c r="J146" i="6"/>
  <c r="BK277" i="7"/>
  <c r="BK248" i="7"/>
  <c r="BK226" i="7"/>
  <c r="BK210" i="7"/>
  <c r="J175" i="7"/>
  <c r="BK271" i="7"/>
  <c r="BK243" i="7"/>
  <c r="BK202" i="7"/>
  <c r="J165" i="7"/>
  <c r="BK278" i="7"/>
  <c r="J233" i="7"/>
  <c r="BK189" i="7"/>
  <c r="J171" i="7"/>
  <c r="J244" i="7"/>
  <c r="J222" i="7"/>
  <c r="J188" i="7"/>
  <c r="J267" i="7"/>
  <c r="BK233" i="7"/>
  <c r="J214" i="7"/>
  <c r="BK177" i="7"/>
  <c r="J275" i="7"/>
  <c r="J200" i="7"/>
  <c r="J164" i="7"/>
  <c r="J251" i="7"/>
  <c r="J230" i="7"/>
  <c r="BK200" i="7"/>
  <c r="J170" i="7"/>
  <c r="BK222" i="7"/>
  <c r="BK192" i="7"/>
  <c r="BK181" i="7"/>
  <c r="J161" i="8"/>
  <c r="BK166" i="8"/>
  <c r="J145" i="8"/>
  <c r="J171" i="8"/>
  <c r="BK152" i="8"/>
  <c r="J172" i="8"/>
  <c r="BK144" i="8"/>
  <c r="BK167" i="8"/>
  <c r="BK135" i="8"/>
  <c r="J156" i="8"/>
  <c r="J150" i="8"/>
  <c r="BK150" i="8"/>
  <c r="J128" i="8"/>
  <c r="BK126" i="9"/>
  <c r="J231" i="10"/>
  <c r="BK193" i="10"/>
  <c r="J158" i="10"/>
  <c r="BK238" i="10"/>
  <c r="J223" i="10"/>
  <c r="J174" i="10"/>
  <c r="BK248" i="10"/>
  <c r="BK210" i="10"/>
  <c r="J197" i="10"/>
  <c r="BK151" i="10"/>
  <c r="BK247" i="10"/>
  <c r="BK229" i="10"/>
  <c r="J203" i="10"/>
  <c r="J154" i="10"/>
  <c r="J246" i="10"/>
  <c r="BK153" i="10"/>
  <c r="J209" i="10"/>
  <c r="BK170" i="10"/>
  <c r="BK146" i="10"/>
  <c r="BK123" i="11"/>
  <c r="BK213" i="12"/>
  <c r="J172" i="12"/>
  <c r="J131" i="12"/>
  <c r="BK190" i="12"/>
  <c r="BK145" i="12"/>
  <c r="J212" i="12"/>
  <c r="BK165" i="12"/>
  <c r="J211" i="12"/>
  <c r="J189" i="12"/>
  <c r="J145" i="12"/>
  <c r="J193" i="12"/>
  <c r="J157" i="12"/>
  <c r="J215" i="12"/>
  <c r="BK194" i="12"/>
  <c r="BK174" i="12"/>
  <c r="BK185" i="12"/>
  <c r="J177" i="12"/>
  <c r="BK142" i="12"/>
  <c r="J203" i="12"/>
  <c r="J159" i="12"/>
  <c r="BK125" i="13"/>
  <c r="BK150" i="13"/>
  <c r="J160" i="13"/>
  <c r="J143" i="13"/>
  <c r="BK156" i="13"/>
  <c r="BK144" i="13"/>
  <c r="BK158" i="13"/>
  <c r="J127" i="13"/>
  <c r="BK132" i="13"/>
  <c r="J150" i="14"/>
  <c r="J129" i="14"/>
  <c r="BK130" i="14"/>
  <c r="BK147" i="14"/>
  <c r="BK150" i="14"/>
  <c r="BK128" i="14"/>
  <c r="BK153" i="14"/>
  <c r="J132" i="14"/>
  <c r="BK127" i="14"/>
  <c r="J146" i="14"/>
  <c r="J166" i="15"/>
  <c r="J171" i="15"/>
  <c r="J133" i="15"/>
  <c r="BK152" i="15"/>
  <c r="BK167" i="15"/>
  <c r="BK132" i="15"/>
  <c r="BK137" i="15"/>
  <c r="BK158" i="15"/>
  <c r="BK174" i="15"/>
  <c r="J141" i="15"/>
  <c r="BK161" i="15"/>
  <c r="J148" i="16"/>
  <c r="BK145" i="16"/>
  <c r="BK122" i="16"/>
  <c r="BK125" i="16"/>
  <c r="J129" i="16"/>
  <c r="BK135" i="16"/>
  <c r="J140" i="16"/>
  <c r="J139" i="17"/>
  <c r="J140" i="17"/>
  <c r="J122" i="17"/>
  <c r="BK125" i="17"/>
  <c r="J120" i="17"/>
  <c r="J124" i="17"/>
  <c r="BK124" i="17"/>
  <c r="J130" i="18"/>
  <c r="BK134" i="18"/>
  <c r="J142" i="18"/>
  <c r="J135" i="18"/>
  <c r="J121" i="18"/>
  <c r="BK132" i="18"/>
  <c r="J158" i="19"/>
  <c r="J177" i="19"/>
  <c r="BK135" i="19"/>
  <c r="BK148" i="19"/>
  <c r="BK188" i="19"/>
  <c r="BK131" i="19"/>
  <c r="BK156" i="19"/>
  <c r="J169" i="19"/>
  <c r="J139" i="19"/>
  <c r="BK176" i="19"/>
  <c r="J140" i="19"/>
  <c r="J170" i="19"/>
  <c r="BK134" i="19"/>
  <c r="J1183" i="2"/>
  <c r="J1138" i="2"/>
  <c r="BK1011" i="2"/>
  <c r="BK972" i="2"/>
  <c r="BK945" i="2"/>
  <c r="J747" i="2"/>
  <c r="J680" i="2"/>
  <c r="BK667" i="2"/>
  <c r="BK506" i="2"/>
  <c r="BK462" i="2"/>
  <c r="BK406" i="2"/>
  <c r="J308" i="2"/>
  <c r="J198" i="2"/>
  <c r="J154" i="2"/>
  <c r="J1133" i="2"/>
  <c r="J995" i="2"/>
  <c r="BK951" i="2"/>
  <c r="J878" i="2"/>
  <c r="J767" i="2"/>
  <c r="J676" i="2"/>
  <c r="BK572" i="2"/>
  <c r="J528" i="2"/>
  <c r="J424" i="2"/>
  <c r="BK287" i="2"/>
  <c r="J171" i="2"/>
  <c r="J1168" i="2"/>
  <c r="J1121" i="2"/>
  <c r="BK984" i="2"/>
  <c r="J954" i="2"/>
  <c r="BK880" i="2"/>
  <c r="J787" i="2"/>
  <c r="BK670" i="2"/>
  <c r="BK618" i="2"/>
  <c r="J515" i="2"/>
  <c r="J432" i="2"/>
  <c r="BK299" i="2"/>
  <c r="J1141" i="2"/>
  <c r="BK898" i="2"/>
  <c r="J884" i="2"/>
  <c r="BK808" i="2"/>
  <c r="BK691" i="2"/>
  <c r="BK612" i="2"/>
  <c r="BK529" i="2"/>
  <c r="J490" i="2"/>
  <c r="BK427" i="2"/>
  <c r="BK246" i="2"/>
  <c r="J151" i="2"/>
  <c r="J979" i="2"/>
  <c r="BK950" i="2"/>
  <c r="J860" i="2"/>
  <c r="BK799" i="2"/>
  <c r="BK675" i="2"/>
  <c r="BK610" i="2"/>
  <c r="J521" i="2"/>
  <c r="J453" i="2"/>
  <c r="J322" i="2"/>
  <c r="BK200" i="2"/>
  <c r="BK1144" i="2"/>
  <c r="BK1009" i="2"/>
  <c r="BK892" i="2"/>
  <c r="J722" i="2"/>
  <c r="J608" i="2"/>
  <c r="J566" i="2"/>
  <c r="BK466" i="2"/>
  <c r="J324" i="2"/>
  <c r="BK165" i="2"/>
  <c r="BK1035" i="2"/>
  <c r="BK973" i="2"/>
  <c r="J943" i="2"/>
  <c r="J832" i="2"/>
  <c r="BK695" i="2"/>
  <c r="J612" i="2"/>
  <c r="BK527" i="2"/>
  <c r="BK470" i="2"/>
  <c r="BK361" i="2"/>
  <c r="J222" i="2"/>
  <c r="BK167" i="2"/>
  <c r="J1009" i="2"/>
  <c r="BK896" i="2"/>
  <c r="J809" i="2"/>
  <c r="BK730" i="2"/>
  <c r="J616" i="2"/>
  <c r="BK555" i="2"/>
  <c r="J535" i="2"/>
  <c r="BK416" i="2"/>
  <c r="BK175" i="2"/>
  <c r="BK132" i="3"/>
  <c r="BK126" i="3"/>
  <c r="J309" i="4"/>
  <c r="BK259" i="4"/>
  <c r="J222" i="4"/>
  <c r="J161" i="4"/>
  <c r="BK135" i="4"/>
  <c r="BK307" i="4"/>
  <c r="BK174" i="4"/>
  <c r="BK153" i="4"/>
  <c r="J307" i="4"/>
  <c r="BK276" i="4"/>
  <c r="BK236" i="4"/>
  <c r="BK211" i="4"/>
  <c r="BK168" i="4"/>
  <c r="BK318" i="4"/>
  <c r="BK284" i="4"/>
  <c r="BK270" i="4"/>
  <c r="BK257" i="4"/>
  <c r="J235" i="4"/>
  <c r="BK224" i="4"/>
  <c r="BK192" i="4"/>
  <c r="J164" i="4"/>
  <c r="J299" i="4"/>
  <c r="BK271" i="4"/>
  <c r="BK256" i="4"/>
  <c r="BK222" i="4"/>
  <c r="J211" i="4"/>
  <c r="BK186" i="4"/>
  <c r="J162" i="4"/>
  <c r="BK141" i="4"/>
  <c r="BK303" i="4"/>
  <c r="J241" i="4"/>
  <c r="J209" i="4"/>
  <c r="J191" i="4"/>
  <c r="BK173" i="4"/>
  <c r="BK237" i="4"/>
  <c r="J176" i="4"/>
  <c r="J135" i="4"/>
  <c r="BK243" i="5"/>
  <c r="BK215" i="5"/>
  <c r="J176" i="5"/>
  <c r="J142" i="5"/>
  <c r="BK287" i="5"/>
  <c r="BK253" i="5"/>
  <c r="J202" i="5"/>
  <c r="BK179" i="5"/>
  <c r="BK138" i="5"/>
  <c r="BK236" i="5"/>
  <c r="J218" i="5"/>
  <c r="BK224" i="5"/>
  <c r="J194" i="5"/>
  <c r="J182" i="5"/>
  <c r="J170" i="5"/>
  <c r="BK147" i="5"/>
  <c r="BK270" i="5"/>
  <c r="J211" i="5"/>
  <c r="J167" i="5"/>
  <c r="J273" i="5"/>
  <c r="J245" i="5"/>
  <c r="BK205" i="5"/>
  <c r="BK170" i="5"/>
  <c r="BK150" i="5"/>
  <c r="J267" i="5"/>
  <c r="BK220" i="5"/>
  <c r="J193" i="5"/>
  <c r="J174" i="5"/>
  <c r="BK157" i="5"/>
  <c r="BK286" i="5"/>
  <c r="BK275" i="5"/>
  <c r="J242" i="5"/>
  <c r="BK212" i="5"/>
  <c r="J155" i="5"/>
  <c r="J277" i="6"/>
  <c r="J256" i="6"/>
  <c r="BK190" i="6"/>
  <c r="J156" i="6"/>
  <c r="BK280" i="6"/>
  <c r="J230" i="6"/>
  <c r="BK210" i="6"/>
  <c r="BK174" i="6"/>
  <c r="J142" i="6"/>
  <c r="J252" i="6"/>
  <c r="BK218" i="6"/>
  <c r="J172" i="6"/>
  <c r="J276" i="6"/>
  <c r="BK248" i="6"/>
  <c r="J204" i="6"/>
  <c r="J191" i="6"/>
  <c r="J174" i="6"/>
  <c r="BK266" i="6"/>
  <c r="J223" i="6"/>
  <c r="BK187" i="6"/>
  <c r="BK144" i="6"/>
  <c r="J278" i="6"/>
  <c r="J248" i="6"/>
  <c r="J188" i="6"/>
  <c r="J147" i="6"/>
  <c r="J268" i="6"/>
  <c r="J233" i="6"/>
  <c r="J190" i="6"/>
  <c r="BK170" i="6"/>
  <c r="J149" i="6"/>
  <c r="J254" i="6"/>
  <c r="J209" i="6"/>
  <c r="BK192" i="6"/>
  <c r="J148" i="6"/>
  <c r="J279" i="7"/>
  <c r="BK258" i="7"/>
  <c r="BK244" i="7"/>
  <c r="J223" i="7"/>
  <c r="J197" i="7"/>
  <c r="BK263" i="7"/>
  <c r="BK228" i="7"/>
  <c r="J204" i="7"/>
  <c r="BK128" i="7"/>
  <c r="J261" i="7"/>
  <c r="BK212" i="7"/>
  <c r="J173" i="7"/>
  <c r="J248" i="7"/>
  <c r="J232" i="7"/>
  <c r="J213" i="7"/>
  <c r="BK172" i="7"/>
  <c r="J282" i="7"/>
  <c r="BK252" i="7"/>
  <c r="J220" i="7"/>
  <c r="J180" i="7"/>
  <c r="J276" i="7"/>
  <c r="BK264" i="7"/>
  <c r="J219" i="7"/>
  <c r="J189" i="7"/>
  <c r="J128" i="7"/>
  <c r="BK254" i="7"/>
  <c r="J241" i="7"/>
  <c r="BK205" i="7"/>
  <c r="J177" i="7"/>
  <c r="BK150" i="7"/>
  <c r="J201" i="7"/>
  <c r="BK190" i="7"/>
  <c r="BK164" i="7"/>
  <c r="BK154" i="8"/>
  <c r="BK162" i="8"/>
  <c r="J134" i="8"/>
  <c r="BK158" i="8"/>
  <c r="J136" i="8"/>
  <c r="J158" i="8"/>
  <c r="J163" i="8"/>
  <c r="J169" i="8"/>
  <c r="BK131" i="8"/>
  <c r="J162" i="8"/>
  <c r="J130" i="8"/>
  <c r="BK124" i="9"/>
  <c r="J245" i="10"/>
  <c r="J218" i="10"/>
  <c r="BK187" i="10"/>
  <c r="BK160" i="10"/>
  <c r="BK198" i="10"/>
  <c r="BK196" i="10"/>
  <c r="J195" i="10"/>
  <c r="J193" i="10"/>
  <c r="BK191" i="10"/>
  <c r="J178" i="10"/>
  <c r="BK177" i="10"/>
  <c r="BK176" i="10"/>
  <c r="J157" i="10"/>
  <c r="J156" i="10"/>
  <c r="BK154" i="10"/>
  <c r="J152" i="10"/>
  <c r="J141" i="10"/>
  <c r="BK139" i="10"/>
  <c r="BK137" i="10"/>
  <c r="J237" i="10"/>
  <c r="BK233" i="10"/>
  <c r="J232" i="10"/>
  <c r="BK223" i="10"/>
  <c r="J222" i="10"/>
  <c r="BK220" i="10"/>
  <c r="BK213" i="10"/>
  <c r="BK208" i="10"/>
  <c r="BK206" i="10"/>
  <c r="BK201" i="10"/>
  <c r="BK200" i="10"/>
  <c r="BK199" i="10"/>
  <c r="BK195" i="10"/>
  <c r="J188" i="10"/>
  <c r="J187" i="10"/>
  <c r="BK186" i="10"/>
  <c r="BK185" i="10"/>
  <c r="BK179" i="10"/>
  <c r="J170" i="10"/>
  <c r="BK168" i="10"/>
  <c r="BK166" i="10"/>
  <c r="BK157" i="10"/>
  <c r="J148" i="10"/>
  <c r="BK147" i="10"/>
  <c r="J146" i="10"/>
  <c r="BK145" i="10"/>
  <c r="BK246" i="10"/>
  <c r="J243" i="10"/>
  <c r="J236" i="10"/>
  <c r="J228" i="10"/>
  <c r="BK225" i="10"/>
  <c r="J219" i="10"/>
  <c r="J213" i="10"/>
  <c r="J206" i="10"/>
  <c r="J190" i="10"/>
  <c r="BK183" i="10"/>
  <c r="BK135" i="10"/>
  <c r="J238" i="10"/>
  <c r="BK209" i="10"/>
  <c r="BK180" i="10"/>
  <c r="BK164" i="10"/>
  <c r="J139" i="10"/>
  <c r="BK234" i="10"/>
  <c r="BK218" i="10"/>
  <c r="BK173" i="10"/>
  <c r="J145" i="10"/>
  <c r="J160" i="10"/>
  <c r="BK212" i="10"/>
  <c r="J189" i="10"/>
  <c r="BK156" i="10"/>
  <c r="J137" i="10"/>
  <c r="J123" i="11"/>
  <c r="BK210" i="12"/>
  <c r="J169" i="12"/>
  <c r="BK191" i="12"/>
  <c r="BK154" i="12"/>
  <c r="J134" i="12"/>
  <c r="BK196" i="12"/>
  <c r="J142" i="12"/>
  <c r="BK187" i="12"/>
  <c r="BK135" i="12"/>
  <c r="BK200" i="12"/>
  <c r="BK176" i="12"/>
  <c r="BK146" i="12"/>
  <c r="J198" i="12"/>
  <c r="J161" i="12"/>
  <c r="BK208" i="12"/>
  <c r="BK181" i="12"/>
  <c r="BK149" i="12"/>
  <c r="BK128" i="12"/>
  <c r="BK173" i="12"/>
  <c r="J138" i="12"/>
  <c r="BK129" i="13"/>
  <c r="BK142" i="13"/>
  <c r="BK149" i="13"/>
  <c r="BK126" i="13"/>
  <c r="BK148" i="13"/>
  <c r="BK139" i="13"/>
  <c r="J144" i="13"/>
  <c r="BK160" i="13"/>
  <c r="BK143" i="13"/>
  <c r="J151" i="14"/>
  <c r="BK136" i="14"/>
  <c r="BK144" i="14"/>
  <c r="BK154" i="14"/>
  <c r="BK138" i="14"/>
  <c r="BK125" i="14"/>
  <c r="J143" i="14"/>
  <c r="J157" i="14"/>
  <c r="J162" i="14"/>
  <c r="BK129" i="14"/>
  <c r="J168" i="15"/>
  <c r="BK141" i="15"/>
  <c r="J159" i="15"/>
  <c r="J126" i="15"/>
  <c r="BK128" i="15"/>
  <c r="BK130" i="15"/>
  <c r="BK149" i="15"/>
  <c r="J127" i="15"/>
  <c r="BK144" i="15"/>
  <c r="BK169" i="15"/>
  <c r="BK147" i="16"/>
  <c r="BK144" i="16"/>
  <c r="BK130" i="16"/>
  <c r="BK133" i="16"/>
  <c r="J146" i="16"/>
  <c r="BK148" i="16"/>
  <c r="J125" i="16"/>
  <c r="BK126" i="17"/>
  <c r="BK141" i="17"/>
  <c r="J137" i="17"/>
  <c r="BK121" i="17"/>
  <c r="BK140" i="17"/>
  <c r="BK138" i="18"/>
  <c r="BK139" i="18"/>
  <c r="J126" i="18"/>
  <c r="BK122" i="18"/>
  <c r="J140" i="18"/>
  <c r="BK128" i="18"/>
  <c r="BK129" i="18"/>
  <c r="BK173" i="19"/>
  <c r="J144" i="19"/>
  <c r="J160" i="19"/>
  <c r="J180" i="19"/>
  <c r="BK155" i="19"/>
  <c r="J130" i="19"/>
  <c r="BK171" i="19"/>
  <c r="J186" i="19"/>
  <c r="BK184" i="19"/>
  <c r="J159" i="19"/>
  <c r="J133" i="19"/>
  <c r="BK153" i="19"/>
  <c r="BK187" i="19"/>
  <c r="J157" i="19"/>
  <c r="BK129" i="19"/>
  <c r="J1159" i="2"/>
  <c r="BK1118" i="2"/>
  <c r="BK1003" i="2"/>
  <c r="BK977" i="2"/>
  <c r="J876" i="2"/>
  <c r="J801" i="2"/>
  <c r="J689" i="2"/>
  <c r="J610" i="2"/>
  <c r="J536" i="2"/>
  <c r="J466" i="2"/>
  <c r="BK435" i="2"/>
  <c r="BK316" i="2"/>
  <c r="BK193" i="2"/>
  <c r="BK1171" i="2"/>
  <c r="BK1070" i="2"/>
  <c r="BK968" i="2"/>
  <c r="BK900" i="2"/>
  <c r="BK791" i="2"/>
  <c r="J694" i="2"/>
  <c r="BK622" i="2"/>
  <c r="BK561" i="2"/>
  <c r="BK432" i="2"/>
  <c r="BK403" i="2"/>
  <c r="J202" i="2"/>
  <c r="J153" i="2"/>
  <c r="BK1153" i="2"/>
  <c r="J1073" i="2"/>
  <c r="J970" i="2"/>
  <c r="J896" i="2"/>
  <c r="BK834" i="2"/>
  <c r="J732" i="2"/>
  <c r="J667" i="2"/>
  <c r="BK558" i="2"/>
  <c r="J472" i="2"/>
  <c r="J354" i="2"/>
  <c r="BK265" i="2"/>
  <c r="BK1159" i="2"/>
  <c r="J1017" i="2"/>
  <c r="BK894" i="2"/>
  <c r="BK876" i="2"/>
  <c r="J791" i="2"/>
  <c r="BK674" i="2"/>
  <c r="BK607" i="2"/>
  <c r="J517" i="2"/>
  <c r="BK479" i="2"/>
  <c r="J448" i="2"/>
  <c r="J237" i="2"/>
  <c r="BK993" i="2"/>
  <c r="J968" i="2"/>
  <c r="J886" i="2"/>
  <c r="J804" i="2"/>
  <c r="J677" i="2"/>
  <c r="BK557" i="2"/>
  <c r="BK493" i="2"/>
  <c r="BK328" i="2"/>
  <c r="BK295" i="2"/>
  <c r="BK195" i="2"/>
  <c r="J1127" i="2"/>
  <c r="J915" i="2"/>
  <c r="BK805" i="2"/>
  <c r="J711" i="2"/>
  <c r="BK651" i="2"/>
  <c r="J513" i="2"/>
  <c r="J383" i="2"/>
  <c r="J295" i="2"/>
  <c r="BK1130" i="2"/>
  <c r="BK988" i="2"/>
  <c r="BK953" i="2"/>
  <c r="BK803" i="2"/>
  <c r="BK701" i="2"/>
  <c r="BK668" i="2"/>
  <c r="BK606" i="2"/>
  <c r="BK549" i="2"/>
  <c r="BK509" i="2"/>
  <c r="J458" i="2"/>
  <c r="J320" i="2"/>
  <c r="BK180" i="2"/>
  <c r="J1023" i="2"/>
  <c r="BK922" i="2"/>
  <c r="BK806" i="2"/>
  <c r="J684" i="2"/>
  <c r="J622" i="2"/>
  <c r="BK550" i="2"/>
  <c r="BK458" i="2"/>
  <c r="BK242" i="2"/>
  <c r="J133" i="3"/>
  <c r="J131" i="3"/>
  <c r="BK316" i="4"/>
  <c r="J291" i="4"/>
  <c r="BK267" i="4"/>
  <c r="BK223" i="4"/>
  <c r="J166" i="4"/>
  <c r="BK139" i="4"/>
  <c r="J293" i="4"/>
  <c r="BK274" i="4"/>
  <c r="BK241" i="4"/>
  <c r="J226" i="4"/>
  <c r="J195" i="4"/>
  <c r="BK161" i="4"/>
  <c r="BK322" i="4"/>
  <c r="J298" i="4"/>
  <c r="J259" i="4"/>
  <c r="BK245" i="4"/>
  <c r="J210" i="4"/>
  <c r="BK166" i="4"/>
  <c r="J145" i="4"/>
  <c r="J288" i="4"/>
  <c r="J265" i="4"/>
  <c r="BK233" i="4"/>
  <c r="BK172" i="4"/>
  <c r="BK155" i="4"/>
  <c r="J301" i="4"/>
  <c r="BK278" i="4"/>
  <c r="J260" i="4"/>
  <c r="BK239" i="4"/>
  <c r="BK230" i="4"/>
  <c r="J213" i="4"/>
  <c r="J180" i="4"/>
  <c r="BK320" i="4"/>
  <c r="J296" i="4"/>
  <c r="J274" i="4"/>
  <c r="BK250" i="4"/>
  <c r="J212" i="4"/>
  <c r="J185" i="4"/>
  <c r="J146" i="4"/>
  <c r="BK317" i="4"/>
  <c r="J302" i="4"/>
  <c r="BK262" i="4"/>
  <c r="J207" i="4"/>
  <c r="BK182" i="4"/>
  <c r="BK234" i="4"/>
  <c r="BK184" i="4"/>
  <c r="J168" i="4"/>
  <c r="J136" i="4"/>
  <c r="BK227" i="5"/>
  <c r="J186" i="5"/>
  <c r="BK164" i="5"/>
  <c r="J136" i="5"/>
  <c r="BK268" i="5"/>
  <c r="J238" i="5"/>
  <c r="BK206" i="5"/>
  <c r="J150" i="5"/>
  <c r="J244" i="5"/>
  <c r="J220" i="5"/>
  <c r="J241" i="5"/>
  <c r="BK218" i="5"/>
  <c r="BK184" i="5"/>
  <c r="J148" i="5"/>
  <c r="J283" i="5"/>
  <c r="J260" i="5"/>
  <c r="BK208" i="5"/>
  <c r="J192" i="5"/>
  <c r="J277" i="5"/>
  <c r="BK257" i="5"/>
  <c r="J226" i="5"/>
  <c r="BK197" i="5"/>
  <c r="J158" i="5"/>
  <c r="BK279" i="5"/>
  <c r="BK259" i="5"/>
  <c r="J207" i="5"/>
  <c r="BK189" i="5"/>
  <c r="BK169" i="5"/>
  <c r="J146" i="5"/>
  <c r="J282" i="5"/>
  <c r="BK232" i="5"/>
  <c r="J203" i="5"/>
  <c r="J157" i="5"/>
  <c r="BK278" i="6"/>
  <c r="J251" i="6"/>
  <c r="J215" i="6"/>
  <c r="J168" i="6"/>
  <c r="J134" i="6"/>
  <c r="BK244" i="6"/>
  <c r="BK211" i="6"/>
  <c r="BK183" i="6"/>
  <c r="BK154" i="6"/>
  <c r="J260" i="6"/>
  <c r="BK238" i="6"/>
  <c r="BK205" i="6"/>
  <c r="BK167" i="6"/>
  <c r="BK153" i="6"/>
  <c r="BK259" i="6"/>
  <c r="BK217" i="6"/>
  <c r="BK200" i="6"/>
  <c r="BK180" i="6"/>
  <c r="J152" i="6"/>
  <c r="BK133" i="6"/>
  <c r="J243" i="6"/>
  <c r="J195" i="6"/>
  <c r="BK142" i="6"/>
  <c r="BK275" i="6"/>
  <c r="J255" i="6"/>
  <c r="J221" i="6"/>
  <c r="BK182" i="6"/>
  <c r="J139" i="6"/>
  <c r="J250" i="6"/>
  <c r="J218" i="6"/>
  <c r="J175" i="6"/>
  <c r="BK137" i="6"/>
  <c r="BK242" i="6"/>
  <c r="BK197" i="6"/>
  <c r="BK150" i="6"/>
  <c r="BK283" i="7"/>
  <c r="J262" i="7"/>
  <c r="BK241" i="7"/>
  <c r="BK214" i="7"/>
  <c r="BK182" i="7"/>
  <c r="J274" i="7"/>
  <c r="J227" i="7"/>
  <c r="BK199" i="7"/>
  <c r="J149" i="7"/>
  <c r="J238" i="7"/>
  <c r="BK230" i="7"/>
  <c r="J190" i="7"/>
  <c r="J277" i="7"/>
  <c r="J242" i="7"/>
  <c r="BK224" i="7"/>
  <c r="J211" i="7"/>
  <c r="J166" i="7"/>
  <c r="BK272" i="7"/>
  <c r="BK242" i="7"/>
  <c r="J216" i="7"/>
  <c r="BK176" i="7"/>
  <c r="J281" i="7"/>
  <c r="BK266" i="7"/>
  <c r="J250" i="7"/>
  <c r="J194" i="7"/>
  <c r="BK169" i="7"/>
  <c r="J268" i="7"/>
  <c r="BK229" i="7"/>
  <c r="J199" i="7"/>
  <c r="J176" i="7"/>
  <c r="BK220" i="7"/>
  <c r="J184" i="7"/>
  <c r="BK165" i="8"/>
  <c r="J138" i="8"/>
  <c r="J152" i="8"/>
  <c r="J135" i="8"/>
  <c r="J159" i="8"/>
  <c r="BK168" i="8"/>
  <c r="BK171" i="8"/>
  <c r="BK128" i="8"/>
  <c r="BK157" i="8"/>
  <c r="BK140" i="8"/>
  <c r="J137" i="8"/>
  <c r="J128" i="9"/>
  <c r="BK127" i="9"/>
  <c r="J220" i="10"/>
  <c r="BK194" i="10"/>
  <c r="J172" i="10"/>
  <c r="J140" i="10"/>
  <c r="J235" i="10"/>
  <c r="J204" i="10"/>
  <c r="BK163" i="10"/>
  <c r="BK243" i="10"/>
  <c r="J215" i="10"/>
  <c r="J184" i="10"/>
  <c r="J171" i="10"/>
  <c r="BK144" i="10"/>
  <c r="BK235" i="10"/>
  <c r="BK222" i="10"/>
  <c r="BK190" i="10"/>
  <c r="J136" i="10"/>
  <c r="BK143" i="10"/>
  <c r="J202" i="10"/>
  <c r="BK174" i="10"/>
  <c r="BK158" i="10"/>
  <c r="J143" i="10"/>
  <c r="J126" i="11"/>
  <c r="J207" i="12"/>
  <c r="J166" i="12"/>
  <c r="J195" i="12"/>
  <c r="J170" i="12"/>
  <c r="J139" i="12"/>
  <c r="J191" i="12"/>
  <c r="BK155" i="12"/>
  <c r="BK192" i="12"/>
  <c r="J154" i="12"/>
  <c r="BK204" i="12"/>
  <c r="J185" i="12"/>
  <c r="BK160" i="12"/>
  <c r="BK211" i="12"/>
  <c r="BK188" i="12"/>
  <c r="BK157" i="12"/>
  <c r="BK138" i="12"/>
  <c r="BK184" i="12"/>
  <c r="BK159" i="12"/>
  <c r="J210" i="12"/>
  <c r="BK186" i="12"/>
  <c r="J134" i="13"/>
  <c r="BK145" i="13"/>
  <c r="BK162" i="13"/>
  <c r="J151" i="13"/>
  <c r="J141" i="13"/>
  <c r="BK149" i="14"/>
  <c r="BK140" i="14"/>
  <c r="BK151" i="14"/>
  <c r="BK155" i="14"/>
  <c r="J135" i="14"/>
  <c r="BK159" i="14"/>
  <c r="J138" i="14"/>
  <c r="BK143" i="14"/>
  <c r="BK131" i="14"/>
  <c r="BK154" i="15"/>
  <c r="BK160" i="15"/>
  <c r="BK171" i="15"/>
  <c r="J134" i="15"/>
  <c r="BK153" i="15"/>
  <c r="BK164" i="15"/>
  <c r="J129" i="15"/>
  <c r="BK147" i="15"/>
  <c r="J161" i="15"/>
  <c r="BK126" i="15"/>
  <c r="J145" i="15"/>
  <c r="BK139" i="16"/>
  <c r="J136" i="16"/>
  <c r="J144" i="16"/>
  <c r="J132" i="16"/>
  <c r="J131" i="16"/>
  <c r="BK132" i="16"/>
  <c r="J120" i="16"/>
  <c r="J138" i="17"/>
  <c r="BK134" i="17"/>
  <c r="BK131" i="17"/>
  <c r="J128" i="17"/>
  <c r="BK127" i="17"/>
  <c r="J126" i="17"/>
  <c r="J136" i="18"/>
  <c r="J138" i="18"/>
  <c r="BK123" i="18"/>
  <c r="BK141" i="18"/>
  <c r="J122" i="18"/>
  <c r="BK133" i="18"/>
  <c r="BK121" i="18"/>
  <c r="J174" i="19"/>
  <c r="J142" i="19"/>
  <c r="BK168" i="19"/>
  <c r="J138" i="19"/>
  <c r="J168" i="19"/>
  <c r="BK139" i="19"/>
  <c r="BK151" i="19"/>
  <c r="BK146" i="19"/>
  <c r="J179" i="19"/>
  <c r="BK149" i="19"/>
  <c r="J173" i="19"/>
  <c r="BK137" i="19"/>
  <c r="BK163" i="19"/>
  <c r="BK1180" i="2"/>
  <c r="BK1133" i="2"/>
  <c r="BK1021" i="2"/>
  <c r="J976" i="2"/>
  <c r="J922" i="2"/>
  <c r="J806" i="2"/>
  <c r="J678" i="2"/>
  <c r="BK611" i="2"/>
  <c r="BK528" i="2"/>
  <c r="BK448" i="2"/>
  <c r="J351" i="2"/>
  <c r="BK237" i="2"/>
  <c r="J167" i="2"/>
  <c r="J1162" i="2"/>
  <c r="BK1072" i="2"/>
  <c r="BK982" i="2"/>
  <c r="BK909" i="2"/>
  <c r="BK801" i="2"/>
  <c r="J685" i="2"/>
  <c r="BK608" i="2"/>
  <c r="J523" i="2"/>
  <c r="J406" i="2"/>
  <c r="BK197" i="2"/>
  <c r="J1171" i="2"/>
  <c r="J1147" i="2"/>
  <c r="J1033" i="2"/>
  <c r="J978" i="2"/>
  <c r="J895" i="2"/>
  <c r="BK809" i="2"/>
  <c r="J728" i="2"/>
  <c r="J668" i="2"/>
  <c r="J603" i="2"/>
  <c r="J525" i="2"/>
  <c r="BK353" i="2"/>
  <c r="J231" i="2"/>
  <c r="J152" i="2"/>
  <c r="J934" i="2"/>
  <c r="J880" i="2"/>
  <c r="J737" i="2"/>
  <c r="J651" i="2"/>
  <c r="J571" i="2"/>
  <c r="BK513" i="2"/>
  <c r="BK469" i="2"/>
  <c r="J304" i="2"/>
  <c r="BK222" i="2"/>
  <c r="BK1023" i="2"/>
  <c r="BK969" i="2"/>
  <c r="BK889" i="2"/>
  <c r="BK826" i="2"/>
  <c r="BK697" i="2"/>
  <c r="J527" i="2"/>
  <c r="J454" i="2"/>
  <c r="J306" i="2"/>
  <c r="J158" i="2"/>
  <c r="BK1147" i="2"/>
  <c r="BK991" i="2"/>
  <c r="J909" i="2"/>
  <c r="J797" i="2"/>
  <c r="BK694" i="2"/>
  <c r="BK598" i="2"/>
  <c r="BK503" i="2"/>
  <c r="J361" i="2"/>
  <c r="J314" i="2"/>
  <c r="BK169" i="2"/>
  <c r="J991" i="2"/>
  <c r="J972" i="2"/>
  <c r="BK884" i="2"/>
  <c r="J808" i="2"/>
  <c r="BK685" i="2"/>
  <c r="BK633" i="2"/>
  <c r="BK563" i="2"/>
  <c r="J529" i="2"/>
  <c r="J485" i="2"/>
  <c r="J408" i="2"/>
  <c r="J297" i="2"/>
  <c r="J190" i="2"/>
  <c r="BK151" i="2"/>
  <c r="J950" i="2"/>
  <c r="J882" i="2"/>
  <c r="J807" i="2"/>
  <c r="BK652" i="2"/>
  <c r="J611" i="2"/>
  <c r="J464" i="2"/>
  <c r="J271" i="2"/>
  <c r="J160" i="2"/>
  <c r="J130" i="3"/>
  <c r="J303" i="4"/>
  <c r="J268" i="4"/>
  <c r="BK229" i="4"/>
  <c r="BK163" i="4"/>
  <c r="J316" i="4"/>
  <c r="BK288" i="4"/>
  <c r="J247" i="4"/>
  <c r="J231" i="4"/>
  <c r="J197" i="4"/>
  <c r="BK169" i="4"/>
  <c r="BK325" i="4"/>
  <c r="J308" i="4"/>
  <c r="J277" i="4"/>
  <c r="J251" i="4"/>
  <c r="BK235" i="4"/>
  <c r="J200" i="4"/>
  <c r="J160" i="4"/>
  <c r="BK136" i="4"/>
  <c r="BK290" i="4"/>
  <c r="BK272" i="4"/>
  <c r="J230" i="4"/>
  <c r="BK191" i="4"/>
  <c r="BK145" i="4"/>
  <c r="J304" i="4"/>
  <c r="BK280" i="4"/>
  <c r="BK261" i="4"/>
  <c r="BK247" i="4"/>
  <c r="BK232" i="4"/>
  <c r="J203" i="4"/>
  <c r="BK175" i="4"/>
  <c r="J322" i="4"/>
  <c r="BK298" i="4"/>
  <c r="J280" i="4"/>
  <c r="J258" i="4"/>
  <c r="J221" i="4"/>
  <c r="BK210" i="4"/>
  <c r="J148" i="4"/>
  <c r="J326" i="4"/>
  <c r="J313" i="4"/>
  <c r="BK265" i="4"/>
  <c r="J218" i="4"/>
  <c r="BK203" i="4"/>
  <c r="BK179" i="4"/>
  <c r="J139" i="4"/>
  <c r="J186" i="4"/>
  <c r="BK162" i="4"/>
  <c r="BK248" i="5"/>
  <c r="BK221" i="5"/>
  <c r="J178" i="5"/>
  <c r="J145" i="5"/>
  <c r="J290" i="5"/>
  <c r="J265" i="5"/>
  <c r="J229" i="5"/>
  <c r="BK199" i="5"/>
  <c r="BK146" i="5"/>
  <c r="J247" i="5"/>
  <c r="BK230" i="5"/>
  <c r="BK251" i="5"/>
  <c r="J225" i="5"/>
  <c r="BK195" i="5"/>
  <c r="J177" i="5"/>
  <c r="J154" i="5"/>
  <c r="J286" i="5"/>
  <c r="BK264" i="5"/>
  <c r="J233" i="5"/>
  <c r="J206" i="5"/>
  <c r="BK284" i="5"/>
  <c r="BK260" i="5"/>
  <c r="BK216" i="5"/>
  <c r="BK177" i="5"/>
  <c r="BK161" i="5"/>
  <c r="BK277" i="5"/>
  <c r="BK262" i="5"/>
  <c r="J221" i="5"/>
  <c r="BK194" i="5"/>
  <c r="BK173" i="5"/>
  <c r="J137" i="5"/>
  <c r="J262" i="5"/>
  <c r="J237" i="5"/>
  <c r="BK209" i="5"/>
  <c r="J179" i="5"/>
  <c r="BK139" i="5"/>
  <c r="BK271" i="6"/>
  <c r="J247" i="6"/>
  <c r="BK222" i="6"/>
  <c r="BK185" i="6"/>
  <c r="BK138" i="6"/>
  <c r="BK256" i="6"/>
  <c r="J214" i="6"/>
  <c r="J180" i="6"/>
  <c r="BK141" i="6"/>
  <c r="J219" i="6"/>
  <c r="BK191" i="6"/>
  <c r="BK157" i="6"/>
  <c r="J272" i="6"/>
  <c r="BK252" i="6"/>
  <c r="J203" i="6"/>
  <c r="J176" i="6"/>
  <c r="J151" i="6"/>
  <c r="BK279" i="6"/>
  <c r="J257" i="6"/>
  <c r="BK221" i="6"/>
  <c r="BK162" i="6"/>
  <c r="J138" i="6"/>
  <c r="BK268" i="6"/>
  <c r="J238" i="6"/>
  <c r="BK226" i="6"/>
  <c r="BK178" i="6"/>
  <c r="J135" i="6"/>
  <c r="BK246" i="6"/>
  <c r="J199" i="6"/>
  <c r="J189" i="6"/>
  <c r="BK161" i="6"/>
  <c r="BK134" i="6"/>
  <c r="J232" i="6"/>
  <c r="BK206" i="6"/>
  <c r="J169" i="6"/>
  <c r="J144" i="6"/>
  <c r="J265" i="7"/>
  <c r="J247" i="7"/>
  <c r="BK225" i="7"/>
  <c r="J203" i="7"/>
  <c r="BK152" i="7"/>
  <c r="J264" i="7"/>
  <c r="BK251" i="7"/>
  <c r="BK216" i="7"/>
  <c r="J193" i="7"/>
  <c r="BK284" i="7"/>
  <c r="BK247" i="7"/>
  <c r="J206" i="7"/>
  <c r="J179" i="7"/>
  <c r="BK267" i="7"/>
  <c r="BK238" i="7"/>
  <c r="J212" i="7"/>
  <c r="BK168" i="7"/>
  <c r="J266" i="7"/>
  <c r="BK236" i="7"/>
  <c r="BK218" i="7"/>
  <c r="J192" i="7"/>
  <c r="J284" i="7"/>
  <c r="BK270" i="7"/>
  <c r="J246" i="7"/>
  <c r="J195" i="7"/>
  <c r="J278" i="7"/>
  <c r="J245" i="7"/>
  <c r="J225" i="7"/>
  <c r="BK180" i="7"/>
  <c r="J152" i="7"/>
  <c r="BK198" i="7"/>
  <c r="J185" i="7"/>
  <c r="BK167" i="7"/>
  <c r="BK155" i="8"/>
  <c r="BK126" i="8"/>
  <c r="BK149" i="8"/>
  <c r="J127" i="8"/>
  <c r="BK151" i="8"/>
  <c r="J164" i="8"/>
  <c r="BK127" i="8"/>
  <c r="J146" i="8"/>
  <c r="J165" i="8"/>
  <c r="BK130" i="8"/>
  <c r="BK136" i="8"/>
  <c r="J144" i="8"/>
  <c r="BK130" i="9"/>
  <c r="J131" i="9"/>
  <c r="J244" i="10"/>
  <c r="J207" i="10"/>
  <c r="BK171" i="10"/>
  <c r="J155" i="10"/>
  <c r="J208" i="10"/>
  <c r="BK204" i="10"/>
  <c r="J185" i="10"/>
  <c r="BK169" i="10"/>
  <c r="BK240" i="10"/>
  <c r="BK214" i="10"/>
  <c r="J186" i="10"/>
  <c r="J173" i="10"/>
  <c r="BK150" i="10"/>
  <c r="BK138" i="10"/>
  <c r="J233" i="10"/>
  <c r="J205" i="10"/>
  <c r="J196" i="10"/>
  <c r="BK149" i="10"/>
  <c r="J230" i="10"/>
  <c r="J210" i="10"/>
  <c r="J182" i="10"/>
  <c r="J164" i="10"/>
  <c r="J144" i="10"/>
  <c r="BK124" i="11"/>
  <c r="J122" i="11"/>
  <c r="J184" i="12"/>
  <c r="BK137" i="12"/>
  <c r="BK203" i="12"/>
  <c r="J176" i="12"/>
  <c r="BK150" i="12"/>
  <c r="J213" i="12"/>
  <c r="J173" i="12"/>
  <c r="J141" i="12"/>
  <c r="J182" i="12"/>
  <c r="J156" i="12"/>
  <c r="BK212" i="12"/>
  <c r="J180" i="12"/>
  <c r="BK161" i="12"/>
  <c r="BK139" i="12"/>
  <c r="J200" i="12"/>
  <c r="J183" i="12"/>
  <c r="BK143" i="12"/>
  <c r="J188" i="12"/>
  <c r="J175" i="12"/>
  <c r="J136" i="12"/>
  <c r="BK193" i="12"/>
  <c r="BK140" i="12"/>
  <c r="BK159" i="13"/>
  <c r="J136" i="13"/>
  <c r="J148" i="13"/>
  <c r="BK152" i="13"/>
  <c r="J142" i="13"/>
  <c r="BK155" i="13"/>
  <c r="BK157" i="13"/>
  <c r="J133" i="13"/>
  <c r="J159" i="14"/>
  <c r="BK135" i="14"/>
  <c r="J131" i="14"/>
  <c r="BK132" i="14"/>
  <c r="J144" i="14"/>
  <c r="BK126" i="14"/>
  <c r="J158" i="14"/>
  <c r="BK141" i="14"/>
  <c r="J154" i="14"/>
  <c r="J169" i="15"/>
  <c r="J143" i="15"/>
  <c r="BK150" i="15"/>
  <c r="J158" i="15"/>
  <c r="J128" i="15"/>
  <c r="BK143" i="15"/>
  <c r="BK159" i="15"/>
  <c r="BK156" i="15"/>
  <c r="BK131" i="15"/>
  <c r="BK139" i="15"/>
  <c r="J156" i="15"/>
  <c r="J135" i="16"/>
  <c r="BK140" i="16"/>
  <c r="BK124" i="16"/>
  <c r="J138" i="16"/>
  <c r="J123" i="16"/>
  <c r="J124" i="16"/>
  <c r="BK137" i="16"/>
  <c r="BK123" i="16"/>
  <c r="BK130" i="17"/>
  <c r="BK132" i="17"/>
  <c r="J121" i="17"/>
  <c r="BK139" i="17"/>
  <c r="BK137" i="17"/>
  <c r="J135" i="17"/>
  <c r="J144" i="18"/>
  <c r="BK142" i="18"/>
  <c r="BK145" i="18"/>
  <c r="J134" i="18"/>
  <c r="J124" i="18"/>
  <c r="BK120" i="18"/>
  <c r="BK182" i="19"/>
  <c r="BK160" i="19"/>
  <c r="BK186" i="19"/>
  <c r="BK159" i="19"/>
  <c r="BK177" i="19"/>
  <c r="BK144" i="19"/>
  <c r="BK174" i="19"/>
  <c r="BK138" i="19"/>
  <c r="BK162" i="19"/>
  <c r="J135" i="19"/>
  <c r="J165" i="19"/>
  <c r="BK128" i="19"/>
  <c r="J162" i="19"/>
  <c r="J1186" i="2"/>
  <c r="BK1141" i="2"/>
  <c r="J1035" i="2"/>
  <c r="J993" i="2"/>
  <c r="BK961" i="2"/>
  <c r="BK850" i="2"/>
  <c r="BK732" i="2"/>
  <c r="BK677" i="2"/>
  <c r="J606" i="2"/>
  <c r="J509" i="2"/>
  <c r="BK453" i="2"/>
  <c r="J313" i="2"/>
  <c r="J200" i="2"/>
  <c r="BK1186" i="2"/>
  <c r="BK1076" i="2"/>
  <c r="J990" i="2"/>
  <c r="J894" i="2"/>
  <c r="J720" i="2"/>
  <c r="J633" i="2"/>
  <c r="J560" i="2"/>
  <c r="BK468" i="2"/>
  <c r="BK404" i="2"/>
  <c r="J242" i="2"/>
  <c r="BK160" i="2"/>
  <c r="BK1162" i="2"/>
  <c r="J1011" i="2"/>
  <c r="J973" i="2"/>
  <c r="J889" i="2"/>
  <c r="BK804" i="2"/>
  <c r="J707" i="2"/>
  <c r="BK666" i="2"/>
  <c r="J563" i="2"/>
  <c r="J497" i="2"/>
  <c r="J403" i="2"/>
  <c r="J301" i="2"/>
  <c r="J165" i="2"/>
  <c r="J986" i="2"/>
  <c r="BK897" i="2"/>
  <c r="BK856" i="2"/>
  <c r="J701" i="2"/>
  <c r="J572" i="2"/>
  <c r="J519" i="2"/>
  <c r="BK477" i="2"/>
  <c r="BK464" i="2"/>
  <c r="BK288" i="2"/>
  <c r="AS95" i="1"/>
  <c r="BK615" i="2"/>
  <c r="BK523" i="2"/>
  <c r="J469" i="2"/>
  <c r="BK351" i="2"/>
  <c r="BK304" i="2"/>
  <c r="BK198" i="2"/>
  <c r="BK153" i="2"/>
  <c r="J1039" i="2"/>
  <c r="BK947" i="2"/>
  <c r="J799" i="2"/>
  <c r="BK699" i="2"/>
  <c r="BK635" i="2"/>
  <c r="BK567" i="2"/>
  <c r="J427" i="2"/>
  <c r="BK318" i="2"/>
  <c r="J211" i="2"/>
  <c r="BK1004" i="2"/>
  <c r="J947" i="2"/>
  <c r="BK842" i="2"/>
  <c r="J691" i="2"/>
  <c r="J635" i="2"/>
  <c r="J541" i="2"/>
  <c r="BK499" i="2"/>
  <c r="BK354" i="2"/>
  <c r="BK188" i="2"/>
  <c r="J1072" i="2"/>
  <c r="BK971" i="2"/>
  <c r="J892" i="2"/>
  <c r="BK800" i="2"/>
  <c r="BK660" i="2"/>
  <c r="J554" i="2"/>
  <c r="J435" i="2"/>
  <c r="J180" i="2"/>
  <c r="BK131" i="3"/>
  <c r="BK133" i="3"/>
  <c r="BK297" i="4"/>
  <c r="J276" i="4"/>
  <c r="J232" i="4"/>
  <c r="J192" i="4"/>
  <c r="J154" i="4"/>
  <c r="BK326" i="4"/>
  <c r="BK306" i="4"/>
  <c r="J285" i="4"/>
  <c r="BK242" i="4"/>
  <c r="BK225" i="4"/>
  <c r="J193" i="4"/>
  <c r="BK165" i="4"/>
  <c r="J321" i="4"/>
  <c r="BK296" i="4"/>
  <c r="BK254" i="4"/>
  <c r="J233" i="4"/>
  <c r="BK195" i="4"/>
  <c r="J155" i="4"/>
  <c r="J311" i="4"/>
  <c r="BK285" i="4"/>
  <c r="BK240" i="4"/>
  <c r="J217" i="4"/>
  <c r="BK156" i="4"/>
  <c r="BK314" i="4"/>
  <c r="J297" i="4"/>
  <c r="BK273" i="4"/>
  <c r="J262" i="4"/>
  <c r="J248" i="4"/>
  <c r="BK228" i="4"/>
  <c r="BK209" i="4"/>
  <c r="BK190" i="4"/>
  <c r="J174" i="4"/>
  <c r="J310" i="4"/>
  <c r="J272" i="4"/>
  <c r="J257" i="4"/>
  <c r="J219" i="4"/>
  <c r="BK201" i="4"/>
  <c r="J171" i="4"/>
  <c r="J138" i="4"/>
  <c r="J312" i="4"/>
  <c r="J250" i="4"/>
  <c r="J214" i="4"/>
  <c r="J194" i="4"/>
  <c r="J175" i="4"/>
  <c r="BK138" i="4"/>
  <c r="BK185" i="4"/>
  <c r="BK157" i="4"/>
  <c r="BK245" i="5"/>
  <c r="BK222" i="5"/>
  <c r="BK167" i="5"/>
  <c r="J143" i="5"/>
  <c r="BK289" i="5"/>
  <c r="BK252" i="5"/>
  <c r="J217" i="5"/>
  <c r="J165" i="5"/>
  <c r="BK241" i="5"/>
  <c r="BK225" i="5"/>
  <c r="J234" i="5"/>
  <c r="BK213" i="5"/>
  <c r="BK185" i="5"/>
  <c r="J171" i="5"/>
  <c r="J162" i="5"/>
  <c r="BK274" i="5"/>
  <c r="J232" i="5"/>
  <c r="J189" i="5"/>
  <c r="J135" i="5"/>
  <c r="BK265" i="5"/>
  <c r="J230" i="5"/>
  <c r="J183" i="5"/>
  <c r="BK166" i="5"/>
  <c r="J141" i="5"/>
  <c r="J271" i="5"/>
  <c r="BK234" i="5"/>
  <c r="J212" i="5"/>
  <c r="BK178" i="5"/>
  <c r="BK168" i="5"/>
  <c r="BK142" i="5"/>
  <c r="BK261" i="5"/>
  <c r="BK228" i="5"/>
  <c r="J195" i="5"/>
  <c r="J152" i="5"/>
  <c r="BK273" i="6"/>
  <c r="BK239" i="6"/>
  <c r="J200" i="6"/>
  <c r="J159" i="6"/>
  <c r="J271" i="6"/>
  <c r="J227" i="6"/>
  <c r="BK203" i="6"/>
  <c r="J153" i="6"/>
  <c r="BK245" i="6"/>
  <c r="BK204" i="6"/>
  <c r="J163" i="6"/>
  <c r="J131" i="6"/>
  <c r="BK250" i="6"/>
  <c r="J224" i="6"/>
  <c r="BK201" i="6"/>
  <c r="J187" i="6"/>
  <c r="BK168" i="6"/>
  <c r="BK145" i="6"/>
  <c r="J231" i="6"/>
  <c r="BK193" i="6"/>
  <c r="BK160" i="6"/>
  <c r="BK131" i="6"/>
  <c r="BK263" i="6"/>
  <c r="J235" i="6"/>
  <c r="J186" i="6"/>
  <c r="BK173" i="6"/>
  <c r="J267" i="6"/>
  <c r="BK241" i="6"/>
  <c r="BK216" i="6"/>
  <c r="J167" i="6"/>
  <c r="BK139" i="6"/>
  <c r="BK229" i="6"/>
  <c r="BK194" i="6"/>
  <c r="BK186" i="6"/>
  <c r="BK257" i="7"/>
  <c r="BK232" i="7"/>
  <c r="BK204" i="7"/>
  <c r="BK276" i="7"/>
  <c r="J254" i="7"/>
  <c r="BK221" i="7"/>
  <c r="J159" i="7"/>
  <c r="J273" i="7"/>
  <c r="BK245" i="7"/>
  <c r="J208" i="7"/>
  <c r="BK184" i="7"/>
  <c r="J280" i="7"/>
  <c r="BK253" i="7"/>
  <c r="BK227" i="7"/>
  <c r="BK186" i="7"/>
  <c r="BK281" i="7"/>
  <c r="J240" i="7"/>
  <c r="BK219" i="7"/>
  <c r="J202" i="7"/>
  <c r="J172" i="7"/>
  <c r="BK268" i="7"/>
  <c r="J257" i="7"/>
  <c r="J182" i="7"/>
  <c r="J283" i="7"/>
  <c r="J249" i="7"/>
  <c r="BK201" i="7"/>
  <c r="BK179" i="7"/>
  <c r="J231" i="7"/>
  <c r="J196" i="7"/>
  <c r="J178" i="7"/>
  <c r="BK163" i="8"/>
  <c r="J170" i="8"/>
  <c r="BK138" i="8"/>
  <c r="BK160" i="8"/>
  <c r="J131" i="8"/>
  <c r="BK141" i="8"/>
  <c r="BK164" i="8"/>
  <c r="J126" i="8"/>
  <c r="J132" i="8"/>
  <c r="J142" i="8"/>
  <c r="J151" i="8"/>
  <c r="BK129" i="9"/>
  <c r="BK128" i="9"/>
  <c r="BK230" i="10"/>
  <c r="BK182" i="10"/>
  <c r="BK152" i="10"/>
  <c r="BK244" i="10"/>
  <c r="BK221" i="10"/>
  <c r="J168" i="10"/>
  <c r="BK245" i="10"/>
  <c r="J221" i="10"/>
  <c r="BK189" i="10"/>
  <c r="BK155" i="10"/>
  <c r="J248" i="10"/>
  <c r="J226" i="10"/>
  <c r="J194" i="10"/>
  <c r="J151" i="10"/>
  <c r="J249" i="10"/>
  <c r="J239" i="10"/>
  <c r="BK207" i="10"/>
  <c r="J181" i="10"/>
  <c r="J153" i="10"/>
  <c r="BK141" i="10"/>
  <c r="J124" i="11"/>
  <c r="BK180" i="12"/>
  <c r="J209" i="12"/>
  <c r="BK179" i="12"/>
  <c r="BK169" i="12"/>
  <c r="J128" i="12"/>
  <c r="J181" i="12"/>
  <c r="J152" i="12"/>
  <c r="J196" i="12"/>
  <c r="J167" i="12"/>
  <c r="J132" i="12"/>
  <c r="J179" i="12"/>
  <c r="BK133" i="12"/>
  <c r="BK197" i="12"/>
  <c r="J160" i="12"/>
  <c r="BK195" i="12"/>
  <c r="BK168" i="12"/>
  <c r="BK132" i="12"/>
  <c r="J204" i="12"/>
  <c r="BK148" i="12"/>
  <c r="J139" i="13"/>
  <c r="J152" i="13"/>
  <c r="J126" i="13"/>
  <c r="J130" i="13"/>
  <c r="J149" i="13"/>
  <c r="J131" i="13"/>
  <c r="BK135" i="13"/>
  <c r="BK146" i="13"/>
  <c r="BK127" i="13"/>
  <c r="J141" i="14"/>
  <c r="BK158" i="14"/>
  <c r="J137" i="14"/>
  <c r="J149" i="14"/>
  <c r="J136" i="14"/>
  <c r="J160" i="14"/>
  <c r="BK160" i="14"/>
  <c r="J156" i="14"/>
  <c r="BK162" i="15"/>
  <c r="J138" i="15"/>
  <c r="BK155" i="15"/>
  <c r="J162" i="15"/>
  <c r="BK136" i="15"/>
  <c r="J154" i="15"/>
  <c r="J170" i="15"/>
  <c r="J139" i="15"/>
  <c r="J164" i="15"/>
  <c r="J136" i="15"/>
  <c r="J153" i="15"/>
  <c r="J172" i="15"/>
  <c r="BK131" i="16"/>
  <c r="J147" i="16"/>
  <c r="BK142" i="16"/>
  <c r="J137" i="16"/>
  <c r="J121" i="16"/>
  <c r="J128" i="16"/>
  <c r="BK129" i="16"/>
  <c r="BK129" i="17"/>
  <c r="J142" i="17"/>
  <c r="J129" i="17"/>
  <c r="BK133" i="17"/>
  <c r="J136" i="17"/>
  <c r="J130" i="17"/>
  <c r="J127" i="18"/>
  <c r="J133" i="18"/>
  <c r="BK125" i="18"/>
  <c r="J143" i="18"/>
  <c r="BK124" i="18"/>
  <c r="BK136" i="18"/>
  <c r="BK172" i="19"/>
  <c r="BK154" i="19"/>
  <c r="BK170" i="19"/>
  <c r="J154" i="19"/>
  <c r="BK165" i="19"/>
  <c r="J146" i="19"/>
  <c r="J187" i="19"/>
  <c r="BK158" i="19"/>
  <c r="J149" i="19"/>
  <c r="BK181" i="19"/>
  <c r="J147" i="19"/>
  <c r="BK179" i="19"/>
  <c r="BK130" i="19"/>
  <c r="BK142" i="19"/>
  <c r="J1153" i="2"/>
  <c r="BK1017" i="2"/>
  <c r="J982" i="2"/>
  <c r="BK966" i="2"/>
  <c r="J824" i="2"/>
  <c r="J697" i="2"/>
  <c r="J671" i="2"/>
  <c r="BK515" i="2"/>
  <c r="J353" i="2"/>
  <c r="J299" i="2"/>
  <c r="J188" i="2"/>
  <c r="J1177" i="2"/>
  <c r="BK1039" i="2"/>
  <c r="BK924" i="2"/>
  <c r="J830" i="2"/>
  <c r="J695" i="2"/>
  <c r="J620" i="2"/>
  <c r="J549" i="2"/>
  <c r="J430" i="2"/>
  <c r="J260" i="2"/>
  <c r="J355" i="2"/>
  <c r="J169" i="2"/>
  <c r="J1144" i="2"/>
  <c r="BK978" i="2"/>
  <c r="BK890" i="2"/>
  <c r="J805" i="2"/>
  <c r="J699" i="2"/>
  <c r="J615" i="2"/>
  <c r="J564" i="2"/>
  <c r="BK497" i="2"/>
  <c r="J470" i="2"/>
  <c r="BK297" i="2"/>
  <c r="BK202" i="2"/>
  <c r="J988" i="2"/>
  <c r="J953" i="2"/>
  <c r="J917" i="2"/>
  <c r="J834" i="2"/>
  <c r="BK720" i="2"/>
  <c r="BK664" i="2"/>
  <c r="BK541" i="2"/>
  <c r="BK456" i="2"/>
  <c r="BK326" i="2"/>
  <c r="J175" i="2"/>
  <c r="BK1156" i="2"/>
  <c r="J1021" i="2"/>
  <c r="BK943" i="2"/>
  <c r="BK868" i="2"/>
  <c r="BK676" i="2"/>
  <c r="BK619" i="2"/>
  <c r="J558" i="2"/>
  <c r="J456" i="2"/>
  <c r="BK355" i="2"/>
  <c r="J287" i="2"/>
  <c r="J156" i="2"/>
  <c r="BK974" i="2"/>
  <c r="J961" i="2"/>
  <c r="BK878" i="2"/>
  <c r="J736" i="2"/>
  <c r="J654" i="2"/>
  <c r="BK564" i="2"/>
  <c r="BK525" i="2"/>
  <c r="J357" i="2"/>
  <c r="J288" i="2"/>
  <c r="BK183" i="2"/>
  <c r="BK976" i="2"/>
  <c r="BK891" i="2"/>
  <c r="J752" i="2"/>
  <c r="BK656" i="2"/>
  <c r="BK614" i="2"/>
  <c r="J548" i="2"/>
  <c r="J246" i="2"/>
  <c r="BK154" i="2"/>
  <c r="J124" i="3"/>
  <c r="J126" i="3"/>
  <c r="BK313" i="4"/>
  <c r="J281" i="4"/>
  <c r="J254" i="4"/>
  <c r="J227" i="4"/>
  <c r="BK187" i="4"/>
  <c r="BK148" i="4"/>
  <c r="BK311" i="4"/>
  <c r="BK291" i="4"/>
  <c r="BK258" i="4"/>
  <c r="J223" i="4"/>
  <c r="J190" i="4"/>
  <c r="BK324" i="4"/>
  <c r="BK299" i="4"/>
  <c r="BK283" i="4"/>
  <c r="BK238" i="4"/>
  <c r="J173" i="4"/>
  <c r="J143" i="4"/>
  <c r="BK302" i="4"/>
  <c r="J278" i="4"/>
  <c r="BK253" i="4"/>
  <c r="BK219" i="4"/>
  <c r="BK181" i="4"/>
  <c r="J144" i="4"/>
  <c r="BK310" i="4"/>
  <c r="J279" i="4"/>
  <c r="BK263" i="4"/>
  <c r="J244" i="4"/>
  <c r="BK231" i="4"/>
  <c r="J205" i="4"/>
  <c r="J189" i="4"/>
  <c r="BK158" i="4"/>
  <c r="BK304" i="4"/>
  <c r="J292" i="4"/>
  <c r="J270" i="4"/>
  <c r="J242" i="4"/>
  <c r="BK213" i="4"/>
  <c r="J196" i="4"/>
  <c r="BK150" i="4"/>
  <c r="J137" i="4"/>
  <c r="J306" i="4"/>
  <c r="J284" i="4"/>
  <c r="BK221" i="4"/>
  <c r="J198" i="4"/>
  <c r="J183" i="4"/>
  <c r="J243" i="4"/>
  <c r="BK198" i="4"/>
  <c r="J178" i="4"/>
  <c r="J150" i="4"/>
  <c r="J253" i="5"/>
  <c r="BK229" i="5"/>
  <c r="BK193" i="5"/>
  <c r="BK165" i="5"/>
  <c r="BK140" i="5"/>
  <c r="BK273" i="5"/>
  <c r="J249" i="5"/>
  <c r="BK237" i="5"/>
  <c r="BK182" i="5"/>
  <c r="J132" i="5"/>
  <c r="BK233" i="5"/>
  <c r="J208" i="5"/>
  <c r="J228" i="5"/>
  <c r="J190" i="5"/>
  <c r="BK172" i="5"/>
  <c r="BK163" i="5"/>
  <c r="BK143" i="5"/>
  <c r="BK282" i="5"/>
  <c r="J251" i="5"/>
  <c r="BK207" i="5"/>
  <c r="BK186" i="5"/>
  <c r="BK278" i="5"/>
  <c r="J256" i="5"/>
  <c r="J215" i="5"/>
  <c r="BK174" i="5"/>
  <c r="BK154" i="5"/>
  <c r="J275" i="5"/>
  <c r="BK254" i="5"/>
  <c r="BK200" i="5"/>
  <c r="BK176" i="5"/>
  <c r="BK155" i="5"/>
  <c r="J278" i="5"/>
  <c r="J250" i="5"/>
  <c r="J213" i="5"/>
  <c r="J185" i="5"/>
  <c r="BK151" i="5"/>
  <c r="BK258" i="6"/>
  <c r="BK224" i="6"/>
  <c r="BK181" i="6"/>
  <c r="BK147" i="6"/>
  <c r="BK243" i="6"/>
  <c r="J208" i="6"/>
  <c r="BK169" i="6"/>
  <c r="J140" i="6"/>
  <c r="J249" i="6"/>
  <c r="J213" i="6"/>
  <c r="BK171" i="6"/>
  <c r="BK156" i="6"/>
  <c r="BK267" i="6"/>
  <c r="J241" i="6"/>
  <c r="BK208" i="6"/>
  <c r="J194" i="6"/>
  <c r="BK175" i="6"/>
  <c r="J158" i="6"/>
  <c r="BK272" i="6"/>
  <c r="J240" i="6"/>
  <c r="J217" i="6"/>
  <c r="J179" i="6"/>
  <c r="BK152" i="6"/>
  <c r="J137" i="6"/>
  <c r="J266" i="6"/>
  <c r="J244" i="6"/>
  <c r="J202" i="6"/>
  <c r="BK179" i="6"/>
  <c r="BK270" i="6"/>
  <c r="J245" i="6"/>
  <c r="J220" i="6"/>
  <c r="J184" i="6"/>
  <c r="J157" i="6"/>
  <c r="BK135" i="6"/>
  <c r="BK215" i="6"/>
  <c r="J193" i="6"/>
  <c r="BK164" i="6"/>
  <c r="BK132" i="6"/>
  <c r="BK261" i="7"/>
  <c r="J243" i="7"/>
  <c r="BK207" i="7"/>
  <c r="J168" i="7"/>
  <c r="J270" i="7"/>
  <c r="BK250" i="7"/>
  <c r="J215" i="7"/>
  <c r="BK170" i="7"/>
  <c r="BK280" i="7"/>
  <c r="J259" i="7"/>
  <c r="BK231" i="7"/>
  <c r="BK194" i="7"/>
  <c r="J181" i="7"/>
  <c r="BK262" i="7"/>
  <c r="J228" i="7"/>
  <c r="J198" i="7"/>
  <c r="BK159" i="7"/>
  <c r="BK246" i="7"/>
  <c r="J226" i="7"/>
  <c r="BK213" i="7"/>
  <c r="BK178" i="7"/>
  <c r="J151" i="7"/>
  <c r="BK269" i="7"/>
  <c r="J252" i="7"/>
  <c r="BK197" i="7"/>
  <c r="BK175" i="7"/>
  <c r="BK274" i="7"/>
  <c r="J237" i="7"/>
  <c r="J191" i="7"/>
  <c r="BK165" i="7"/>
  <c r="BK208" i="7"/>
  <c r="BK191" i="7"/>
  <c r="J169" i="7"/>
  <c r="J147" i="8"/>
  <c r="J153" i="8"/>
  <c r="BK172" i="8"/>
  <c r="BK147" i="8"/>
  <c r="BK159" i="8"/>
  <c r="BK137" i="8"/>
  <c r="BK145" i="8"/>
  <c r="J160" i="8"/>
  <c r="J129" i="8"/>
  <c r="BK132" i="8"/>
  <c r="BK133" i="8"/>
  <c r="J127" i="9"/>
  <c r="J130" i="9"/>
  <c r="BK236" i="10"/>
  <c r="J214" i="10"/>
  <c r="BK184" i="10"/>
  <c r="BK136" i="10"/>
  <c r="BK226" i="10"/>
  <c r="J199" i="10"/>
  <c r="J134" i="10"/>
  <c r="BK237" i="10"/>
  <c r="J200" i="10"/>
  <c r="BK181" i="10"/>
  <c r="J169" i="10"/>
  <c r="BK142" i="10"/>
  <c r="BK227" i="10"/>
  <c r="BK197" i="10"/>
  <c r="J165" i="10"/>
  <c r="BK232" i="10"/>
  <c r="BK215" i="10"/>
  <c r="J183" i="10"/>
  <c r="J163" i="10"/>
  <c r="BK148" i="10"/>
  <c r="J125" i="11"/>
  <c r="BK126" i="11"/>
  <c r="J208" i="12"/>
  <c r="BK163" i="12"/>
  <c r="BK207" i="12"/>
  <c r="BK171" i="12"/>
  <c r="J144" i="12"/>
  <c r="BK199" i="12"/>
  <c r="BK172" i="12"/>
  <c r="BK134" i="12"/>
  <c r="J194" i="12"/>
  <c r="J164" i="12"/>
  <c r="J133" i="12"/>
  <c r="J187" i="12"/>
  <c r="BK170" i="12"/>
  <c r="J140" i="12"/>
  <c r="BK202" i="12"/>
  <c r="J186" i="12"/>
  <c r="J151" i="12"/>
  <c r="J201" i="12"/>
  <c r="BK167" i="12"/>
  <c r="J146" i="12"/>
  <c r="J202" i="12"/>
  <c r="BK141" i="12"/>
  <c r="BK131" i="13"/>
  <c r="BK153" i="13"/>
  <c r="J154" i="13"/>
  <c r="BK137" i="13"/>
  <c r="J146" i="13"/>
  <c r="J135" i="13"/>
  <c r="BK154" i="13"/>
  <c r="BK130" i="13"/>
  <c r="J137" i="13"/>
  <c r="J132" i="13"/>
  <c r="BK157" i="14"/>
  <c r="J126" i="14"/>
  <c r="J128" i="14"/>
  <c r="J145" i="14"/>
  <c r="BK152" i="14"/>
  <c r="J153" i="14"/>
  <c r="BK137" i="14"/>
  <c r="J165" i="15"/>
  <c r="J142" i="15"/>
  <c r="J157" i="15"/>
  <c r="BK166" i="15"/>
  <c r="J149" i="15"/>
  <c r="J163" i="15"/>
  <c r="J167" i="15"/>
  <c r="BK134" i="15"/>
  <c r="J144" i="15"/>
  <c r="BK172" i="15"/>
  <c r="J135" i="15"/>
  <c r="BK129" i="15"/>
  <c r="J122" i="16"/>
  <c r="J145" i="16"/>
  <c r="BK143" i="16"/>
  <c r="BK141" i="16"/>
  <c r="BK138" i="16"/>
  <c r="J134" i="16"/>
  <c r="J126" i="16"/>
  <c r="BK120" i="17"/>
  <c r="J132" i="17"/>
  <c r="J127" i="17"/>
  <c r="J123" i="17"/>
  <c r="J141" i="17"/>
  <c r="J141" i="18"/>
  <c r="BK126" i="18"/>
  <c r="J129" i="18"/>
  <c r="BK137" i="18"/>
  <c r="J120" i="18"/>
  <c r="J132" i="18"/>
  <c r="BK130" i="18"/>
  <c r="BK166" i="19"/>
  <c r="J134" i="19"/>
  <c r="BK164" i="19"/>
  <c r="BK133" i="19"/>
  <c r="BK167" i="19"/>
  <c r="BK143" i="19"/>
  <c r="J175" i="19"/>
  <c r="J153" i="19"/>
  <c r="BK175" i="19"/>
  <c r="J167" i="19"/>
  <c r="J150" i="19"/>
  <c r="J184" i="19"/>
  <c r="J145" i="19"/>
  <c r="J172" i="19"/>
  <c r="J137" i="19"/>
  <c r="BK1177" i="2"/>
  <c r="J1076" i="2"/>
  <c r="BK979" i="2"/>
  <c r="BK963" i="2"/>
  <c r="J897" i="2"/>
  <c r="J802" i="2"/>
  <c r="BK684" i="2"/>
  <c r="J567" i="2"/>
  <c r="BK511" i="2"/>
  <c r="BK455" i="2"/>
  <c r="J326" i="2"/>
  <c r="J275" i="2"/>
  <c r="BK176" i="2"/>
  <c r="BK1138" i="2"/>
  <c r="J1037" i="2"/>
  <c r="BK954" i="2"/>
  <c r="BK895" i="2"/>
  <c r="BK736" i="2"/>
  <c r="J656" i="2"/>
  <c r="J557" i="2"/>
  <c r="J479" i="2"/>
  <c r="BK408" i="2"/>
  <c r="J265" i="2"/>
  <c r="J1174" i="2"/>
  <c r="BK1150" i="2"/>
  <c r="BK1008" i="2"/>
  <c r="J951" i="2"/>
  <c r="BK858" i="2"/>
  <c r="BK722" i="2"/>
  <c r="J662" i="2"/>
  <c r="BK543" i="2"/>
  <c r="J462" i="2"/>
  <c r="J330" i="2"/>
  <c r="BK275" i="2"/>
  <c r="BK1127" i="2"/>
  <c r="BK948" i="2"/>
  <c r="J891" i="2"/>
  <c r="BK802" i="2"/>
  <c r="J660" i="2"/>
  <c r="J555" i="2"/>
  <c r="J493" i="2"/>
  <c r="J309" i="2"/>
  <c r="J251" i="2"/>
  <c r="BK158" i="2"/>
  <c r="J974" i="2"/>
  <c r="BK934" i="2"/>
  <c r="J856" i="2"/>
  <c r="BK678" i="2"/>
  <c r="BK631" i="2"/>
  <c r="BK535" i="2"/>
  <c r="BK474" i="2"/>
  <c r="J416" i="2"/>
  <c r="BK308" i="2"/>
  <c r="BK231" i="2"/>
  <c r="J1118" i="2"/>
  <c r="J977" i="2"/>
  <c r="BK893" i="2"/>
  <c r="BK787" i="2"/>
  <c r="BK687" i="2"/>
  <c r="J618" i="2"/>
  <c r="BK536" i="2"/>
  <c r="BK454" i="2"/>
  <c r="BK330" i="2"/>
  <c r="BK280" i="2"/>
  <c r="J1065" i="2"/>
  <c r="J963" i="2"/>
  <c r="BK917" i="2"/>
  <c r="BK797" i="2"/>
  <c r="J664" i="2"/>
  <c r="J605" i="2"/>
  <c r="J550" i="2"/>
  <c r="J506" i="2"/>
  <c r="BK383" i="2"/>
  <c r="BK260" i="2"/>
  <c r="BK181" i="2"/>
  <c r="J1066" i="2"/>
  <c r="J898" i="2"/>
  <c r="BK830" i="2"/>
  <c r="J687" i="2"/>
  <c r="J631" i="2"/>
  <c r="BK571" i="2"/>
  <c r="BK519" i="2"/>
  <c r="J255" i="2"/>
  <c r="BK171" i="2"/>
  <c r="BK124" i="3"/>
  <c r="J128" i="3"/>
  <c r="J317" i="4"/>
  <c r="BK277" i="4"/>
  <c r="J253" i="4"/>
  <c r="J206" i="4"/>
  <c r="J157" i="4"/>
  <c r="BK137" i="4"/>
  <c r="J295" i="4"/>
  <c r="J283" i="4"/>
  <c r="BK248" i="4"/>
  <c r="J228" i="4"/>
  <c r="BK200" i="4"/>
  <c r="J188" i="4"/>
  <c r="BK323" i="4"/>
  <c r="BK301" i="4"/>
  <c r="J286" i="4"/>
  <c r="J255" i="4"/>
  <c r="J240" i="4"/>
  <c r="BK214" i="4"/>
  <c r="J158" i="4"/>
  <c r="BK312" i="4"/>
  <c r="J273" i="4"/>
  <c r="J246" i="4"/>
  <c r="BK205" i="4"/>
  <c r="BK164" i="4"/>
  <c r="J320" i="4"/>
  <c r="J290" i="4"/>
  <c r="J267" i="4"/>
  <c r="BK255" i="4"/>
  <c r="J237" i="4"/>
  <c r="J215" i="4"/>
  <c r="J179" i="4"/>
  <c r="J153" i="4"/>
  <c r="J300" i="4"/>
  <c r="BK281" i="4"/>
  <c r="BK260" i="4"/>
  <c r="BK226" i="4"/>
  <c r="BK206" i="4"/>
  <c r="J177" i="4"/>
  <c r="BK142" i="4"/>
  <c r="J315" i="4"/>
  <c r="BK295" i="4"/>
  <c r="BK216" i="4"/>
  <c r="BK196" i="4"/>
  <c r="J172" i="4"/>
  <c r="BK212" i="4"/>
  <c r="J181" i="4"/>
  <c r="J142" i="4"/>
  <c r="BK231" i="5"/>
  <c r="J204" i="5"/>
  <c r="BK171" i="5"/>
  <c r="BK148" i="5"/>
  <c r="BK132" i="5"/>
  <c r="J266" i="5"/>
  <c r="BK223" i="5"/>
  <c r="J180" i="5"/>
  <c r="BK131" i="5"/>
  <c r="BK204" i="5"/>
  <c r="J201" i="5"/>
  <c r="J197" i="5"/>
  <c r="BK196" i="5"/>
  <c r="BK192" i="5"/>
  <c r="BK190" i="5"/>
  <c r="BK187" i="5"/>
  <c r="J173" i="5"/>
  <c r="J166" i="5"/>
  <c r="J164" i="5"/>
  <c r="J163" i="5"/>
  <c r="BK162" i="5"/>
  <c r="BK160" i="5"/>
  <c r="BK145" i="5"/>
  <c r="J138" i="5"/>
  <c r="BK137" i="5"/>
  <c r="J133" i="5"/>
  <c r="J131" i="5"/>
  <c r="BK288" i="5"/>
  <c r="J287" i="5"/>
  <c r="BK285" i="5"/>
  <c r="J284" i="5"/>
  <c r="J279" i="5"/>
  <c r="BK276" i="5"/>
  <c r="J274" i="5"/>
  <c r="J270" i="5"/>
  <c r="BK269" i="5"/>
  <c r="J264" i="5"/>
  <c r="BK263" i="5"/>
  <c r="J261" i="5"/>
  <c r="J259" i="5"/>
  <c r="BK256" i="5"/>
  <c r="BK242" i="5"/>
  <c r="BK201" i="5"/>
  <c r="J181" i="5"/>
  <c r="BK152" i="5"/>
  <c r="J285" i="5"/>
  <c r="BK249" i="5"/>
  <c r="J198" i="5"/>
  <c r="J172" i="5"/>
  <c r="BK271" i="5"/>
  <c r="J248" i="5"/>
  <c r="J227" i="5"/>
  <c r="BK202" i="5"/>
  <c r="J168" i="5"/>
  <c r="J149" i="5"/>
  <c r="BK272" i="5"/>
  <c r="BK250" i="5"/>
  <c r="J214" i="5"/>
  <c r="J175" i="5"/>
  <c r="BK149" i="5"/>
  <c r="J280" i="5"/>
  <c r="J258" i="5"/>
  <c r="J224" i="5"/>
  <c r="J184" i="5"/>
  <c r="J147" i="5"/>
  <c r="BK240" i="6"/>
  <c r="BK202" i="6"/>
  <c r="J166" i="6"/>
  <c r="BK276" i="6"/>
  <c r="BK255" i="6"/>
  <c r="J226" i="6"/>
  <c r="BK177" i="6"/>
  <c r="BK149" i="6"/>
  <c r="J259" i="6"/>
  <c r="BK235" i="6"/>
  <c r="J173" i="6"/>
  <c r="J154" i="6"/>
  <c r="BK260" i="6"/>
  <c r="BK227" i="6"/>
  <c r="J206" i="6"/>
  <c r="BK189" i="6"/>
  <c r="J170" i="6"/>
  <c r="BK148" i="6"/>
  <c r="J261" i="6"/>
  <c r="BK230" i="6"/>
  <c r="J212" i="6"/>
  <c r="J161" i="6"/>
  <c r="J141" i="6"/>
  <c r="BK265" i="6"/>
  <c r="J228" i="6"/>
  <c r="J196" i="6"/>
  <c r="BK155" i="6"/>
  <c r="J263" i="6"/>
  <c r="J239" i="6"/>
  <c r="BK214" i="6"/>
  <c r="J178" i="6"/>
  <c r="BK166" i="6"/>
  <c r="BK146" i="6"/>
  <c r="BK247" i="6"/>
  <c r="J201" i="6"/>
  <c r="J181" i="6"/>
  <c r="J133" i="6"/>
  <c r="BK273" i="7"/>
  <c r="J256" i="7"/>
  <c r="BK215" i="7"/>
  <c r="BK206" i="7"/>
  <c r="BK151" i="7"/>
  <c r="BK249" i="7"/>
  <c r="BK196" i="7"/>
  <c r="BK265" i="7"/>
  <c r="BK237" i="7"/>
  <c r="BK203" i="7"/>
  <c r="BK183" i="7"/>
  <c r="BK255" i="7"/>
  <c r="J234" i="7"/>
  <c r="J218" i="7"/>
  <c r="BK195" i="7"/>
  <c r="J150" i="7"/>
  <c r="J263" i="7"/>
  <c r="BK223" i="7"/>
  <c r="J210" i="7"/>
  <c r="BK171" i="7"/>
  <c r="J272" i="7"/>
  <c r="J258" i="7"/>
  <c r="BK139" i="8"/>
  <c r="BK161" i="8"/>
  <c r="BK142" i="8"/>
  <c r="J133" i="8"/>
  <c r="J154" i="8"/>
  <c r="BK125" i="8"/>
  <c r="J143" i="8"/>
  <c r="J149" i="8"/>
  <c r="BK129" i="8"/>
  <c r="BK143" i="8"/>
  <c r="J125" i="8"/>
  <c r="J168" i="8"/>
  <c r="J140" i="8"/>
  <c r="J126" i="9"/>
  <c r="J129" i="9"/>
  <c r="BK228" i="10"/>
  <c r="BK205" i="10"/>
  <c r="J179" i="10"/>
  <c r="BK159" i="10"/>
  <c r="BK249" i="10"/>
  <c r="J225" i="10"/>
  <c r="BK165" i="10"/>
  <c r="J229" i="10"/>
  <c r="BK202" i="10"/>
  <c r="BK172" i="10"/>
  <c r="BK140" i="10"/>
  <c r="J240" i="10"/>
  <c r="BK219" i="10"/>
  <c r="J166" i="10"/>
  <c r="J150" i="10"/>
  <c r="J242" i="10"/>
  <c r="J234" i="10"/>
  <c r="J191" i="10"/>
  <c r="BK178" i="10"/>
  <c r="J147" i="10"/>
  <c r="J138" i="10"/>
  <c r="BK125" i="11"/>
  <c r="J171" i="12"/>
  <c r="J129" i="12"/>
  <c r="BK182" i="12"/>
  <c r="BK152" i="12"/>
  <c r="J130" i="12"/>
  <c r="BK177" i="12"/>
  <c r="BK215" i="12"/>
  <c r="J168" i="12"/>
  <c r="J149" i="12"/>
  <c r="BK201" i="12"/>
  <c r="J165" i="12"/>
  <c r="BK209" i="12"/>
  <c r="BK175" i="12"/>
  <c r="J150" i="12"/>
  <c r="J137" i="12"/>
  <c r="J178" i="12"/>
  <c r="BK156" i="12"/>
  <c r="BK130" i="12"/>
  <c r="J190" i="12"/>
  <c r="J143" i="12"/>
  <c r="BK147" i="13"/>
  <c r="J156" i="13"/>
  <c r="BK133" i="13"/>
  <c r="J147" i="13"/>
  <c r="J157" i="13"/>
  <c r="J145" i="13"/>
  <c r="J159" i="13"/>
  <c r="BK136" i="13"/>
  <c r="J153" i="13"/>
  <c r="J128" i="13"/>
  <c r="J148" i="14"/>
  <c r="BK133" i="14"/>
  <c r="J140" i="14"/>
  <c r="J152" i="14"/>
  <c r="J130" i="14"/>
  <c r="BK162" i="14"/>
  <c r="J133" i="14"/>
  <c r="BK145" i="14"/>
  <c r="J155" i="14"/>
  <c r="J174" i="15"/>
  <c r="BK148" i="15"/>
  <c r="BK165" i="15"/>
  <c r="BK138" i="15"/>
  <c r="J155" i="15"/>
  <c r="BK157" i="15"/>
  <c r="BK127" i="15"/>
  <c r="BK142" i="15"/>
  <c r="BK168" i="15"/>
  <c r="BK133" i="15"/>
  <c r="J148" i="15"/>
  <c r="J132" i="15"/>
  <c r="J133" i="16"/>
  <c r="J143" i="16"/>
  <c r="BK134" i="16"/>
  <c r="BK136" i="16"/>
  <c r="J141" i="16"/>
  <c r="J142" i="16"/>
  <c r="BK128" i="16"/>
  <c r="BK120" i="16"/>
  <c r="J125" i="17"/>
  <c r="BK138" i="17"/>
  <c r="BK128" i="17"/>
  <c r="BK136" i="17"/>
  <c r="J133" i="17"/>
  <c r="J131" i="18"/>
  <c r="J137" i="18"/>
  <c r="BK144" i="18"/>
  <c r="J139" i="18"/>
  <c r="BK131" i="18"/>
  <c r="BK127" i="18"/>
  <c r="BK143" i="18"/>
  <c r="BK178" i="19"/>
  <c r="BK157" i="19"/>
  <c r="J178" i="19"/>
  <c r="J143" i="19"/>
  <c r="J171" i="19"/>
  <c r="J132" i="19"/>
  <c r="BK145" i="19"/>
  <c r="BK140" i="19"/>
  <c r="J156" i="19"/>
  <c r="BK132" i="19"/>
  <c r="J155" i="19"/>
  <c r="J181" i="19"/>
  <c r="J148" i="19"/>
  <c r="T192" i="2" l="1"/>
  <c r="R294" i="2"/>
  <c r="R303" i="2"/>
  <c r="BK457" i="2"/>
  <c r="J457" i="2"/>
  <c r="J105" i="2"/>
  <c r="P476" i="2"/>
  <c r="P621" i="2"/>
  <c r="BK663" i="2"/>
  <c r="J663" i="2"/>
  <c r="J111" i="2"/>
  <c r="BK669" i="2"/>
  <c r="J669" i="2" s="1"/>
  <c r="J112" i="2" s="1"/>
  <c r="BK673" i="2"/>
  <c r="J673" i="2"/>
  <c r="J113" i="2"/>
  <c r="BK679" i="2"/>
  <c r="J679" i="2" s="1"/>
  <c r="J114" i="2" s="1"/>
  <c r="BK688" i="2"/>
  <c r="J688" i="2"/>
  <c r="J115" i="2"/>
  <c r="T899" i="2"/>
  <c r="BK1075" i="2"/>
  <c r="J1075" i="2" s="1"/>
  <c r="J126" i="2" s="1"/>
  <c r="T134" i="4"/>
  <c r="T133" i="4"/>
  <c r="T170" i="4"/>
  <c r="R220" i="4"/>
  <c r="BK327" i="4"/>
  <c r="J327" i="4" s="1"/>
  <c r="J110" i="4" s="1"/>
  <c r="BK130" i="5"/>
  <c r="J130" i="5"/>
  <c r="J99" i="5" s="1"/>
  <c r="T134" i="5"/>
  <c r="T153" i="5"/>
  <c r="T191" i="5"/>
  <c r="P255" i="5"/>
  <c r="BK207" i="6"/>
  <c r="J207" i="6" s="1"/>
  <c r="J101" i="6" s="1"/>
  <c r="BK234" i="6"/>
  <c r="J234" i="6"/>
  <c r="J103" i="6"/>
  <c r="T237" i="6"/>
  <c r="T274" i="6"/>
  <c r="T260" i="7"/>
  <c r="T239" i="7" s="1"/>
  <c r="T235" i="7" s="1"/>
  <c r="T174" i="7" s="1"/>
  <c r="BK148" i="8"/>
  <c r="J148" i="8" s="1"/>
  <c r="J100" i="8" s="1"/>
  <c r="T133" i="10"/>
  <c r="T175" i="10"/>
  <c r="R224" i="10"/>
  <c r="R192" i="10" s="1"/>
  <c r="BK162" i="12"/>
  <c r="J162" i="12" s="1"/>
  <c r="J102" i="12" s="1"/>
  <c r="R205" i="12"/>
  <c r="P140" i="13"/>
  <c r="R124" i="14"/>
  <c r="P139" i="14"/>
  <c r="P123" i="14" s="1"/>
  <c r="P122" i="14" s="1"/>
  <c r="AU108" i="1" s="1"/>
  <c r="R125" i="15"/>
  <c r="R140" i="15"/>
  <c r="R146" i="15"/>
  <c r="T119" i="17"/>
  <c r="T118" i="17"/>
  <c r="BK136" i="19"/>
  <c r="J136" i="19" s="1"/>
  <c r="J99" i="19" s="1"/>
  <c r="T155" i="2"/>
  <c r="P311" i="2"/>
  <c r="P524" i="2"/>
  <c r="P700" i="2"/>
  <c r="P825" i="2"/>
  <c r="R833" i="2"/>
  <c r="BK994" i="2"/>
  <c r="J994" i="2"/>
  <c r="J121" i="2"/>
  <c r="BK1010" i="2"/>
  <c r="J1010" i="2" s="1"/>
  <c r="J122" i="2" s="1"/>
  <c r="BK1022" i="2"/>
  <c r="J1022" i="2"/>
  <c r="J123" i="2"/>
  <c r="BK1206" i="2"/>
  <c r="J1206" i="2" s="1"/>
  <c r="J127" i="2" s="1"/>
  <c r="T123" i="3"/>
  <c r="T122" i="3"/>
  <c r="BK152" i="4"/>
  <c r="J152" i="4"/>
  <c r="J104" i="4" s="1"/>
  <c r="BK204" i="4"/>
  <c r="J204" i="4" s="1"/>
  <c r="J106" i="4" s="1"/>
  <c r="BK275" i="4"/>
  <c r="J275" i="4"/>
  <c r="J109" i="4" s="1"/>
  <c r="BK134" i="5"/>
  <c r="J134" i="5" s="1"/>
  <c r="J100" i="5" s="1"/>
  <c r="BK153" i="5"/>
  <c r="J153" i="5"/>
  <c r="J101" i="5" s="1"/>
  <c r="BK191" i="5"/>
  <c r="J191" i="5" s="1"/>
  <c r="J103" i="5" s="1"/>
  <c r="BK255" i="5"/>
  <c r="J255" i="5"/>
  <c r="J105" i="5" s="1"/>
  <c r="BK291" i="5"/>
  <c r="J291" i="5" s="1"/>
  <c r="J107" i="5" s="1"/>
  <c r="BK136" i="6"/>
  <c r="J136" i="6"/>
  <c r="J99" i="6" s="1"/>
  <c r="T207" i="6"/>
  <c r="R234" i="6"/>
  <c r="R237" i="6"/>
  <c r="R269" i="6"/>
  <c r="BK127" i="7"/>
  <c r="J127" i="7" s="1"/>
  <c r="J99" i="7" s="1"/>
  <c r="BK285" i="7"/>
  <c r="J285" i="7"/>
  <c r="J104" i="7"/>
  <c r="T148" i="8"/>
  <c r="P123" i="9"/>
  <c r="P122" i="9" s="1"/>
  <c r="AU103" i="1" s="1"/>
  <c r="BK162" i="10"/>
  <c r="J162" i="10"/>
  <c r="J101" i="10"/>
  <c r="BK167" i="10"/>
  <c r="J167" i="10" s="1"/>
  <c r="J102" i="10" s="1"/>
  <c r="BK216" i="10"/>
  <c r="J216" i="10"/>
  <c r="J106" i="10"/>
  <c r="P241" i="10"/>
  <c r="BK127" i="11"/>
  <c r="BK121" i="11" s="1"/>
  <c r="J121" i="11" s="1"/>
  <c r="BK127" i="12"/>
  <c r="J127" i="12"/>
  <c r="J98" i="12" s="1"/>
  <c r="T162" i="12"/>
  <c r="BK124" i="13"/>
  <c r="P142" i="14"/>
  <c r="R151" i="15"/>
  <c r="BK149" i="16"/>
  <c r="J149" i="16" s="1"/>
  <c r="J98" i="16" s="1"/>
  <c r="P119" i="17"/>
  <c r="P118" i="17"/>
  <c r="AU111" i="1"/>
  <c r="T119" i="18"/>
  <c r="T118" i="18" s="1"/>
  <c r="P152" i="19"/>
  <c r="R192" i="2"/>
  <c r="T294" i="2"/>
  <c r="T303" i="2"/>
  <c r="T457" i="2"/>
  <c r="R476" i="2"/>
  <c r="R621" i="2"/>
  <c r="R663" i="2"/>
  <c r="R669" i="2"/>
  <c r="R673" i="2"/>
  <c r="P679" i="2"/>
  <c r="P688" i="2"/>
  <c r="P899" i="2"/>
  <c r="T1075" i="2"/>
  <c r="P170" i="4"/>
  <c r="T204" i="4"/>
  <c r="T275" i="4"/>
  <c r="T130" i="5"/>
  <c r="T156" i="5"/>
  <c r="P210" i="5"/>
  <c r="R281" i="5"/>
  <c r="BK198" i="6"/>
  <c r="BK130" i="6" s="1"/>
  <c r="J130" i="6" s="1"/>
  <c r="J98" i="6" s="1"/>
  <c r="J198" i="6"/>
  <c r="J100" i="6" s="1"/>
  <c r="BK225" i="6"/>
  <c r="J225" i="6" s="1"/>
  <c r="J102" i="6" s="1"/>
  <c r="T234" i="6"/>
  <c r="T130" i="6" s="1"/>
  <c r="T253" i="6"/>
  <c r="BK274" i="6"/>
  <c r="J274" i="6" s="1"/>
  <c r="J107" i="6" s="1"/>
  <c r="R260" i="7"/>
  <c r="R239" i="7"/>
  <c r="R235" i="7"/>
  <c r="R174" i="7" s="1"/>
  <c r="R148" i="8"/>
  <c r="R123" i="9"/>
  <c r="R122" i="9"/>
  <c r="BK133" i="10"/>
  <c r="J133" i="10"/>
  <c r="J100" i="10" s="1"/>
  <c r="T162" i="10"/>
  <c r="T167" i="10"/>
  <c r="BK211" i="10"/>
  <c r="J211" i="10"/>
  <c r="J105" i="10"/>
  <c r="T224" i="10"/>
  <c r="P147" i="12"/>
  <c r="P153" i="12"/>
  <c r="R158" i="12"/>
  <c r="BK205" i="12"/>
  <c r="J205" i="12"/>
  <c r="J103" i="12" s="1"/>
  <c r="T140" i="13"/>
  <c r="R142" i="14"/>
  <c r="BK140" i="15"/>
  <c r="J140" i="15"/>
  <c r="J99" i="15"/>
  <c r="BK146" i="15"/>
  <c r="J146" i="15" s="1"/>
  <c r="J100" i="15" s="1"/>
  <c r="T146" i="15"/>
  <c r="BK119" i="16"/>
  <c r="J119" i="16"/>
  <c r="J97" i="16" s="1"/>
  <c r="R136" i="19"/>
  <c r="R141" i="19"/>
  <c r="T161" i="19"/>
  <c r="R155" i="2"/>
  <c r="T311" i="2"/>
  <c r="T524" i="2"/>
  <c r="R700" i="2"/>
  <c r="T825" i="2"/>
  <c r="P833" i="2"/>
  <c r="P989" i="2"/>
  <c r="P994" i="2"/>
  <c r="P1010" i="2"/>
  <c r="R1022" i="2"/>
  <c r="R1064" i="2"/>
  <c r="P123" i="3"/>
  <c r="P122" i="3"/>
  <c r="AU97" i="1"/>
  <c r="R134" i="4"/>
  <c r="R133" i="4" s="1"/>
  <c r="R170" i="4"/>
  <c r="P220" i="4"/>
  <c r="R269" i="4"/>
  <c r="P130" i="5"/>
  <c r="BK156" i="5"/>
  <c r="J156" i="5" s="1"/>
  <c r="J102" i="5" s="1"/>
  <c r="T210" i="5"/>
  <c r="T281" i="5"/>
  <c r="P207" i="6"/>
  <c r="P234" i="6"/>
  <c r="P237" i="6"/>
  <c r="P269" i="6"/>
  <c r="R127" i="7"/>
  <c r="P124" i="8"/>
  <c r="T123" i="9"/>
  <c r="T122" i="9" s="1"/>
  <c r="P133" i="10"/>
  <c r="R162" i="10"/>
  <c r="R167" i="10"/>
  <c r="BK224" i="10"/>
  <c r="BK192" i="10" s="1"/>
  <c r="J192" i="10" s="1"/>
  <c r="J104" i="10" s="1"/>
  <c r="J224" i="10"/>
  <c r="J107" i="10" s="1"/>
  <c r="T241" i="10"/>
  <c r="BK147" i="12"/>
  <c r="J147" i="12"/>
  <c r="J99" i="12"/>
  <c r="BK153" i="12"/>
  <c r="J153" i="12" s="1"/>
  <c r="J100" i="12" s="1"/>
  <c r="BK158" i="12"/>
  <c r="J158" i="12"/>
  <c r="J101" i="12"/>
  <c r="BK216" i="12"/>
  <c r="J216" i="12" s="1"/>
  <c r="J105" i="12" s="1"/>
  <c r="P124" i="13"/>
  <c r="P123" i="13"/>
  <c r="P122" i="13"/>
  <c r="AU107" i="1"/>
  <c r="T142" i="14"/>
  <c r="T125" i="15"/>
  <c r="T140" i="15"/>
  <c r="P146" i="15"/>
  <c r="BK146" i="18"/>
  <c r="BK118" i="18" s="1"/>
  <c r="J118" i="18" s="1"/>
  <c r="J96" i="18" s="1"/>
  <c r="J146" i="18"/>
  <c r="J98" i="18" s="1"/>
  <c r="R127" i="19"/>
  <c r="BK152" i="19"/>
  <c r="J152" i="19"/>
  <c r="J101" i="19"/>
  <c r="R152" i="19"/>
  <c r="BK185" i="19"/>
  <c r="J185" i="19" s="1"/>
  <c r="J104" i="19" s="1"/>
  <c r="P155" i="2"/>
  <c r="R311" i="2"/>
  <c r="R524" i="2"/>
  <c r="T700" i="2"/>
  <c r="R899" i="2"/>
  <c r="T989" i="2"/>
  <c r="R994" i="2"/>
  <c r="R1010" i="2"/>
  <c r="T1022" i="2"/>
  <c r="BK1064" i="2"/>
  <c r="J1064" i="2" s="1"/>
  <c r="J125" i="2" s="1"/>
  <c r="T1064" i="2"/>
  <c r="P134" i="4"/>
  <c r="P133" i="4"/>
  <c r="T152" i="4"/>
  <c r="R204" i="4"/>
  <c r="R275" i="4"/>
  <c r="P134" i="5"/>
  <c r="P153" i="5"/>
  <c r="P191" i="5"/>
  <c r="T255" i="5"/>
  <c r="R207" i="6"/>
  <c r="BK237" i="6"/>
  <c r="J237" i="6"/>
  <c r="J104" i="6"/>
  <c r="BK269" i="6"/>
  <c r="J269" i="6" s="1"/>
  <c r="J106" i="6" s="1"/>
  <c r="P274" i="6"/>
  <c r="P127" i="7"/>
  <c r="T124" i="8"/>
  <c r="T123" i="8"/>
  <c r="P175" i="10"/>
  <c r="P211" i="10"/>
  <c r="T216" i="10"/>
  <c r="BK250" i="10"/>
  <c r="J250" i="10"/>
  <c r="J109" i="10" s="1"/>
  <c r="P162" i="12"/>
  <c r="T124" i="13"/>
  <c r="T123" i="13"/>
  <c r="T122" i="13"/>
  <c r="BK142" i="14"/>
  <c r="J142" i="14" s="1"/>
  <c r="J100" i="14" s="1"/>
  <c r="BK151" i="15"/>
  <c r="J151" i="15"/>
  <c r="J101" i="15"/>
  <c r="P119" i="16"/>
  <c r="P118" i="16" s="1"/>
  <c r="AU110" i="1" s="1"/>
  <c r="BK119" i="18"/>
  <c r="J119" i="18"/>
  <c r="J97" i="18"/>
  <c r="T127" i="19"/>
  <c r="T136" i="19"/>
  <c r="T152" i="19"/>
  <c r="T185" i="19"/>
  <c r="BK311" i="2"/>
  <c r="J311" i="2"/>
  <c r="J104" i="2"/>
  <c r="R457" i="2"/>
  <c r="T476" i="2"/>
  <c r="T621" i="2"/>
  <c r="T663" i="2"/>
  <c r="T669" i="2"/>
  <c r="T673" i="2"/>
  <c r="T679" i="2"/>
  <c r="R688" i="2"/>
  <c r="BK899" i="2"/>
  <c r="J899" i="2"/>
  <c r="J119" i="2"/>
  <c r="R989" i="2"/>
  <c r="T994" i="2"/>
  <c r="T1010" i="2"/>
  <c r="P1022" i="2"/>
  <c r="P1064" i="2"/>
  <c r="BK134" i="3"/>
  <c r="BK122" i="3" s="1"/>
  <c r="J122" i="3" s="1"/>
  <c r="J98" i="3" s="1"/>
  <c r="J134" i="3"/>
  <c r="J100" i="3" s="1"/>
  <c r="BK170" i="4"/>
  <c r="J170" i="4" s="1"/>
  <c r="J105" i="4" s="1"/>
  <c r="T220" i="4"/>
  <c r="P269" i="4"/>
  <c r="P156" i="5"/>
  <c r="BK210" i="5"/>
  <c r="J210" i="5" s="1"/>
  <c r="J104" i="5" s="1"/>
  <c r="P281" i="5"/>
  <c r="P136" i="6"/>
  <c r="P198" i="6"/>
  <c r="T225" i="6"/>
  <c r="P253" i="6"/>
  <c r="T269" i="6"/>
  <c r="P260" i="7"/>
  <c r="P239" i="7"/>
  <c r="P235" i="7" s="1"/>
  <c r="P174" i="7" s="1"/>
  <c r="R124" i="8"/>
  <c r="R123" i="8"/>
  <c r="BK132" i="9"/>
  <c r="J132" i="9" s="1"/>
  <c r="J100" i="9" s="1"/>
  <c r="P162" i="10"/>
  <c r="P167" i="10"/>
  <c r="R211" i="10"/>
  <c r="R216" i="10"/>
  <c r="R241" i="10"/>
  <c r="R127" i="12"/>
  <c r="R162" i="12"/>
  <c r="BK140" i="13"/>
  <c r="J140" i="13" s="1"/>
  <c r="J100" i="13" s="1"/>
  <c r="P124" i="14"/>
  <c r="T139" i="14"/>
  <c r="P125" i="15"/>
  <c r="P140" i="15"/>
  <c r="BK175" i="15"/>
  <c r="J175" i="15"/>
  <c r="J103" i="15"/>
  <c r="BK143" i="17"/>
  <c r="J143" i="17" s="1"/>
  <c r="J98" i="17" s="1"/>
  <c r="P119" i="18"/>
  <c r="P118" i="18"/>
  <c r="AU112" i="1"/>
  <c r="P127" i="19"/>
  <c r="BK141" i="19"/>
  <c r="J141" i="19" s="1"/>
  <c r="J100" i="19" s="1"/>
  <c r="BK161" i="19"/>
  <c r="J161" i="19"/>
  <c r="J102" i="19" s="1"/>
  <c r="R185" i="19"/>
  <c r="BK155" i="2"/>
  <c r="J155" i="2"/>
  <c r="J100" i="2"/>
  <c r="P192" i="2"/>
  <c r="P294" i="2"/>
  <c r="P303" i="2"/>
  <c r="P457" i="2"/>
  <c r="BK476" i="2"/>
  <c r="J476" i="2"/>
  <c r="J108" i="2"/>
  <c r="BK621" i="2"/>
  <c r="J621" i="2" s="1"/>
  <c r="J110" i="2" s="1"/>
  <c r="P663" i="2"/>
  <c r="P669" i="2"/>
  <c r="P673" i="2"/>
  <c r="R679" i="2"/>
  <c r="T688" i="2"/>
  <c r="BK825" i="2"/>
  <c r="J825" i="2"/>
  <c r="J117" i="2"/>
  <c r="BK833" i="2"/>
  <c r="J833" i="2" s="1"/>
  <c r="J118" i="2" s="1"/>
  <c r="BK989" i="2"/>
  <c r="J989" i="2"/>
  <c r="J120" i="2"/>
  <c r="P1075" i="2"/>
  <c r="BK123" i="3"/>
  <c r="J123" i="3" s="1"/>
  <c r="J99" i="3" s="1"/>
  <c r="BK134" i="4"/>
  <c r="R152" i="4"/>
  <c r="R151" i="4"/>
  <c r="P204" i="4"/>
  <c r="P275" i="4"/>
  <c r="R134" i="5"/>
  <c r="R153" i="5"/>
  <c r="R191" i="5"/>
  <c r="R255" i="5"/>
  <c r="R136" i="6"/>
  <c r="R198" i="6"/>
  <c r="P225" i="6"/>
  <c r="BK253" i="6"/>
  <c r="J253" i="6"/>
  <c r="J105" i="6"/>
  <c r="BK281" i="6"/>
  <c r="J281" i="6" s="1"/>
  <c r="J108" i="6" s="1"/>
  <c r="T127" i="7"/>
  <c r="BK124" i="8"/>
  <c r="BK123" i="8" s="1"/>
  <c r="J123" i="8" s="1"/>
  <c r="J32" i="8" s="1"/>
  <c r="J124" i="8"/>
  <c r="J99" i="8" s="1"/>
  <c r="BK173" i="8"/>
  <c r="J173" i="8" s="1"/>
  <c r="J101" i="8" s="1"/>
  <c r="R175" i="10"/>
  <c r="T211" i="10"/>
  <c r="T192" i="10" s="1"/>
  <c r="P216" i="10"/>
  <c r="P192" i="10" s="1"/>
  <c r="BK241" i="10"/>
  <c r="J241" i="10"/>
  <c r="J108" i="10"/>
  <c r="T127" i="12"/>
  <c r="T147" i="12"/>
  <c r="T153" i="12"/>
  <c r="T158" i="12"/>
  <c r="P205" i="12"/>
  <c r="R140" i="13"/>
  <c r="T124" i="14"/>
  <c r="T123" i="14" s="1"/>
  <c r="T122" i="14" s="1"/>
  <c r="R139" i="14"/>
  <c r="T151" i="15"/>
  <c r="R119" i="16"/>
  <c r="R118" i="16"/>
  <c r="BK119" i="17"/>
  <c r="J119" i="17" s="1"/>
  <c r="J97" i="17" s="1"/>
  <c r="P136" i="19"/>
  <c r="P141" i="19"/>
  <c r="R161" i="19"/>
  <c r="P185" i="19"/>
  <c r="BK192" i="2"/>
  <c r="J192" i="2" s="1"/>
  <c r="J101" i="2" s="1"/>
  <c r="BK294" i="2"/>
  <c r="J294" i="2"/>
  <c r="J102" i="2" s="1"/>
  <c r="BK303" i="2"/>
  <c r="J303" i="2" s="1"/>
  <c r="J103" i="2" s="1"/>
  <c r="BK524" i="2"/>
  <c r="BK475" i="2" s="1"/>
  <c r="J475" i="2" s="1"/>
  <c r="J107" i="2" s="1"/>
  <c r="J524" i="2"/>
  <c r="J109" i="2" s="1"/>
  <c r="BK700" i="2"/>
  <c r="J700" i="2" s="1"/>
  <c r="J116" i="2" s="1"/>
  <c r="R825" i="2"/>
  <c r="T833" i="2"/>
  <c r="R1075" i="2"/>
  <c r="R123" i="3"/>
  <c r="R122" i="3" s="1"/>
  <c r="P152" i="4"/>
  <c r="BK220" i="4"/>
  <c r="J220" i="4"/>
  <c r="J107" i="4" s="1"/>
  <c r="BK269" i="4"/>
  <c r="J269" i="4" s="1"/>
  <c r="J108" i="4" s="1"/>
  <c r="T269" i="4"/>
  <c r="R130" i="5"/>
  <c r="R156" i="5"/>
  <c r="R210" i="5"/>
  <c r="BK281" i="5"/>
  <c r="J281" i="5"/>
  <c r="J106" i="5"/>
  <c r="T136" i="6"/>
  <c r="T198" i="6"/>
  <c r="R225" i="6"/>
  <c r="R253" i="6"/>
  <c r="R274" i="6"/>
  <c r="BK260" i="7"/>
  <c r="J260" i="7" s="1"/>
  <c r="J103" i="7" s="1"/>
  <c r="P148" i="8"/>
  <c r="BK123" i="9"/>
  <c r="BK122" i="9"/>
  <c r="J122" i="9"/>
  <c r="J98" i="9" s="1"/>
  <c r="R133" i="10"/>
  <c r="R132" i="10" s="1"/>
  <c r="BK175" i="10"/>
  <c r="J175" i="10"/>
  <c r="J103" i="10"/>
  <c r="P224" i="10"/>
  <c r="P127" i="12"/>
  <c r="P126" i="12" s="1"/>
  <c r="P125" i="12" s="1"/>
  <c r="AU106" i="1" s="1"/>
  <c r="R147" i="12"/>
  <c r="R153" i="12"/>
  <c r="P158" i="12"/>
  <c r="T205" i="12"/>
  <c r="R124" i="13"/>
  <c r="R123" i="13"/>
  <c r="R122" i="13"/>
  <c r="BK163" i="13"/>
  <c r="J163" i="13" s="1"/>
  <c r="J102" i="13" s="1"/>
  <c r="BK124" i="14"/>
  <c r="BK139" i="14"/>
  <c r="J139" i="14"/>
  <c r="J99" i="14" s="1"/>
  <c r="BK163" i="14"/>
  <c r="J163" i="14" s="1"/>
  <c r="J102" i="14" s="1"/>
  <c r="BK125" i="15"/>
  <c r="J125" i="15" s="1"/>
  <c r="J98" i="15" s="1"/>
  <c r="P151" i="15"/>
  <c r="T119" i="16"/>
  <c r="T118" i="16" s="1"/>
  <c r="R119" i="17"/>
  <c r="R118" i="17"/>
  <c r="R119" i="18"/>
  <c r="R118" i="18"/>
  <c r="BK127" i="19"/>
  <c r="J127" i="19" s="1"/>
  <c r="J98" i="19" s="1"/>
  <c r="T141" i="19"/>
  <c r="P161" i="19"/>
  <c r="BK189" i="19"/>
  <c r="J189" i="19" s="1"/>
  <c r="J105" i="19" s="1"/>
  <c r="BK473" i="2"/>
  <c r="J473" i="2"/>
  <c r="J106" i="2"/>
  <c r="BK161" i="13"/>
  <c r="J161" i="13" s="1"/>
  <c r="J101" i="13" s="1"/>
  <c r="BK173" i="15"/>
  <c r="J173" i="15"/>
  <c r="J102" i="15"/>
  <c r="BK1036" i="2"/>
  <c r="J1036" i="2" s="1"/>
  <c r="J124" i="2" s="1"/>
  <c r="BK214" i="12"/>
  <c r="J214" i="12" s="1"/>
  <c r="J104" i="12" s="1"/>
  <c r="BK138" i="13"/>
  <c r="J138" i="13"/>
  <c r="J99" i="13"/>
  <c r="BK239" i="7"/>
  <c r="BK235" i="7" s="1"/>
  <c r="BK183" i="19"/>
  <c r="J183" i="19"/>
  <c r="J103" i="19"/>
  <c r="BK147" i="4"/>
  <c r="J147" i="4" s="1"/>
  <c r="J101" i="4" s="1"/>
  <c r="BK161" i="14"/>
  <c r="J161" i="14"/>
  <c r="J101" i="14"/>
  <c r="BK149" i="4"/>
  <c r="J149" i="4" s="1"/>
  <c r="J102" i="4" s="1"/>
  <c r="J121" i="19"/>
  <c r="BF145" i="19"/>
  <c r="BF149" i="19"/>
  <c r="BF154" i="19"/>
  <c r="BF155" i="19"/>
  <c r="BF159" i="19"/>
  <c r="BF166" i="19"/>
  <c r="BF167" i="19"/>
  <c r="E85" i="19"/>
  <c r="BF131" i="19"/>
  <c r="BF142" i="19"/>
  <c r="BF146" i="19"/>
  <c r="BF147" i="19"/>
  <c r="BF169" i="19"/>
  <c r="BF173" i="19"/>
  <c r="BF180" i="19"/>
  <c r="BF181" i="19"/>
  <c r="J89" i="19"/>
  <c r="BF137" i="19"/>
  <c r="BF151" i="19"/>
  <c r="BF165" i="19"/>
  <c r="BF177" i="19"/>
  <c r="BF187" i="19"/>
  <c r="F122" i="19"/>
  <c r="BF129" i="19"/>
  <c r="BF130" i="19"/>
  <c r="BF133" i="19"/>
  <c r="BF153" i="19"/>
  <c r="BF158" i="19"/>
  <c r="BF162" i="19"/>
  <c r="BF170" i="19"/>
  <c r="BF171" i="19"/>
  <c r="BF176" i="19"/>
  <c r="BF182" i="19"/>
  <c r="BF128" i="19"/>
  <c r="BF132" i="19"/>
  <c r="BF143" i="19"/>
  <c r="BF160" i="19"/>
  <c r="BF164" i="19"/>
  <c r="J92" i="19"/>
  <c r="BF134" i="19"/>
  <c r="BF135" i="19"/>
  <c r="BF157" i="19"/>
  <c r="BF172" i="19"/>
  <c r="BF178" i="19"/>
  <c r="BF184" i="19"/>
  <c r="BF140" i="19"/>
  <c r="BF144" i="19"/>
  <c r="BF150" i="19"/>
  <c r="BF156" i="19"/>
  <c r="BF174" i="19"/>
  <c r="BF175" i="19"/>
  <c r="BF179" i="19"/>
  <c r="BF188" i="19"/>
  <c r="BF138" i="19"/>
  <c r="BF139" i="19"/>
  <c r="BF148" i="19"/>
  <c r="BF163" i="19"/>
  <c r="BF168" i="19"/>
  <c r="BF186" i="19"/>
  <c r="BF122" i="18"/>
  <c r="BF123" i="18"/>
  <c r="BF124" i="18"/>
  <c r="BF125" i="18"/>
  <c r="BF126" i="18"/>
  <c r="BF141" i="18"/>
  <c r="J92" i="18"/>
  <c r="F114" i="18"/>
  <c r="BF134" i="18"/>
  <c r="BF140" i="18"/>
  <c r="BF145" i="18"/>
  <c r="BK118" i="17"/>
  <c r="J118" i="17" s="1"/>
  <c r="J30" i="17" s="1"/>
  <c r="J89" i="18"/>
  <c r="BF139" i="18"/>
  <c r="BF144" i="18"/>
  <c r="F92" i="18"/>
  <c r="BF128" i="18"/>
  <c r="BF142" i="18"/>
  <c r="E85" i="18"/>
  <c r="J91" i="18"/>
  <c r="BF127" i="18"/>
  <c r="BF136" i="18"/>
  <c r="BF137" i="18"/>
  <c r="BF129" i="18"/>
  <c r="BF130" i="18"/>
  <c r="BF131" i="18"/>
  <c r="BF132" i="18"/>
  <c r="BF138" i="18"/>
  <c r="BF121" i="18"/>
  <c r="BF135" i="18"/>
  <c r="BF143" i="18"/>
  <c r="BF120" i="18"/>
  <c r="BF133" i="18"/>
  <c r="J91" i="17"/>
  <c r="F115" i="17"/>
  <c r="BF120" i="17"/>
  <c r="BF128" i="17"/>
  <c r="BF131" i="17"/>
  <c r="BF138" i="17"/>
  <c r="J89" i="17"/>
  <c r="J115" i="17"/>
  <c r="BF124" i="17"/>
  <c r="BF127" i="17"/>
  <c r="BF139" i="17"/>
  <c r="E108" i="17"/>
  <c r="BF134" i="17"/>
  <c r="BF121" i="17"/>
  <c r="BF122" i="17"/>
  <c r="BF130" i="17"/>
  <c r="BF137" i="17"/>
  <c r="BF140" i="17"/>
  <c r="F114" i="17"/>
  <c r="BF126" i="17"/>
  <c r="BF142" i="17"/>
  <c r="BF123" i="17"/>
  <c r="BF129" i="17"/>
  <c r="BF133" i="17"/>
  <c r="BF135" i="17"/>
  <c r="BF136" i="17"/>
  <c r="BF125" i="17"/>
  <c r="BF141" i="17"/>
  <c r="BF132" i="17"/>
  <c r="BF131" i="16"/>
  <c r="BF135" i="16"/>
  <c r="BF143" i="16"/>
  <c r="BF145" i="16"/>
  <c r="J92" i="16"/>
  <c r="BF122" i="16"/>
  <c r="BF130" i="16"/>
  <c r="BF136" i="16"/>
  <c r="BF139" i="16"/>
  <c r="BF140" i="16"/>
  <c r="J112" i="16"/>
  <c r="F115" i="16"/>
  <c r="BF132" i="16"/>
  <c r="BF133" i="16"/>
  <c r="BF144" i="16"/>
  <c r="BF126" i="16"/>
  <c r="BF137" i="16"/>
  <c r="E108" i="16"/>
  <c r="BF120" i="16"/>
  <c r="BF141" i="16"/>
  <c r="BF121" i="16"/>
  <c r="BF124" i="16"/>
  <c r="BF127" i="16"/>
  <c r="BF134" i="16"/>
  <c r="BF138" i="16"/>
  <c r="BF142" i="16"/>
  <c r="BF146" i="16"/>
  <c r="BF147" i="16"/>
  <c r="BF148" i="16"/>
  <c r="BF123" i="16"/>
  <c r="BF125" i="16"/>
  <c r="BF128" i="16"/>
  <c r="BF129" i="16"/>
  <c r="E85" i="15"/>
  <c r="BF127" i="15"/>
  <c r="BF133" i="15"/>
  <c r="BF141" i="15"/>
  <c r="BF142" i="15"/>
  <c r="BF163" i="15"/>
  <c r="BF164" i="15"/>
  <c r="BF167" i="15"/>
  <c r="BF170" i="15"/>
  <c r="BF150" i="15"/>
  <c r="BF168" i="15"/>
  <c r="J124" i="14"/>
  <c r="J98" i="14"/>
  <c r="J89" i="15"/>
  <c r="BF128" i="15"/>
  <c r="BF129" i="15"/>
  <c r="BF130" i="15"/>
  <c r="BF137" i="15"/>
  <c r="BF152" i="15"/>
  <c r="BF154" i="15"/>
  <c r="BF158" i="15"/>
  <c r="BF159" i="15"/>
  <c r="BF162" i="15"/>
  <c r="BF165" i="15"/>
  <c r="BF166" i="15"/>
  <c r="BF172" i="15"/>
  <c r="BF126" i="15"/>
  <c r="BF132" i="15"/>
  <c r="BF143" i="15"/>
  <c r="BF144" i="15"/>
  <c r="BF145" i="15"/>
  <c r="BF153" i="15"/>
  <c r="BF161" i="15"/>
  <c r="F92" i="15"/>
  <c r="BF134" i="15"/>
  <c r="BF138" i="15"/>
  <c r="BF139" i="15"/>
  <c r="BF147" i="15"/>
  <c r="BF148" i="15"/>
  <c r="BF157" i="15"/>
  <c r="BF169" i="15"/>
  <c r="BF171" i="15"/>
  <c r="BF156" i="15"/>
  <c r="BF160" i="15"/>
  <c r="BF131" i="15"/>
  <c r="BF135" i="15"/>
  <c r="BF174" i="15"/>
  <c r="BF136" i="15"/>
  <c r="BF149" i="15"/>
  <c r="BF155" i="15"/>
  <c r="F119" i="14"/>
  <c r="BF126" i="14"/>
  <c r="BF143" i="14"/>
  <c r="BF149" i="14"/>
  <c r="BF157" i="14"/>
  <c r="BF159" i="14"/>
  <c r="J89" i="14"/>
  <c r="BF136" i="14"/>
  <c r="BF138" i="14"/>
  <c r="BF150" i="14"/>
  <c r="BF151" i="14"/>
  <c r="BF152" i="14"/>
  <c r="BF158" i="14"/>
  <c r="J124" i="13"/>
  <c r="J98" i="13" s="1"/>
  <c r="BF130" i="14"/>
  <c r="BF134" i="14"/>
  <c r="BF140" i="14"/>
  <c r="BF125" i="14"/>
  <c r="BF127" i="14"/>
  <c r="BF128" i="14"/>
  <c r="BF131" i="14"/>
  <c r="BF135" i="14"/>
  <c r="BF141" i="14"/>
  <c r="BF144" i="14"/>
  <c r="BF154" i="14"/>
  <c r="E112" i="14"/>
  <c r="BF132" i="14"/>
  <c r="BF147" i="14"/>
  <c r="BF156" i="14"/>
  <c r="F91" i="14"/>
  <c r="BF129" i="14"/>
  <c r="BF155" i="14"/>
  <c r="BF160" i="14"/>
  <c r="BF145" i="14"/>
  <c r="BF146" i="14"/>
  <c r="BF148" i="14"/>
  <c r="BF133" i="14"/>
  <c r="BF137" i="14"/>
  <c r="BF153" i="14"/>
  <c r="BF162" i="14"/>
  <c r="BK126" i="12"/>
  <c r="J126" i="12" s="1"/>
  <c r="J97" i="12" s="1"/>
  <c r="J89" i="13"/>
  <c r="F119" i="13"/>
  <c r="BF130" i="13"/>
  <c r="BF125" i="13"/>
  <c r="BF129" i="13"/>
  <c r="BF134" i="13"/>
  <c r="BF135" i="13"/>
  <c r="BF141" i="13"/>
  <c r="BF148" i="13"/>
  <c r="BF158" i="13"/>
  <c r="BF128" i="13"/>
  <c r="BF146" i="13"/>
  <c r="BF147" i="13"/>
  <c r="BF151" i="13"/>
  <c r="BF152" i="13"/>
  <c r="BF136" i="13"/>
  <c r="BF153" i="13"/>
  <c r="BF157" i="13"/>
  <c r="BF132" i="13"/>
  <c r="BF143" i="13"/>
  <c r="BF145" i="13"/>
  <c r="BF150" i="13"/>
  <c r="BF155" i="13"/>
  <c r="E112" i="13"/>
  <c r="BF131" i="13"/>
  <c r="BF137" i="13"/>
  <c r="BF144" i="13"/>
  <c r="BF156" i="13"/>
  <c r="BF160" i="13"/>
  <c r="BF126" i="13"/>
  <c r="BF127" i="13"/>
  <c r="BF133" i="13"/>
  <c r="BF139" i="13"/>
  <c r="BF142" i="13"/>
  <c r="BF149" i="13"/>
  <c r="BF154" i="13"/>
  <c r="BF159" i="13"/>
  <c r="BF162" i="13"/>
  <c r="J127" i="11"/>
  <c r="J99" i="11" s="1"/>
  <c r="E85" i="12"/>
  <c r="F122" i="12"/>
  <c r="BF128" i="12"/>
  <c r="BF130" i="12"/>
  <c r="BF132" i="12"/>
  <c r="BF135" i="12"/>
  <c r="BF181" i="12"/>
  <c r="BF206" i="12"/>
  <c r="BF208" i="12"/>
  <c r="BF213" i="12"/>
  <c r="BF152" i="12"/>
  <c r="BF161" i="12"/>
  <c r="BF163" i="12"/>
  <c r="BF169" i="12"/>
  <c r="BF191" i="12"/>
  <c r="BF211" i="12"/>
  <c r="BF129" i="12"/>
  <c r="BF134" i="12"/>
  <c r="BF140" i="12"/>
  <c r="BF141" i="12"/>
  <c r="BF148" i="12"/>
  <c r="BF154" i="12"/>
  <c r="BF155" i="12"/>
  <c r="BF178" i="12"/>
  <c r="BF179" i="12"/>
  <c r="BF192" i="12"/>
  <c r="BF204" i="12"/>
  <c r="BF142" i="12"/>
  <c r="BF144" i="12"/>
  <c r="BF165" i="12"/>
  <c r="BF166" i="12"/>
  <c r="BF168" i="12"/>
  <c r="BF189" i="12"/>
  <c r="BF190" i="12"/>
  <c r="BF197" i="12"/>
  <c r="BF202" i="12"/>
  <c r="BF203" i="12"/>
  <c r="BF207" i="12"/>
  <c r="J89" i="12"/>
  <c r="BF136" i="12"/>
  <c r="BF137" i="12"/>
  <c r="BF139" i="12"/>
  <c r="BF151" i="12"/>
  <c r="BF160" i="12"/>
  <c r="BF170" i="12"/>
  <c r="BF171" i="12"/>
  <c r="BF175" i="12"/>
  <c r="BF176" i="12"/>
  <c r="BF180" i="12"/>
  <c r="BF199" i="12"/>
  <c r="BF209" i="12"/>
  <c r="BF212" i="12"/>
  <c r="BF149" i="12"/>
  <c r="BF150" i="12"/>
  <c r="BF156" i="12"/>
  <c r="BF157" i="12"/>
  <c r="BF159" i="12"/>
  <c r="BF174" i="12"/>
  <c r="BF183" i="12"/>
  <c r="BF187" i="12"/>
  <c r="BF193" i="12"/>
  <c r="BF194" i="12"/>
  <c r="BF215" i="12"/>
  <c r="BF131" i="12"/>
  <c r="BF167" i="12"/>
  <c r="BF172" i="12"/>
  <c r="BF184" i="12"/>
  <c r="BF185" i="12"/>
  <c r="BF186" i="12"/>
  <c r="BF200" i="12"/>
  <c r="BF210" i="12"/>
  <c r="BF133" i="12"/>
  <c r="BF138" i="12"/>
  <c r="BF143" i="12"/>
  <c r="BF145" i="12"/>
  <c r="BF146" i="12"/>
  <c r="BF164" i="12"/>
  <c r="BF173" i="12"/>
  <c r="BF177" i="12"/>
  <c r="BF182" i="12"/>
  <c r="BF188" i="12"/>
  <c r="BF195" i="12"/>
  <c r="BF196" i="12"/>
  <c r="BF198" i="12"/>
  <c r="BF201" i="12"/>
  <c r="J91" i="11"/>
  <c r="J94" i="11"/>
  <c r="E109" i="11"/>
  <c r="F118" i="11"/>
  <c r="BF123" i="11"/>
  <c r="BF124" i="11"/>
  <c r="BF125" i="11"/>
  <c r="BF122" i="11"/>
  <c r="BF126" i="11"/>
  <c r="BK132" i="10"/>
  <c r="BK131" i="10" s="1"/>
  <c r="J131" i="10" s="1"/>
  <c r="J32" i="10" s="1"/>
  <c r="J91" i="10"/>
  <c r="BF135" i="10"/>
  <c r="BF177" i="10"/>
  <c r="BF184" i="10"/>
  <c r="BF193" i="10"/>
  <c r="BF195" i="10"/>
  <c r="BF198" i="10"/>
  <c r="BF204" i="10"/>
  <c r="BF205" i="10"/>
  <c r="BF219" i="10"/>
  <c r="BF235" i="10"/>
  <c r="BF246" i="10"/>
  <c r="J94" i="10"/>
  <c r="J127" i="10"/>
  <c r="BF137" i="10"/>
  <c r="BF154" i="10"/>
  <c r="BF155" i="10"/>
  <c r="BF158" i="10"/>
  <c r="BF212" i="10"/>
  <c r="BF213" i="10"/>
  <c r="BF214" i="10"/>
  <c r="BF215" i="10"/>
  <c r="BF218" i="10"/>
  <c r="BF233" i="10"/>
  <c r="BF244" i="10"/>
  <c r="J123" i="9"/>
  <c r="J99" i="9"/>
  <c r="F94" i="10"/>
  <c r="BF146" i="10"/>
  <c r="BF152" i="10"/>
  <c r="BF170" i="10"/>
  <c r="BF172" i="10"/>
  <c r="BF185" i="10"/>
  <c r="BF187" i="10"/>
  <c r="BF189" i="10"/>
  <c r="BF210" i="10"/>
  <c r="BF220" i="10"/>
  <c r="BF236" i="10"/>
  <c r="BF237" i="10"/>
  <c r="BF238" i="10"/>
  <c r="BF136" i="10"/>
  <c r="BF157" i="10"/>
  <c r="BF161" i="10"/>
  <c r="BF178" i="10"/>
  <c r="BF190" i="10"/>
  <c r="BF199" i="10"/>
  <c r="BF206" i="10"/>
  <c r="BF227" i="10"/>
  <c r="BF234" i="10"/>
  <c r="E85" i="10"/>
  <c r="BF145" i="10"/>
  <c r="BF159" i="10"/>
  <c r="BF160" i="10"/>
  <c r="BF166" i="10"/>
  <c r="BF174" i="10"/>
  <c r="BF179" i="10"/>
  <c r="BF186" i="10"/>
  <c r="BF188" i="10"/>
  <c r="BF194" i="10"/>
  <c r="BF196" i="10"/>
  <c r="BF201" i="10"/>
  <c r="BF217" i="10"/>
  <c r="BF221" i="10"/>
  <c r="BF222" i="10"/>
  <c r="BF230" i="10"/>
  <c r="BF231" i="10"/>
  <c r="BF239" i="10"/>
  <c r="BF247" i="10"/>
  <c r="BF249" i="10"/>
  <c r="BF138" i="10"/>
  <c r="BF139" i="10"/>
  <c r="BF140" i="10"/>
  <c r="BF141" i="10"/>
  <c r="BF143" i="10"/>
  <c r="BF150" i="10"/>
  <c r="BF151" i="10"/>
  <c r="BF153" i="10"/>
  <c r="BF164" i="10"/>
  <c r="BF171" i="10"/>
  <c r="BF180" i="10"/>
  <c r="BF181" i="10"/>
  <c r="BF183" i="10"/>
  <c r="BF202" i="10"/>
  <c r="BF225" i="10"/>
  <c r="BF226" i="10"/>
  <c r="BF228" i="10"/>
  <c r="BF229" i="10"/>
  <c r="BF242" i="10"/>
  <c r="BF243" i="10"/>
  <c r="BF245" i="10"/>
  <c r="BF134" i="10"/>
  <c r="BF144" i="10"/>
  <c r="BF147" i="10"/>
  <c r="BF149" i="10"/>
  <c r="BF165" i="10"/>
  <c r="BF168" i="10"/>
  <c r="BF182" i="10"/>
  <c r="BF207" i="10"/>
  <c r="BF208" i="10"/>
  <c r="BF232" i="10"/>
  <c r="BF240" i="10"/>
  <c r="BF142" i="10"/>
  <c r="BF148" i="10"/>
  <c r="BF156" i="10"/>
  <c r="BF163" i="10"/>
  <c r="BF169" i="10"/>
  <c r="BF173" i="10"/>
  <c r="BF176" i="10"/>
  <c r="BF191" i="10"/>
  <c r="BF197" i="10"/>
  <c r="BF200" i="10"/>
  <c r="BF203" i="10"/>
  <c r="BF209" i="10"/>
  <c r="BF223" i="10"/>
  <c r="BF248" i="10"/>
  <c r="J94" i="9"/>
  <c r="J93" i="9"/>
  <c r="BF124" i="9"/>
  <c r="BF126" i="9"/>
  <c r="BF129" i="9"/>
  <c r="J91" i="9"/>
  <c r="BF127" i="9"/>
  <c r="BF128" i="9"/>
  <c r="BF130" i="9"/>
  <c r="BF131" i="9"/>
  <c r="E85" i="9"/>
  <c r="F94" i="9"/>
  <c r="BF142" i="8"/>
  <c r="BF147" i="8"/>
  <c r="BF153" i="8"/>
  <c r="BF164" i="8"/>
  <c r="BF169" i="8"/>
  <c r="BF170" i="8"/>
  <c r="F94" i="8"/>
  <c r="J120" i="8"/>
  <c r="BF126" i="8"/>
  <c r="BF138" i="8"/>
  <c r="BF151" i="8"/>
  <c r="BF152" i="8"/>
  <c r="BF154" i="8"/>
  <c r="BF160" i="8"/>
  <c r="BF161" i="8"/>
  <c r="BF165" i="8"/>
  <c r="BF133" i="8"/>
  <c r="BF149" i="8"/>
  <c r="BF163" i="8"/>
  <c r="J91" i="8"/>
  <c r="BF131" i="8"/>
  <c r="BF137" i="8"/>
  <c r="BF157" i="8"/>
  <c r="BF158" i="8"/>
  <c r="BF172" i="8"/>
  <c r="E111" i="8"/>
  <c r="BF125" i="8"/>
  <c r="BF134" i="8"/>
  <c r="BF156" i="8"/>
  <c r="BF166" i="8"/>
  <c r="J93" i="8"/>
  <c r="BF127" i="8"/>
  <c r="BF136" i="8"/>
  <c r="BF139" i="8"/>
  <c r="BF155" i="8"/>
  <c r="BF162" i="8"/>
  <c r="BF167" i="8"/>
  <c r="BF130" i="8"/>
  <c r="BF135" i="8"/>
  <c r="BF146" i="8"/>
  <c r="BF168" i="8"/>
  <c r="BF171" i="8"/>
  <c r="BF128" i="8"/>
  <c r="BF129" i="8"/>
  <c r="BF132" i="8"/>
  <c r="BF140" i="8"/>
  <c r="BF141" i="8"/>
  <c r="BF143" i="8"/>
  <c r="BF144" i="8"/>
  <c r="BF145" i="8"/>
  <c r="BF150" i="8"/>
  <c r="BF159" i="8"/>
  <c r="F122" i="7"/>
  <c r="BF173" i="7"/>
  <c r="BF179" i="7"/>
  <c r="BF181" i="7"/>
  <c r="BF182" i="7"/>
  <c r="BF184" i="7"/>
  <c r="BF188" i="7"/>
  <c r="BF201" i="7"/>
  <c r="BF202" i="7"/>
  <c r="BF203" i="7"/>
  <c r="BF213" i="7"/>
  <c r="BF223" i="7"/>
  <c r="BF224" i="7"/>
  <c r="BF227" i="7"/>
  <c r="F94" i="7"/>
  <c r="BF159" i="7"/>
  <c r="BF193" i="7"/>
  <c r="BF196" i="7"/>
  <c r="BF211" i="7"/>
  <c r="BF222" i="7"/>
  <c r="BF232" i="7"/>
  <c r="BF238" i="7"/>
  <c r="BF243" i="7"/>
  <c r="BF247" i="7"/>
  <c r="BF255" i="7"/>
  <c r="BF264" i="7"/>
  <c r="BF272" i="7"/>
  <c r="BF279" i="7"/>
  <c r="BF281" i="7"/>
  <c r="J91" i="7"/>
  <c r="BF151" i="7"/>
  <c r="BF152" i="7"/>
  <c r="BF167" i="7"/>
  <c r="BF172" i="7"/>
  <c r="BF180" i="7"/>
  <c r="BF187" i="7"/>
  <c r="BF192" i="7"/>
  <c r="BF205" i="7"/>
  <c r="BF217" i="7"/>
  <c r="BF248" i="7"/>
  <c r="BF262" i="7"/>
  <c r="BF277" i="7"/>
  <c r="E85" i="7"/>
  <c r="J93" i="7"/>
  <c r="BF128" i="7"/>
  <c r="BF149" i="7"/>
  <c r="BF164" i="7"/>
  <c r="BF194" i="7"/>
  <c r="BF195" i="7"/>
  <c r="BF198" i="7"/>
  <c r="BF199" i="7"/>
  <c r="BF204" i="7"/>
  <c r="BF207" i="7"/>
  <c r="BF228" i="7"/>
  <c r="BF241" i="7"/>
  <c r="BF249" i="7"/>
  <c r="BF253" i="7"/>
  <c r="BF258" i="7"/>
  <c r="BF259" i="7"/>
  <c r="BF268" i="7"/>
  <c r="BF269" i="7"/>
  <c r="BF270" i="7"/>
  <c r="BF280" i="7"/>
  <c r="J123" i="7"/>
  <c r="BF189" i="7"/>
  <c r="BF206" i="7"/>
  <c r="BF209" i="7"/>
  <c r="BF214" i="7"/>
  <c r="BF219" i="7"/>
  <c r="BF236" i="7"/>
  <c r="BF244" i="7"/>
  <c r="BF246" i="7"/>
  <c r="BF256" i="7"/>
  <c r="BF257" i="7"/>
  <c r="BF271" i="7"/>
  <c r="BF273" i="7"/>
  <c r="BF278" i="7"/>
  <c r="BF282" i="7"/>
  <c r="BF283" i="7"/>
  <c r="BF165" i="7"/>
  <c r="BF168" i="7"/>
  <c r="BF169" i="7"/>
  <c r="BF176" i="7"/>
  <c r="BF177" i="7"/>
  <c r="BF183" i="7"/>
  <c r="BF185" i="7"/>
  <c r="BF215" i="7"/>
  <c r="BF226" i="7"/>
  <c r="BF267" i="7"/>
  <c r="BF276" i="7"/>
  <c r="BF171" i="7"/>
  <c r="BF175" i="7"/>
  <c r="BF178" i="7"/>
  <c r="BF186" i="7"/>
  <c r="BF191" i="7"/>
  <c r="BF197" i="7"/>
  <c r="BF200" i="7"/>
  <c r="BF208" i="7"/>
  <c r="BF210" i="7"/>
  <c r="BF212" i="7"/>
  <c r="BF218" i="7"/>
  <c r="BF225" i="7"/>
  <c r="BF229" i="7"/>
  <c r="BF230" i="7"/>
  <c r="BF231" i="7"/>
  <c r="BF234" i="7"/>
  <c r="BF240" i="7"/>
  <c r="BF242" i="7"/>
  <c r="BF252" i="7"/>
  <c r="BF261" i="7"/>
  <c r="BF265" i="7"/>
  <c r="BF284" i="7"/>
  <c r="BF150" i="7"/>
  <c r="BF166" i="7"/>
  <c r="BF170" i="7"/>
  <c r="BF190" i="7"/>
  <c r="BF216" i="7"/>
  <c r="BF220" i="7"/>
  <c r="BF221" i="7"/>
  <c r="BF233" i="7"/>
  <c r="BF237" i="7"/>
  <c r="BF245" i="7"/>
  <c r="BF250" i="7"/>
  <c r="BF251" i="7"/>
  <c r="BF254" i="7"/>
  <c r="BF263" i="7"/>
  <c r="BF266" i="7"/>
  <c r="BF274" i="7"/>
  <c r="BF275" i="7"/>
  <c r="J127" i="6"/>
  <c r="BF134" i="6"/>
  <c r="BF137" i="6"/>
  <c r="BF138" i="6"/>
  <c r="BF139" i="6"/>
  <c r="BF142" i="6"/>
  <c r="BF157" i="6"/>
  <c r="BF158" i="6"/>
  <c r="BF162" i="6"/>
  <c r="BF166" i="6"/>
  <c r="BF182" i="6"/>
  <c r="BF189" i="6"/>
  <c r="BF199" i="6"/>
  <c r="BF210" i="6"/>
  <c r="BF212" i="6"/>
  <c r="BF219" i="6"/>
  <c r="BF224" i="6"/>
  <c r="BF235" i="6"/>
  <c r="BF152" i="6"/>
  <c r="BF172" i="6"/>
  <c r="BF179" i="6"/>
  <c r="BF191" i="6"/>
  <c r="BF192" i="6"/>
  <c r="BF206" i="6"/>
  <c r="BF211" i="6"/>
  <c r="BF223" i="6"/>
  <c r="BF229" i="6"/>
  <c r="BF243" i="6"/>
  <c r="BF248" i="6"/>
  <c r="BF254" i="6"/>
  <c r="BF260" i="6"/>
  <c r="E118" i="6"/>
  <c r="F127" i="6"/>
  <c r="BF144" i="6"/>
  <c r="BF150" i="6"/>
  <c r="BF153" i="6"/>
  <c r="BF159" i="6"/>
  <c r="BF168" i="6"/>
  <c r="BF171" i="6"/>
  <c r="BF197" i="6"/>
  <c r="BF239" i="6"/>
  <c r="BF240" i="6"/>
  <c r="BF242" i="6"/>
  <c r="BF245" i="6"/>
  <c r="BF250" i="6"/>
  <c r="BF251" i="6"/>
  <c r="BF261" i="6"/>
  <c r="BF262" i="6"/>
  <c r="BF264" i="6"/>
  <c r="BF272" i="6"/>
  <c r="BF280" i="6"/>
  <c r="J93" i="6"/>
  <c r="BF133" i="6"/>
  <c r="BF147" i="6"/>
  <c r="BF156" i="6"/>
  <c r="BF163" i="6"/>
  <c r="BF169" i="6"/>
  <c r="BF177" i="6"/>
  <c r="BF185" i="6"/>
  <c r="BF203" i="6"/>
  <c r="BF204" i="6"/>
  <c r="BF205" i="6"/>
  <c r="BF209" i="6"/>
  <c r="BF213" i="6"/>
  <c r="BF214" i="6"/>
  <c r="BF215" i="6"/>
  <c r="BF227" i="6"/>
  <c r="BF238" i="6"/>
  <c r="BF241" i="6"/>
  <c r="BF246" i="6"/>
  <c r="BF247" i="6"/>
  <c r="BF268" i="6"/>
  <c r="BF277" i="6"/>
  <c r="J124" i="6"/>
  <c r="BF131" i="6"/>
  <c r="BF140" i="6"/>
  <c r="BF155" i="6"/>
  <c r="BF160" i="6"/>
  <c r="BF176" i="6"/>
  <c r="BF178" i="6"/>
  <c r="BF181" i="6"/>
  <c r="BF196" i="6"/>
  <c r="BF218" i="6"/>
  <c r="BF220" i="6"/>
  <c r="BF232" i="6"/>
  <c r="BF255" i="6"/>
  <c r="BF256" i="6"/>
  <c r="BF257" i="6"/>
  <c r="BF265" i="6"/>
  <c r="BF270" i="6"/>
  <c r="F93" i="6"/>
  <c r="BF146" i="6"/>
  <c r="BF148" i="6"/>
  <c r="BF151" i="6"/>
  <c r="BF180" i="6"/>
  <c r="BF184" i="6"/>
  <c r="BF187" i="6"/>
  <c r="BF188" i="6"/>
  <c r="BF200" i="6"/>
  <c r="BF201" i="6"/>
  <c r="BF202" i="6"/>
  <c r="BF221" i="6"/>
  <c r="BF222" i="6"/>
  <c r="BF226" i="6"/>
  <c r="BF228" i="6"/>
  <c r="BF266" i="6"/>
  <c r="BF271" i="6"/>
  <c r="BF275" i="6"/>
  <c r="BF276" i="6"/>
  <c r="BF279" i="6"/>
  <c r="BF135" i="6"/>
  <c r="BF145" i="6"/>
  <c r="BF161" i="6"/>
  <c r="BF165" i="6"/>
  <c r="BF167" i="6"/>
  <c r="BF175" i="6"/>
  <c r="BF186" i="6"/>
  <c r="BF190" i="6"/>
  <c r="BF193" i="6"/>
  <c r="BF194" i="6"/>
  <c r="BF195" i="6"/>
  <c r="BF217" i="6"/>
  <c r="BF236" i="6"/>
  <c r="BF249" i="6"/>
  <c r="BF252" i="6"/>
  <c r="BF258" i="6"/>
  <c r="BF259" i="6"/>
  <c r="BF263" i="6"/>
  <c r="BF273" i="6"/>
  <c r="BF278" i="6"/>
  <c r="BF132" i="6"/>
  <c r="BF141" i="6"/>
  <c r="BF143" i="6"/>
  <c r="BF149" i="6"/>
  <c r="BF154" i="6"/>
  <c r="BF164" i="6"/>
  <c r="BF170" i="6"/>
  <c r="BF173" i="6"/>
  <c r="BF174" i="6"/>
  <c r="BF183" i="6"/>
  <c r="BF208" i="6"/>
  <c r="BF216" i="6"/>
  <c r="BF230" i="6"/>
  <c r="BF231" i="6"/>
  <c r="BF233" i="6"/>
  <c r="BF244" i="6"/>
  <c r="BF267" i="6"/>
  <c r="BK151" i="4"/>
  <c r="J151" i="4" s="1"/>
  <c r="J103" i="4" s="1"/>
  <c r="BF144" i="5"/>
  <c r="BF145" i="5"/>
  <c r="BF148" i="5"/>
  <c r="BF149" i="5"/>
  <c r="BF158" i="5"/>
  <c r="BF193" i="5"/>
  <c r="BF225" i="5"/>
  <c r="BF233" i="5"/>
  <c r="BF254" i="5"/>
  <c r="BF265" i="5"/>
  <c r="BF268" i="5"/>
  <c r="BF269" i="5"/>
  <c r="BF273" i="5"/>
  <c r="BF274" i="5"/>
  <c r="BF284" i="5"/>
  <c r="BF287" i="5"/>
  <c r="BF289" i="5"/>
  <c r="J134" i="4"/>
  <c r="J100" i="4" s="1"/>
  <c r="BF132" i="5"/>
  <c r="BF135" i="5"/>
  <c r="BF151" i="5"/>
  <c r="BF154" i="5"/>
  <c r="BF162" i="5"/>
  <c r="BF164" i="5"/>
  <c r="BF170" i="5"/>
  <c r="BF183" i="5"/>
  <c r="BF195" i="5"/>
  <c r="BF196" i="5"/>
  <c r="BF197" i="5"/>
  <c r="BF208" i="5"/>
  <c r="BF222" i="5"/>
  <c r="BF228" i="5"/>
  <c r="BF230" i="5"/>
  <c r="BF235" i="5"/>
  <c r="BF236" i="5"/>
  <c r="BF243" i="5"/>
  <c r="BF244" i="5"/>
  <c r="BF264" i="5"/>
  <c r="BF131" i="5"/>
  <c r="BF138" i="5"/>
  <c r="BF139" i="5"/>
  <c r="BF143" i="5"/>
  <c r="BF155" i="5"/>
  <c r="BF172" i="5"/>
  <c r="BF185" i="5"/>
  <c r="BF186" i="5"/>
  <c r="BF187" i="5"/>
  <c r="BF189" i="5"/>
  <c r="BF194" i="5"/>
  <c r="BF221" i="5"/>
  <c r="BF231" i="5"/>
  <c r="BF232" i="5"/>
  <c r="BF239" i="5"/>
  <c r="BF240" i="5"/>
  <c r="BF246" i="5"/>
  <c r="BF288" i="5"/>
  <c r="J91" i="5"/>
  <c r="F126" i="5"/>
  <c r="BF137" i="5"/>
  <c r="BF141" i="5"/>
  <c r="BF159" i="5"/>
  <c r="BF161" i="5"/>
  <c r="BF163" i="5"/>
  <c r="BF176" i="5"/>
  <c r="BF179" i="5"/>
  <c r="BF180" i="5"/>
  <c r="BF201" i="5"/>
  <c r="BF204" i="5"/>
  <c r="BF214" i="5"/>
  <c r="BF216" i="5"/>
  <c r="BF218" i="5"/>
  <c r="BF219" i="5"/>
  <c r="BF227" i="5"/>
  <c r="BF229" i="5"/>
  <c r="BF234" i="5"/>
  <c r="BF238" i="5"/>
  <c r="BF252" i="5"/>
  <c r="BF253" i="5"/>
  <c r="BF266" i="5"/>
  <c r="BF267" i="5"/>
  <c r="BF271" i="5"/>
  <c r="BF278" i="5"/>
  <c r="BF279" i="5"/>
  <c r="E85" i="5"/>
  <c r="BF133" i="5"/>
  <c r="BF157" i="5"/>
  <c r="BF165" i="5"/>
  <c r="BF166" i="5"/>
  <c r="BF167" i="5"/>
  <c r="BF173" i="5"/>
  <c r="BF175" i="5"/>
  <c r="BF198" i="5"/>
  <c r="BF205" i="5"/>
  <c r="BF206" i="5"/>
  <c r="BF223" i="5"/>
  <c r="BF245" i="5"/>
  <c r="BF247" i="5"/>
  <c r="BF248" i="5"/>
  <c r="BF272" i="5"/>
  <c r="BF275" i="5"/>
  <c r="BF280" i="5"/>
  <c r="BF282" i="5"/>
  <c r="BF290" i="5"/>
  <c r="BF140" i="5"/>
  <c r="BF142" i="5"/>
  <c r="BF150" i="5"/>
  <c r="BF171" i="5"/>
  <c r="BF178" i="5"/>
  <c r="BF182" i="5"/>
  <c r="BF184" i="5"/>
  <c r="BF199" i="5"/>
  <c r="BF203" i="5"/>
  <c r="BF209" i="5"/>
  <c r="BF213" i="5"/>
  <c r="BF215" i="5"/>
  <c r="BF242" i="5"/>
  <c r="BF249" i="5"/>
  <c r="BF251" i="5"/>
  <c r="BF256" i="5"/>
  <c r="BF257" i="5"/>
  <c r="BF136" i="5"/>
  <c r="BF147" i="5"/>
  <c r="BF152" i="5"/>
  <c r="BF160" i="5"/>
  <c r="BF168" i="5"/>
  <c r="BF174" i="5"/>
  <c r="BF177" i="5"/>
  <c r="BF190" i="5"/>
  <c r="BF192" i="5"/>
  <c r="BF207" i="5"/>
  <c r="BF220" i="5"/>
  <c r="BF224" i="5"/>
  <c r="BF226" i="5"/>
  <c r="BF259" i="5"/>
  <c r="BF260" i="5"/>
  <c r="BF261" i="5"/>
  <c r="BF262" i="5"/>
  <c r="BF263" i="5"/>
  <c r="BF270" i="5"/>
  <c r="BF276" i="5"/>
  <c r="BF277" i="5"/>
  <c r="BF283" i="5"/>
  <c r="BF285" i="5"/>
  <c r="BF286" i="5"/>
  <c r="BF146" i="5"/>
  <c r="BF169" i="5"/>
  <c r="BF181" i="5"/>
  <c r="BF188" i="5"/>
  <c r="BF200" i="5"/>
  <c r="BF202" i="5"/>
  <c r="BF211" i="5"/>
  <c r="BF212" i="5"/>
  <c r="BF217" i="5"/>
  <c r="BF237" i="5"/>
  <c r="BF241" i="5"/>
  <c r="BF250" i="5"/>
  <c r="BF258" i="5"/>
  <c r="E120" i="4"/>
  <c r="BF138" i="4"/>
  <c r="BF145" i="4"/>
  <c r="BF183" i="4"/>
  <c r="BF188" i="4"/>
  <c r="BF189" i="4"/>
  <c r="BF196" i="4"/>
  <c r="BF205" i="4"/>
  <c r="BF213" i="4"/>
  <c r="BF218" i="4"/>
  <c r="BF225" i="4"/>
  <c r="BF229" i="4"/>
  <c r="BF239" i="4"/>
  <c r="BF244" i="4"/>
  <c r="J91" i="4"/>
  <c r="F129" i="4"/>
  <c r="BF136" i="4"/>
  <c r="BF141" i="4"/>
  <c r="BF154" i="4"/>
  <c r="BF158" i="4"/>
  <c r="BF161" i="4"/>
  <c r="BF168" i="4"/>
  <c r="BF177" i="4"/>
  <c r="BF186" i="4"/>
  <c r="BF200" i="4"/>
  <c r="BF226" i="4"/>
  <c r="BF231" i="4"/>
  <c r="BF232" i="4"/>
  <c r="BF233" i="4"/>
  <c r="BF235" i="4"/>
  <c r="BF236" i="4"/>
  <c r="BF242" i="4"/>
  <c r="BF255" i="4"/>
  <c r="BF256" i="4"/>
  <c r="BF259" i="4"/>
  <c r="BF260" i="4"/>
  <c r="BF267" i="4"/>
  <c r="BF268" i="4"/>
  <c r="BF272" i="4"/>
  <c r="BF279" i="4"/>
  <c r="BF280" i="4"/>
  <c r="BF288" i="4"/>
  <c r="BF289" i="4"/>
  <c r="BF290" i="4"/>
  <c r="BF309" i="4"/>
  <c r="BF310" i="4"/>
  <c r="BF323" i="4"/>
  <c r="F128" i="4"/>
  <c r="BF139" i="4"/>
  <c r="BF156" i="4"/>
  <c r="BF160" i="4"/>
  <c r="BF165" i="4"/>
  <c r="BF179" i="4"/>
  <c r="BF198" i="4"/>
  <c r="BF199" i="4"/>
  <c r="BF208" i="4"/>
  <c r="BF223" i="4"/>
  <c r="BF228" i="4"/>
  <c r="BF230" i="4"/>
  <c r="BF240" i="4"/>
  <c r="BF254" i="4"/>
  <c r="BF285" i="4"/>
  <c r="BF286" i="4"/>
  <c r="BF287" i="4"/>
  <c r="BF302" i="4"/>
  <c r="BF311" i="4"/>
  <c r="BF313" i="4"/>
  <c r="BF316" i="4"/>
  <c r="BF325" i="4"/>
  <c r="BF135" i="4"/>
  <c r="BF144" i="4"/>
  <c r="BF148" i="4"/>
  <c r="BF155" i="4"/>
  <c r="BF166" i="4"/>
  <c r="BF169" i="4"/>
  <c r="BF171" i="4"/>
  <c r="BF181" i="4"/>
  <c r="BF187" i="4"/>
  <c r="BF201" i="4"/>
  <c r="BF217" i="4"/>
  <c r="BF221" i="4"/>
  <c r="BF222" i="4"/>
  <c r="BF253" i="4"/>
  <c r="BF274" i="4"/>
  <c r="BF292" i="4"/>
  <c r="BF293" i="4"/>
  <c r="BF294" i="4"/>
  <c r="BF307" i="4"/>
  <c r="BF312" i="4"/>
  <c r="BF142" i="4"/>
  <c r="BF150" i="4"/>
  <c r="BF153" i="4"/>
  <c r="BF157" i="4"/>
  <c r="BF159" i="4"/>
  <c r="BF173" i="4"/>
  <c r="BF176" i="4"/>
  <c r="BF185" i="4"/>
  <c r="BF193" i="4"/>
  <c r="BF197" i="4"/>
  <c r="BF209" i="4"/>
  <c r="BF238" i="4"/>
  <c r="BF248" i="4"/>
  <c r="BF250" i="4"/>
  <c r="BF258" i="4"/>
  <c r="BF261" i="4"/>
  <c r="BF283" i="4"/>
  <c r="BF291" i="4"/>
  <c r="BF298" i="4"/>
  <c r="BF305" i="4"/>
  <c r="BF315" i="4"/>
  <c r="BF317" i="4"/>
  <c r="BF324" i="4"/>
  <c r="BF162" i="4"/>
  <c r="BF164" i="4"/>
  <c r="BF180" i="4"/>
  <c r="BF182" i="4"/>
  <c r="BF190" i="4"/>
  <c r="BF192" i="4"/>
  <c r="BF206" i="4"/>
  <c r="BF207" i="4"/>
  <c r="BF211" i="4"/>
  <c r="BF212" i="4"/>
  <c r="BF216" i="4"/>
  <c r="BF224" i="4"/>
  <c r="BF247" i="4"/>
  <c r="BF263" i="4"/>
  <c r="BF264" i="4"/>
  <c r="BF266" i="4"/>
  <c r="BF270" i="4"/>
  <c r="BF277" i="4"/>
  <c r="BF278" i="4"/>
  <c r="BF284" i="4"/>
  <c r="BF304" i="4"/>
  <c r="BF306" i="4"/>
  <c r="BF326" i="4"/>
  <c r="BF137" i="4"/>
  <c r="BF143" i="4"/>
  <c r="BF163" i="4"/>
  <c r="BF167" i="4"/>
  <c r="BF172" i="4"/>
  <c r="BF174" i="4"/>
  <c r="BF175" i="4"/>
  <c r="BF178" i="4"/>
  <c r="BF191" i="4"/>
  <c r="BF203" i="4"/>
  <c r="BF210" i="4"/>
  <c r="BF215" i="4"/>
  <c r="BF234" i="4"/>
  <c r="BF237" i="4"/>
  <c r="BF245" i="4"/>
  <c r="BF249" i="4"/>
  <c r="BF252" i="4"/>
  <c r="BF257" i="4"/>
  <c r="BF265" i="4"/>
  <c r="BF271" i="4"/>
  <c r="BF276" i="4"/>
  <c r="BF281" i="4"/>
  <c r="BF296" i="4"/>
  <c r="BF297" i="4"/>
  <c r="BF300" i="4"/>
  <c r="BF301" i="4"/>
  <c r="BF303" i="4"/>
  <c r="BF308" i="4"/>
  <c r="BF314" i="4"/>
  <c r="BF319" i="4"/>
  <c r="BF140" i="4"/>
  <c r="BF146" i="4"/>
  <c r="BF184" i="4"/>
  <c r="BF194" i="4"/>
  <c r="BF195" i="4"/>
  <c r="BF202" i="4"/>
  <c r="BF214" i="4"/>
  <c r="BF219" i="4"/>
  <c r="BF227" i="4"/>
  <c r="BF241" i="4"/>
  <c r="BF243" i="4"/>
  <c r="BF246" i="4"/>
  <c r="BF251" i="4"/>
  <c r="BF262" i="4"/>
  <c r="BF273" i="4"/>
  <c r="BF282" i="4"/>
  <c r="BF295" i="4"/>
  <c r="BF299" i="4"/>
  <c r="BF318" i="4"/>
  <c r="BF320" i="4"/>
  <c r="BF321" i="4"/>
  <c r="BF322" i="4"/>
  <c r="F94" i="3"/>
  <c r="J118" i="3"/>
  <c r="BF130" i="3"/>
  <c r="BK150" i="2"/>
  <c r="E110" i="3"/>
  <c r="BF131" i="3"/>
  <c r="J91" i="3"/>
  <c r="BF132" i="3"/>
  <c r="BF133" i="3"/>
  <c r="BF126" i="3"/>
  <c r="BF124" i="3"/>
  <c r="BF128" i="3"/>
  <c r="J91" i="2"/>
  <c r="F146" i="2"/>
  <c r="BF280" i="2"/>
  <c r="BF287" i="2"/>
  <c r="BF295" i="2"/>
  <c r="BF313" i="2"/>
  <c r="BF316" i="2"/>
  <c r="BF326" i="2"/>
  <c r="BF427" i="2"/>
  <c r="BF430" i="2"/>
  <c r="BF453" i="2"/>
  <c r="BF454" i="2"/>
  <c r="BF523" i="2"/>
  <c r="BF525" i="2"/>
  <c r="BF527" i="2"/>
  <c r="BF566" i="2"/>
  <c r="BF591" i="2"/>
  <c r="BF598" i="2"/>
  <c r="BF603" i="2"/>
  <c r="BF605" i="2"/>
  <c r="BF633" i="2"/>
  <c r="BF672" i="2"/>
  <c r="BF691" i="2"/>
  <c r="BF707" i="2"/>
  <c r="BF715" i="2"/>
  <c r="BF732" i="2"/>
  <c r="BF787" i="2"/>
  <c r="BF791" i="2"/>
  <c r="BF801" i="2"/>
  <c r="BF804" i="2"/>
  <c r="BF876" i="2"/>
  <c r="BF878" i="2"/>
  <c r="BF963" i="2"/>
  <c r="BF969" i="2"/>
  <c r="BF977" i="2"/>
  <c r="BF1035" i="2"/>
  <c r="BF1037" i="2"/>
  <c r="BF1044" i="2"/>
  <c r="E85" i="2"/>
  <c r="BF156" i="2"/>
  <c r="BF160" i="2"/>
  <c r="BF195" i="2"/>
  <c r="BF200" i="2"/>
  <c r="BF261" i="2"/>
  <c r="BF309" i="2"/>
  <c r="BF353" i="2"/>
  <c r="BF403" i="2"/>
  <c r="BF424" i="2"/>
  <c r="BF460" i="2"/>
  <c r="BF464" i="2"/>
  <c r="BF535" i="2"/>
  <c r="BF555" i="2"/>
  <c r="BF558" i="2"/>
  <c r="BF572" i="2"/>
  <c r="BF581" i="2"/>
  <c r="BF608" i="2"/>
  <c r="BF616" i="2"/>
  <c r="BF720" i="2"/>
  <c r="BF737" i="2"/>
  <c r="BF809" i="2"/>
  <c r="BF850" i="2"/>
  <c r="BF860" i="2"/>
  <c r="BF868" i="2"/>
  <c r="BF894" i="2"/>
  <c r="BF909" i="2"/>
  <c r="BF922" i="2"/>
  <c r="BF968" i="2"/>
  <c r="BF970" i="2"/>
  <c r="BF995" i="2"/>
  <c r="BF1011" i="2"/>
  <c r="BF176" i="2"/>
  <c r="BF178" i="2"/>
  <c r="BF188" i="2"/>
  <c r="BF197" i="2"/>
  <c r="BF231" i="2"/>
  <c r="BF237" i="2"/>
  <c r="BF242" i="2"/>
  <c r="BF299" i="2"/>
  <c r="BF306" i="2"/>
  <c r="BF357" i="2"/>
  <c r="BF361" i="2"/>
  <c r="BF404" i="2"/>
  <c r="BF408" i="2"/>
  <c r="BF432" i="2"/>
  <c r="BF435" i="2"/>
  <c r="BF448" i="2"/>
  <c r="BF470" i="2"/>
  <c r="BF493" i="2"/>
  <c r="BF506" i="2"/>
  <c r="BF515" i="2"/>
  <c r="BF519" i="2"/>
  <c r="BF521" i="2"/>
  <c r="BF529" i="2"/>
  <c r="BF541" i="2"/>
  <c r="BF548" i="2"/>
  <c r="BF550" i="2"/>
  <c r="BF561" i="2"/>
  <c r="BF563" i="2"/>
  <c r="BF606" i="2"/>
  <c r="BF610" i="2"/>
  <c r="BF620" i="2"/>
  <c r="BF660" i="2"/>
  <c r="BF664" i="2"/>
  <c r="BF666" i="2"/>
  <c r="BF671" i="2"/>
  <c r="BF689" i="2"/>
  <c r="BF722" i="2"/>
  <c r="BF728" i="2"/>
  <c r="BF752" i="2"/>
  <c r="BF803" i="2"/>
  <c r="BF807" i="2"/>
  <c r="BF830" i="2"/>
  <c r="BF858" i="2"/>
  <c r="BF880" i="2"/>
  <c r="BF882" i="2"/>
  <c r="BF890" i="2"/>
  <c r="BF961" i="2"/>
  <c r="BF966" i="2"/>
  <c r="BF973" i="2"/>
  <c r="BF984" i="2"/>
  <c r="BF986" i="2"/>
  <c r="BF1130" i="2"/>
  <c r="BF1162" i="2"/>
  <c r="BF180" i="2"/>
  <c r="BF211" i="2"/>
  <c r="BF246" i="2"/>
  <c r="BF275" i="2"/>
  <c r="BF320" i="2"/>
  <c r="BF406" i="2"/>
  <c r="BF462" i="2"/>
  <c r="BF466" i="2"/>
  <c r="BF517" i="2"/>
  <c r="BF542" i="2"/>
  <c r="BF554" i="2"/>
  <c r="BF567" i="2"/>
  <c r="BF571" i="2"/>
  <c r="BF611" i="2"/>
  <c r="BF619" i="2"/>
  <c r="BF651" i="2"/>
  <c r="BF662" i="2"/>
  <c r="BF668" i="2"/>
  <c r="BF687" i="2"/>
  <c r="BF694" i="2"/>
  <c r="BF699" i="2"/>
  <c r="BF747" i="2"/>
  <c r="BF806" i="2"/>
  <c r="BF808" i="2"/>
  <c r="BF896" i="2"/>
  <c r="BF898" i="2"/>
  <c r="BF900" i="2"/>
  <c r="BF964" i="2"/>
  <c r="BF1004" i="2"/>
  <c r="BF1033" i="2"/>
  <c r="BF152" i="2"/>
  <c r="BF153" i="2"/>
  <c r="BF165" i="2"/>
  <c r="BF169" i="2"/>
  <c r="BF175" i="2"/>
  <c r="BF183" i="2"/>
  <c r="BF190" i="2"/>
  <c r="BF193" i="2"/>
  <c r="BF474" i="2"/>
  <c r="BF536" i="2"/>
  <c r="BF537" i="2"/>
  <c r="BF549" i="2"/>
  <c r="BF560" i="2"/>
  <c r="BF622" i="2"/>
  <c r="BF652" i="2"/>
  <c r="BF675" i="2"/>
  <c r="BF684" i="2"/>
  <c r="BF685" i="2"/>
  <c r="BF711" i="2"/>
  <c r="BF730" i="2"/>
  <c r="BF799" i="2"/>
  <c r="BF895" i="2"/>
  <c r="BF945" i="2"/>
  <c r="BF951" i="2"/>
  <c r="BF954" i="2"/>
  <c r="BF971" i="2"/>
  <c r="BF972" i="2"/>
  <c r="BF976" i="2"/>
  <c r="BF979" i="2"/>
  <c r="BF981" i="2"/>
  <c r="BF982" i="2"/>
  <c r="BF990" i="2"/>
  <c r="BF991" i="2"/>
  <c r="BF1009" i="2"/>
  <c r="BF1021" i="2"/>
  <c r="BF1023" i="2"/>
  <c r="BF1039" i="2"/>
  <c r="BF1076" i="2"/>
  <c r="BF1156" i="2"/>
  <c r="BF181" i="2"/>
  <c r="BF255" i="2"/>
  <c r="BF260" i="2"/>
  <c r="BF308" i="2"/>
  <c r="BF314" i="2"/>
  <c r="BF322" i="2"/>
  <c r="BF351" i="2"/>
  <c r="BF354" i="2"/>
  <c r="BF456" i="2"/>
  <c r="BF468" i="2"/>
  <c r="BF477" i="2"/>
  <c r="BF479" i="2"/>
  <c r="BF483" i="2"/>
  <c r="BF499" i="2"/>
  <c r="BF503" i="2"/>
  <c r="BF528" i="2"/>
  <c r="BF631" i="2"/>
  <c r="BF638" i="2"/>
  <c r="BF656" i="2"/>
  <c r="BF676" i="2"/>
  <c r="BF695" i="2"/>
  <c r="BF736" i="2"/>
  <c r="BF797" i="2"/>
  <c r="BF800" i="2"/>
  <c r="BF802" i="2"/>
  <c r="BF805" i="2"/>
  <c r="BF842" i="2"/>
  <c r="BF884" i="2"/>
  <c r="BF915" i="2"/>
  <c r="BF917" i="2"/>
  <c r="BF924" i="2"/>
  <c r="BF943" i="2"/>
  <c r="BF962" i="2"/>
  <c r="BF974" i="2"/>
  <c r="BF988" i="2"/>
  <c r="BF993" i="2"/>
  <c r="BF1003" i="2"/>
  <c r="BF1017" i="2"/>
  <c r="BF1065" i="2"/>
  <c r="BF1124" i="2"/>
  <c r="BF1127" i="2"/>
  <c r="BF1133" i="2"/>
  <c r="BF1138" i="2"/>
  <c r="BF1141" i="2"/>
  <c r="BF1159" i="2"/>
  <c r="BF1165" i="2"/>
  <c r="BF1168" i="2"/>
  <c r="BF1174" i="2"/>
  <c r="BF1180" i="2"/>
  <c r="BF154" i="2"/>
  <c r="BF167" i="2"/>
  <c r="BF198" i="2"/>
  <c r="BF222" i="2"/>
  <c r="BF271" i="2"/>
  <c r="BF297" i="2"/>
  <c r="BF301" i="2"/>
  <c r="BF312" i="2"/>
  <c r="BF324" i="2"/>
  <c r="BF442" i="2"/>
  <c r="BF455" i="2"/>
  <c r="BF458" i="2"/>
  <c r="BF469" i="2"/>
  <c r="BF481" i="2"/>
  <c r="BF485" i="2"/>
  <c r="BF490" i="2"/>
  <c r="BF497" i="2"/>
  <c r="BF509" i="2"/>
  <c r="BF511" i="2"/>
  <c r="BF513" i="2"/>
  <c r="BF614" i="2"/>
  <c r="BF667" i="2"/>
  <c r="BF670" i="2"/>
  <c r="BF674" i="2"/>
  <c r="BF677" i="2"/>
  <c r="BF678" i="2"/>
  <c r="BF680" i="2"/>
  <c r="BF697" i="2"/>
  <c r="BF701" i="2"/>
  <c r="BF742" i="2"/>
  <c r="BF824" i="2"/>
  <c r="BF886" i="2"/>
  <c r="BF889" i="2"/>
  <c r="BF892" i="2"/>
  <c r="BF897" i="2"/>
  <c r="BF916" i="2"/>
  <c r="BF947" i="2"/>
  <c r="BF950" i="2"/>
  <c r="BF978" i="2"/>
  <c r="BF1008" i="2"/>
  <c r="BF1066" i="2"/>
  <c r="BF1070" i="2"/>
  <c r="BF1072" i="2"/>
  <c r="BF1118" i="2"/>
  <c r="BF1121" i="2"/>
  <c r="BF1153" i="2"/>
  <c r="BF1171" i="2"/>
  <c r="BF1183" i="2"/>
  <c r="BF1186" i="2"/>
  <c r="BF151" i="2"/>
  <c r="BF158" i="2"/>
  <c r="BF171" i="2"/>
  <c r="BF202" i="2"/>
  <c r="BF251" i="2"/>
  <c r="BF265" i="2"/>
  <c r="BF288" i="2"/>
  <c r="BF304" i="2"/>
  <c r="BF318" i="2"/>
  <c r="BF328" i="2"/>
  <c r="BF330" i="2"/>
  <c r="BF355" i="2"/>
  <c r="BF383" i="2"/>
  <c r="BF416" i="2"/>
  <c r="BF472" i="2"/>
  <c r="BF543" i="2"/>
  <c r="BF557" i="2"/>
  <c r="BF564" i="2"/>
  <c r="BF607" i="2"/>
  <c r="BF612" i="2"/>
  <c r="BF615" i="2"/>
  <c r="BF618" i="2"/>
  <c r="BF635" i="2"/>
  <c r="BF654" i="2"/>
  <c r="BF767" i="2"/>
  <c r="BF826" i="2"/>
  <c r="BF832" i="2"/>
  <c r="BF834" i="2"/>
  <c r="BF856" i="2"/>
  <c r="BF888" i="2"/>
  <c r="BF891" i="2"/>
  <c r="BF893" i="2"/>
  <c r="BF934" i="2"/>
  <c r="BF948" i="2"/>
  <c r="BF953" i="2"/>
  <c r="BF1073" i="2"/>
  <c r="BF1144" i="2"/>
  <c r="BF1147" i="2"/>
  <c r="BF1150" i="2"/>
  <c r="BF1177" i="2"/>
  <c r="F39" i="2"/>
  <c r="BD96" i="1" s="1"/>
  <c r="F35" i="8"/>
  <c r="AZ102" i="1" s="1"/>
  <c r="F39" i="8"/>
  <c r="BD102" i="1"/>
  <c r="F37" i="9"/>
  <c r="BB103" i="1" s="1"/>
  <c r="F38" i="9"/>
  <c r="BC103" i="1" s="1"/>
  <c r="J35" i="10"/>
  <c r="AV104" i="1"/>
  <c r="F33" i="13"/>
  <c r="AZ107" i="1" s="1"/>
  <c r="F37" i="14"/>
  <c r="BD108" i="1" s="1"/>
  <c r="F36" i="15"/>
  <c r="BC109" i="1"/>
  <c r="F33" i="17"/>
  <c r="AZ111" i="1" s="1"/>
  <c r="J33" i="19"/>
  <c r="AV113" i="1" s="1"/>
  <c r="F38" i="2"/>
  <c r="BC96" i="1"/>
  <c r="F39" i="7"/>
  <c r="BD101" i="1" s="1"/>
  <c r="F38" i="10"/>
  <c r="BC104" i="1" s="1"/>
  <c r="F36" i="13"/>
  <c r="BC107" i="1"/>
  <c r="F36" i="14"/>
  <c r="BC108" i="1" s="1"/>
  <c r="F36" i="16"/>
  <c r="BC110" i="1" s="1"/>
  <c r="F36" i="17"/>
  <c r="BC111" i="1"/>
  <c r="F35" i="19"/>
  <c r="BB113" i="1" s="1"/>
  <c r="F38" i="3"/>
  <c r="BC97" i="1" s="1"/>
  <c r="F35" i="3"/>
  <c r="AZ97" i="1"/>
  <c r="J35" i="4"/>
  <c r="AV98" i="1" s="1"/>
  <c r="F35" i="5"/>
  <c r="AZ99" i="1" s="1"/>
  <c r="F39" i="5"/>
  <c r="BD99" i="1"/>
  <c r="F35" i="6"/>
  <c r="AZ100" i="1" s="1"/>
  <c r="F37" i="7"/>
  <c r="BB101" i="1" s="1"/>
  <c r="F39" i="9"/>
  <c r="BD103" i="1"/>
  <c r="F35" i="10"/>
  <c r="AZ104" i="1" s="1"/>
  <c r="J33" i="13"/>
  <c r="AV107" i="1" s="1"/>
  <c r="F33" i="14"/>
  <c r="AZ108" i="1"/>
  <c r="F35" i="16"/>
  <c r="BB110" i="1" s="1"/>
  <c r="F37" i="18"/>
  <c r="BD112" i="1"/>
  <c r="F36" i="19"/>
  <c r="BC113" i="1" s="1"/>
  <c r="F37" i="2"/>
  <c r="BB96" i="1" s="1"/>
  <c r="F38" i="7"/>
  <c r="BC101" i="1"/>
  <c r="J35" i="9"/>
  <c r="AV103" i="1" s="1"/>
  <c r="F35" i="11"/>
  <c r="AZ105" i="1" s="1"/>
  <c r="F33" i="12"/>
  <c r="AZ106" i="1" s="1"/>
  <c r="F37" i="12"/>
  <c r="BD106" i="1" s="1"/>
  <c r="F35" i="15"/>
  <c r="BB109" i="1"/>
  <c r="F37" i="16"/>
  <c r="BD110" i="1" s="1"/>
  <c r="J33" i="18"/>
  <c r="AV112" i="1" s="1"/>
  <c r="J35" i="2"/>
  <c r="AV96" i="1"/>
  <c r="J35" i="7"/>
  <c r="AV101" i="1" s="1"/>
  <c r="F39" i="10"/>
  <c r="BD104" i="1" s="1"/>
  <c r="F35" i="14"/>
  <c r="BB108" i="1"/>
  <c r="F33" i="15"/>
  <c r="AZ109" i="1" s="1"/>
  <c r="J33" i="17"/>
  <c r="AV111" i="1" s="1"/>
  <c r="F33" i="18"/>
  <c r="AZ112" i="1"/>
  <c r="AS94" i="1"/>
  <c r="J35" i="3"/>
  <c r="AV97" i="1" s="1"/>
  <c r="F37" i="4"/>
  <c r="BB98" i="1" s="1"/>
  <c r="F38" i="4"/>
  <c r="BC98" i="1"/>
  <c r="J35" i="5"/>
  <c r="AV99" i="1" s="1"/>
  <c r="F38" i="5"/>
  <c r="BC99" i="1" s="1"/>
  <c r="J35" i="6"/>
  <c r="AV100" i="1"/>
  <c r="F39" i="6"/>
  <c r="BD100" i="1" s="1"/>
  <c r="J35" i="8"/>
  <c r="AV102" i="1" s="1"/>
  <c r="F37" i="8"/>
  <c r="BB102" i="1"/>
  <c r="F37" i="10"/>
  <c r="BB104" i="1" s="1"/>
  <c r="F37" i="13"/>
  <c r="BD107" i="1" s="1"/>
  <c r="J33" i="15"/>
  <c r="AV109" i="1"/>
  <c r="F35" i="17"/>
  <c r="BB111" i="1" s="1"/>
  <c r="F36" i="18"/>
  <c r="BC112" i="1" s="1"/>
  <c r="F35" i="2"/>
  <c r="AZ96" i="1"/>
  <c r="F35" i="7"/>
  <c r="AZ101" i="1" s="1"/>
  <c r="F38" i="11"/>
  <c r="BC105" i="1"/>
  <c r="F39" i="11"/>
  <c r="BD105" i="1" s="1"/>
  <c r="J33" i="12"/>
  <c r="AV106" i="1" s="1"/>
  <c r="F35" i="13"/>
  <c r="BB107" i="1"/>
  <c r="J33" i="14"/>
  <c r="AV108" i="1" s="1"/>
  <c r="J33" i="16"/>
  <c r="AV110" i="1" s="1"/>
  <c r="F35" i="18"/>
  <c r="BB112" i="1"/>
  <c r="F37" i="19"/>
  <c r="BD113" i="1" s="1"/>
  <c r="F39" i="3"/>
  <c r="BD97" i="1" s="1"/>
  <c r="F37" i="3"/>
  <c r="BB97" i="1"/>
  <c r="F35" i="4"/>
  <c r="AZ98" i="1" s="1"/>
  <c r="F39" i="4"/>
  <c r="BD98" i="1" s="1"/>
  <c r="F37" i="5"/>
  <c r="BB99" i="1"/>
  <c r="F37" i="6"/>
  <c r="BB100" i="1" s="1"/>
  <c r="F38" i="6"/>
  <c r="BC100" i="1" s="1"/>
  <c r="F38" i="8"/>
  <c r="BC102" i="1"/>
  <c r="F35" i="9"/>
  <c r="AZ103" i="1" s="1"/>
  <c r="J35" i="11"/>
  <c r="AV105" i="1" s="1"/>
  <c r="F37" i="11"/>
  <c r="BB105" i="1"/>
  <c r="F35" i="12"/>
  <c r="BB106" i="1" s="1"/>
  <c r="F36" i="12"/>
  <c r="BC106" i="1" s="1"/>
  <c r="F37" i="15"/>
  <c r="BD109" i="1"/>
  <c r="F33" i="16"/>
  <c r="AZ110" i="1" s="1"/>
  <c r="F37" i="17"/>
  <c r="BD111" i="1" s="1"/>
  <c r="F33" i="19"/>
  <c r="AZ113" i="1"/>
  <c r="P126" i="7" l="1"/>
  <c r="AU101" i="1" s="1"/>
  <c r="J235" i="7"/>
  <c r="J101" i="7" s="1"/>
  <c r="BK174" i="7"/>
  <c r="J174" i="7" s="1"/>
  <c r="J100" i="7" s="1"/>
  <c r="J32" i="11"/>
  <c r="J98" i="11"/>
  <c r="BK118" i="16"/>
  <c r="J118" i="16" s="1"/>
  <c r="J30" i="16" s="1"/>
  <c r="J239" i="7"/>
  <c r="J102" i="7" s="1"/>
  <c r="J32" i="9"/>
  <c r="R126" i="12"/>
  <c r="R125" i="12" s="1"/>
  <c r="T475" i="2"/>
  <c r="BK133" i="4"/>
  <c r="J133" i="4" s="1"/>
  <c r="J99" i="4" s="1"/>
  <c r="P130" i="6"/>
  <c r="AU100" i="1" s="1"/>
  <c r="R132" i="4"/>
  <c r="P151" i="4"/>
  <c r="P132" i="4" s="1"/>
  <c r="AU98" i="1" s="1"/>
  <c r="BK124" i="15"/>
  <c r="BK123" i="15" s="1"/>
  <c r="J123" i="15" s="1"/>
  <c r="J30" i="15" s="1"/>
  <c r="AG109" i="1" s="1"/>
  <c r="R131" i="10"/>
  <c r="R126" i="7"/>
  <c r="R124" i="15"/>
  <c r="R123" i="15"/>
  <c r="T126" i="12"/>
  <c r="T125" i="12"/>
  <c r="T126" i="19"/>
  <c r="T125" i="19" s="1"/>
  <c r="R475" i="2"/>
  <c r="R126" i="19"/>
  <c r="R125" i="19" s="1"/>
  <c r="P129" i="5"/>
  <c r="AU99" i="1" s="1"/>
  <c r="R150" i="2"/>
  <c r="R149" i="2"/>
  <c r="BK123" i="13"/>
  <c r="BK122" i="13" s="1"/>
  <c r="J122" i="13" s="1"/>
  <c r="J30" i="13" s="1"/>
  <c r="AG107" i="1" s="1"/>
  <c r="T150" i="2"/>
  <c r="T149" i="2" s="1"/>
  <c r="R130" i="6"/>
  <c r="P126" i="19"/>
  <c r="P125" i="19" s="1"/>
  <c r="AU113" i="1" s="1"/>
  <c r="T151" i="4"/>
  <c r="T132" i="4" s="1"/>
  <c r="P150" i="2"/>
  <c r="T126" i="7"/>
  <c r="BK123" i="14"/>
  <c r="J123" i="14"/>
  <c r="J97" i="14" s="1"/>
  <c r="T124" i="15"/>
  <c r="T123" i="15"/>
  <c r="P123" i="8"/>
  <c r="AU102" i="1" s="1"/>
  <c r="T132" i="10"/>
  <c r="T131" i="10" s="1"/>
  <c r="P124" i="15"/>
  <c r="P123" i="15"/>
  <c r="AU109" i="1" s="1"/>
  <c r="R123" i="14"/>
  <c r="R122" i="14"/>
  <c r="R129" i="5"/>
  <c r="P132" i="10"/>
  <c r="P131" i="10"/>
  <c r="AU104" i="1" s="1"/>
  <c r="T129" i="5"/>
  <c r="P475" i="2"/>
  <c r="AG105" i="1"/>
  <c r="BK126" i="19"/>
  <c r="J126" i="19"/>
  <c r="J97" i="19" s="1"/>
  <c r="BK129" i="5"/>
  <c r="J129" i="5"/>
  <c r="J32" i="5" s="1"/>
  <c r="AG99" i="1" s="1"/>
  <c r="AG111" i="1"/>
  <c r="J96" i="17"/>
  <c r="AG110" i="1"/>
  <c r="J96" i="16"/>
  <c r="BK125" i="12"/>
  <c r="J125" i="12"/>
  <c r="J96" i="12" s="1"/>
  <c r="AG104" i="1"/>
  <c r="J98" i="10"/>
  <c r="J132" i="10"/>
  <c r="J99" i="10" s="1"/>
  <c r="AG103" i="1"/>
  <c r="AG102" i="1"/>
  <c r="J98" i="8"/>
  <c r="BK126" i="7"/>
  <c r="J126" i="7" s="1"/>
  <c r="J98" i="7" s="1"/>
  <c r="BK132" i="4"/>
  <c r="J132" i="4" s="1"/>
  <c r="J32" i="4" s="1"/>
  <c r="AG98" i="1" s="1"/>
  <c r="BK149" i="2"/>
  <c r="J149" i="2"/>
  <c r="J150" i="2"/>
  <c r="J99" i="2" s="1"/>
  <c r="J32" i="3"/>
  <c r="AG97" i="1" s="1"/>
  <c r="F36" i="5"/>
  <c r="BA99" i="1"/>
  <c r="J32" i="6"/>
  <c r="AG100" i="1" s="1"/>
  <c r="J36" i="7"/>
  <c r="AW101" i="1" s="1"/>
  <c r="AT101" i="1" s="1"/>
  <c r="J36" i="11"/>
  <c r="AW105" i="1" s="1"/>
  <c r="AT105" i="1" s="1"/>
  <c r="AN105" i="1" s="1"/>
  <c r="BC95" i="1"/>
  <c r="AZ95" i="1"/>
  <c r="F34" i="12"/>
  <c r="BA106" i="1" s="1"/>
  <c r="F34" i="14"/>
  <c r="BA108" i="1"/>
  <c r="F34" i="16"/>
  <c r="BA110" i="1" s="1"/>
  <c r="J34" i="18"/>
  <c r="AW112" i="1" s="1"/>
  <c r="AT112" i="1" s="1"/>
  <c r="F36" i="2"/>
  <c r="BA96" i="1" s="1"/>
  <c r="J36" i="2"/>
  <c r="AW96" i="1" s="1"/>
  <c r="AT96" i="1" s="1"/>
  <c r="F36" i="3"/>
  <c r="BA97" i="1" s="1"/>
  <c r="J36" i="6"/>
  <c r="AW100" i="1"/>
  <c r="AT100" i="1" s="1"/>
  <c r="J36" i="3"/>
  <c r="AW97" i="1" s="1"/>
  <c r="AT97" i="1" s="1"/>
  <c r="J36" i="5"/>
  <c r="AW99" i="1" s="1"/>
  <c r="AT99" i="1" s="1"/>
  <c r="F36" i="6"/>
  <c r="BA100" i="1" s="1"/>
  <c r="F36" i="9"/>
  <c r="BA103" i="1" s="1"/>
  <c r="F36" i="10"/>
  <c r="BA104" i="1"/>
  <c r="F34" i="13"/>
  <c r="BA107" i="1" s="1"/>
  <c r="J34" i="15"/>
  <c r="AW109" i="1" s="1"/>
  <c r="AT109" i="1" s="1"/>
  <c r="J34" i="17"/>
  <c r="AW111" i="1" s="1"/>
  <c r="AT111" i="1" s="1"/>
  <c r="AN111" i="1" s="1"/>
  <c r="F34" i="19"/>
  <c r="BA113" i="1"/>
  <c r="J36" i="4"/>
  <c r="AW98" i="1" s="1"/>
  <c r="AT98" i="1" s="1"/>
  <c r="F36" i="8"/>
  <c r="BA102" i="1" s="1"/>
  <c r="J36" i="8"/>
  <c r="AW102" i="1" s="1"/>
  <c r="AT102" i="1" s="1"/>
  <c r="AN102" i="1" s="1"/>
  <c r="J36" i="9"/>
  <c r="AW103" i="1" s="1"/>
  <c r="AT103" i="1" s="1"/>
  <c r="AN103" i="1" s="1"/>
  <c r="J36" i="10"/>
  <c r="AW104" i="1"/>
  <c r="AT104" i="1"/>
  <c r="AN104" i="1" s="1"/>
  <c r="J34" i="13"/>
  <c r="AW107" i="1" s="1"/>
  <c r="AT107" i="1" s="1"/>
  <c r="F34" i="15"/>
  <c r="BA109" i="1" s="1"/>
  <c r="F34" i="17"/>
  <c r="BA111" i="1" s="1"/>
  <c r="J30" i="18"/>
  <c r="AG112" i="1"/>
  <c r="J34" i="19"/>
  <c r="AW113" i="1" s="1"/>
  <c r="AT113" i="1" s="1"/>
  <c r="F36" i="4"/>
  <c r="BA98" i="1" s="1"/>
  <c r="F36" i="7"/>
  <c r="BA101" i="1"/>
  <c r="F36" i="11"/>
  <c r="BA105" i="1"/>
  <c r="BB95" i="1"/>
  <c r="BD95" i="1"/>
  <c r="J34" i="12"/>
  <c r="AW106" i="1"/>
  <c r="AT106" i="1" s="1"/>
  <c r="J34" i="14"/>
  <c r="AW108" i="1" s="1"/>
  <c r="AT108" i="1" s="1"/>
  <c r="J34" i="16"/>
  <c r="AW110" i="1"/>
  <c r="AT110" i="1" s="1"/>
  <c r="F34" i="18"/>
  <c r="BA112" i="1" s="1"/>
  <c r="J32" i="2"/>
  <c r="AG96" i="1"/>
  <c r="AN99" i="1" l="1"/>
  <c r="AN107" i="1"/>
  <c r="AN110" i="1"/>
  <c r="AN109" i="1"/>
  <c r="P149" i="2"/>
  <c r="AU96" i="1" s="1"/>
  <c r="AU95" i="1" s="1"/>
  <c r="AU94" i="1" s="1"/>
  <c r="J96" i="13"/>
  <c r="J124" i="15"/>
  <c r="J97" i="15"/>
  <c r="BK125" i="19"/>
  <c r="J125" i="19"/>
  <c r="J30" i="19" s="1"/>
  <c r="AG113" i="1" s="1"/>
  <c r="BK122" i="14"/>
  <c r="J122" i="14"/>
  <c r="J98" i="5"/>
  <c r="J123" i="13"/>
  <c r="J97" i="13"/>
  <c r="J96" i="15"/>
  <c r="AN112" i="1"/>
  <c r="J39" i="18"/>
  <c r="J39" i="17"/>
  <c r="J39" i="16"/>
  <c r="J39" i="15"/>
  <c r="J39" i="13"/>
  <c r="J41" i="11"/>
  <c r="J41" i="10"/>
  <c r="J41" i="9"/>
  <c r="J41" i="8"/>
  <c r="AN100" i="1"/>
  <c r="J41" i="6"/>
  <c r="AN98" i="1"/>
  <c r="J41" i="5"/>
  <c r="J98" i="4"/>
  <c r="AN97" i="1"/>
  <c r="J41" i="4"/>
  <c r="AN96" i="1"/>
  <c r="J41" i="3"/>
  <c r="J98" i="2"/>
  <c r="J41" i="2"/>
  <c r="BC94" i="1"/>
  <c r="AY94" i="1"/>
  <c r="J32" i="7"/>
  <c r="AG101" i="1" s="1"/>
  <c r="AN101" i="1" s="1"/>
  <c r="BA95" i="1"/>
  <c r="J30" i="14"/>
  <c r="AG108" i="1" s="1"/>
  <c r="BB94" i="1"/>
  <c r="AX94" i="1"/>
  <c r="BD94" i="1"/>
  <c r="W33" i="1"/>
  <c r="J30" i="12"/>
  <c r="AG106" i="1" s="1"/>
  <c r="AN106" i="1" s="1"/>
  <c r="AZ94" i="1"/>
  <c r="AV94" i="1"/>
  <c r="AK29" i="1"/>
  <c r="AX95" i="1"/>
  <c r="AY95" i="1"/>
  <c r="AV95" i="1"/>
  <c r="J39" i="14" l="1"/>
  <c r="J39" i="19"/>
  <c r="J96" i="14"/>
  <c r="J96" i="19"/>
  <c r="J39" i="12"/>
  <c r="J41" i="7"/>
  <c r="AN113" i="1"/>
  <c r="AN108" i="1"/>
  <c r="W29" i="1"/>
  <c r="W31" i="1"/>
  <c r="W32" i="1"/>
  <c r="BA94" i="1"/>
  <c r="W30" i="1" s="1"/>
  <c r="AG95" i="1"/>
  <c r="AW95" i="1"/>
  <c r="AT95" i="1" s="1"/>
  <c r="AN95" i="1" l="1"/>
  <c r="AG94" i="1"/>
  <c r="AK26" i="1" s="1"/>
  <c r="AW94" i="1"/>
  <c r="AK30" i="1"/>
  <c r="AK35" i="1" l="1"/>
  <c r="AT94" i="1"/>
  <c r="AN94" i="1" l="1"/>
</calcChain>
</file>

<file path=xl/sharedStrings.xml><?xml version="1.0" encoding="utf-8"?>
<sst xmlns="http://schemas.openxmlformats.org/spreadsheetml/2006/main" count="31843" uniqueCount="4132">
  <si>
    <t>Export Komplet</t>
  </si>
  <si>
    <t/>
  </si>
  <si>
    <t>2.0</t>
  </si>
  <si>
    <t>False</t>
  </si>
  <si>
    <t>{034c8b53-657c-4b12-922a-69a58ba253b6}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</si>
  <si>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</si>
  <si>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</si>
  <si>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</si>
  <si>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</si>
  <si>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</si>
  <si>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</si>
  <si>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</si>
  <si>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</si>
  <si>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20210901_1_2_revizia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</si>
  <si>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</si>
  <si>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</si>
  <si>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Viacúčelová športová hala - EÚ v Bratislave</t>
  </si>
  <si>
    <t>JKSO:</t>
  </si>
  <si>
    <t>KS:</t>
  </si>
  <si>
    <t>Miesto:</t>
  </si>
  <si>
    <t>Ekonomická univerzita v Bratislave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</si>
  <si>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</si>
  <si>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</si>
  <si>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</si>
  <si>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</si>
  <si>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</si>
  <si>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</si>
  <si>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</si>
  <si>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Ateliér Slabey s.r.o.</t>
  </si>
  <si>
    <t>True</t>
  </si>
  <si>
    <t>Spracovateľ:</t>
  </si>
  <si>
    <t>Ing. Natália Voltmannová</t>
  </si>
  <si>
    <t>Poznámka:</t>
  </si>
  <si>
    <t xml:space="preserve">Ide len o orientačný rozpočet k projektu. K správnemu naceneniu výkazu výmer je potrebné naštudovanie PD a obhliadka stavby. Naceniť je potrebné výkaz výmer podľa pokynov tendrového  zadávateľa, resp.zmluvy o dielo. Rozdiely uviesť pod čiaru._x000D_
Zmeny,  opravy VV a návrhy na možné zníženie stav. nákladov dodávateľ nacení rovnako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</si>
  <si>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</si>
  <si>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</si>
  <si>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</si>
  <si>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</si>
  <si>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</si>
  <si>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</si>
  <si>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</si>
  <si>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</si>
  <si>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</si>
  <si>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</si>
  <si>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</si>
  <si>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</si>
  <si>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</si>
  <si>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</si>
  <si>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</si>
  <si>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</si>
  <si>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</si>
  <si>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</si>
  <si>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</si>
  <si>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</si>
  <si>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</si>
  <si>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</si>
  <si>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</si>
  <si>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</si>
  <si>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</si>
  <si>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</si>
  <si>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</si>
  <si>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</si>
  <si>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</si>
  <si>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</si>
  <si>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</si>
  <si>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</si>
  <si>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</si>
  <si>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</si>
  <si>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</si>
  <si>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</si>
  <si>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</si>
  <si>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</si>
  <si>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</si>
  <si>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</si>
  <si>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</si>
  <si>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</si>
  <si>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</si>
  <si>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</si>
  <si>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20210701_01</t>
  </si>
  <si>
    <t>SO-01 Viacúčelová športová hala</t>
  </si>
  <si>
    <t>STA</t>
  </si>
  <si>
    <t>1</t>
  </si>
  <si>
    <t>{7f3ed366-b493-44d3-a6e7-6d03de8e0a21}</t>
  </si>
  <si>
    <t>/</t>
  </si>
  <si>
    <t>20210701_01_a</t>
  </si>
  <si>
    <t>SO-01 Časť Architektonicko-konštrukčná</t>
  </si>
  <si>
    <t>Časť</t>
  </si>
  <si>
    <t>2</t>
  </si>
  <si>
    <t>{bc8af03d-c10e-4f79-9576-6a4fa1697ebd}</t>
  </si>
  <si>
    <t>20210701_01_z</t>
  </si>
  <si>
    <t>SO-01 Časť Zelená strecha extenzívna</t>
  </si>
  <si>
    <t>{526b4689-7b9e-4bbe-b90f-efbd93d3bf6f}</t>
  </si>
  <si>
    <t>20210701_01zt</t>
  </si>
  <si>
    <t>SO 01 Časť Zdravotechnika</t>
  </si>
  <si>
    <t>{7a6aa40e-133f-4005-a810-a566c02779c7}</t>
  </si>
  <si>
    <t>20210701_01_u</t>
  </si>
  <si>
    <t>SO-01 Časť Ústredné vykurovanie</t>
  </si>
  <si>
    <t>{e40d5bfe-0181-4c71-a1ec-8829ec7ac0be}</t>
  </si>
  <si>
    <t>20210901_01 el</t>
  </si>
  <si>
    <t>SO-01 Časť Elektroinštalácie časť NN SLP</t>
  </si>
  <si>
    <t>{aeae61cc-520e-4944-b190-0538dc4a6cf2}</t>
  </si>
  <si>
    <t>20210701_01_vz</t>
  </si>
  <si>
    <t>SO-01 Časť Vzduchotechnika</t>
  </si>
  <si>
    <t>{08251000-ef63-4214-8e30-3e4f3d5fa251}</t>
  </si>
  <si>
    <t>20210701_01_eps</t>
  </si>
  <si>
    <t>SO-01 Časť EPS, HSP</t>
  </si>
  <si>
    <t>{1bb9c514-14ec-418d-ae73-bb86e90367b0}</t>
  </si>
  <si>
    <t>20210701_01_zo</t>
  </si>
  <si>
    <t>SO-01 Časť Zariadenie na odvod tepla a splodín horenia</t>
  </si>
  <si>
    <t>{45758039-fbc8-452b-9dec-0c40517d3491}</t>
  </si>
  <si>
    <t>20210701_01_m</t>
  </si>
  <si>
    <t>SO-01 Časť Meranie a regulácia</t>
  </si>
  <si>
    <t>{5f0d545e-2f48-452f-b278-e0d9878e8212}</t>
  </si>
  <si>
    <t>20210701_01_g</t>
  </si>
  <si>
    <t>SO-01 Časť Grafický design</t>
  </si>
  <si>
    <t>{04f5b104-d740-4213-94cf-7c70920e880a}</t>
  </si>
  <si>
    <t>20210701_02</t>
  </si>
  <si>
    <t>SO 02 Vodovodná prípojka</t>
  </si>
  <si>
    <t>{4c4c6b57-6463-4983-b8fb-c4ceebb94287}</t>
  </si>
  <si>
    <t>20210701_03_1</t>
  </si>
  <si>
    <t>SO 03.1 Splašková kanalizácia</t>
  </si>
  <si>
    <t>{c0064794-8e41-4a33-b0e7-9a3e30fdda91}</t>
  </si>
  <si>
    <t>20210701_03_2</t>
  </si>
  <si>
    <t>SO 03.2 Dažďová kanalizácia</t>
  </si>
  <si>
    <t>{bd442667-427a-4473-87dd-af66a4f57d5d}</t>
  </si>
  <si>
    <t>20210701_03_3</t>
  </si>
  <si>
    <t>SO 03.3 Zaolejovaná kanalizácia</t>
  </si>
  <si>
    <t>{4b041579-4492-4c2c-8341-fec65d780eb8}</t>
  </si>
  <si>
    <t>20210701_04</t>
  </si>
  <si>
    <t>SO-04 Prípojka NN</t>
  </si>
  <si>
    <t>{c98bc7b2-3982-4716-b230-010152c30a96}</t>
  </si>
  <si>
    <t>20210701_05</t>
  </si>
  <si>
    <t>SO-05 Prípojka slaboprúd</t>
  </si>
  <si>
    <t>{d9c84643-d0b6-45d1-8f50-7b8ecd5a9298}</t>
  </si>
  <si>
    <t>20210701_06</t>
  </si>
  <si>
    <t>SO-06 Verejné osvetlenie</t>
  </si>
  <si>
    <t>{f6bb3ec1-6ef4-4314-b6e0-ff62b83ff72e}</t>
  </si>
  <si>
    <t>20210701_07</t>
  </si>
  <si>
    <t>SO-07 Spevnené plochy, chodníky</t>
  </si>
  <si>
    <t>{07d7ba20-ccb3-40bf-9ed6-fff543b48321}</t>
  </si>
  <si>
    <t>D1</t>
  </si>
  <si>
    <t>12</t>
  </si>
  <si>
    <t>KRYCÍ LIST ROZPOČTU</t>
  </si>
  <si>
    <t>Objekt:</t>
  </si>
  <si>
    <t>20210701_01 - SO-01 Viacúčelová športová hala</t>
  </si>
  <si>
    <t>Časť:</t>
  </si>
  <si>
    <t>20210701_01_a - SO-01 Časť Architektonicko-konštrukčná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</si>
  <si>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</si>
  <si>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</si>
  <si>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</si>
  <si>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</si>
  <si>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</si>
  <si>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</si>
  <si>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</si>
  <si>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</si>
  <si>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</si>
  <si>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</si>
  <si>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</si>
  <si>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</si>
  <si>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</si>
  <si>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</si>
  <si>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</si>
  <si>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</si>
  <si>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</si>
  <si>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</si>
  <si>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714 - Akustické a protiotrasové opatrenie</t>
  </si>
  <si>
    <t xml:space="preserve">    721 - Zdravotechnika - vnútorná kanalizácia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</si>
  <si>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</si>
  <si>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</si>
  <si>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</si>
  <si>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</si>
  <si>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</si>
  <si>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</si>
  <si>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</si>
  <si>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</si>
  <si>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</si>
  <si>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</si>
  <si>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</si>
  <si>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Nátery</t>
  </si>
  <si>
    <t xml:space="preserve">    784 - Dokončovacie práce - maľby</t>
  </si>
  <si>
    <t xml:space="preserve">    43-M - Montáž oceľových konštrukcií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</si>
  <si>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</si>
  <si>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</si>
  <si>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</si>
  <si>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</si>
  <si>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</si>
  <si>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</si>
  <si>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</si>
  <si>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</si>
  <si>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</si>
  <si>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</si>
  <si>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</si>
  <si>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</si>
  <si>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</si>
  <si>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</si>
  <si>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</si>
  <si>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</si>
  <si>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</si>
  <si>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Poznamka 2.2</t>
  </si>
  <si>
    <t xml:space="preserve">Poznámka: špeciálna športová podlaha (je nacenená v časti "Športové vybavenie") </t>
  </si>
  <si>
    <t>4</t>
  </si>
  <si>
    <t>549102564</t>
  </si>
  <si>
    <t>348</t>
  </si>
  <si>
    <t>Poznamka 3.a.1</t>
  </si>
  <si>
    <t>Poznámka: Súčasťou rozpočtu NIE JE: stavebný dozor. Stavebný dozor je povinný, obvykle ho súťaží stavebník nezávisle od stavebnej firmy, čím sa dosiahne nezávislá kontrola</t>
  </si>
  <si>
    <t>1892895776</t>
  </si>
  <si>
    <t>349</t>
  </si>
  <si>
    <t>Poznamka 3.a.2</t>
  </si>
  <si>
    <t>Poznámka: Súčasťou rozpočtu NIE JE: autorský dozor. Je vecou dohody medzi architektom a stavebníkom. Nie je povinný. Ak bude, obvykle bude zvlášť mimo tejto súťaže</t>
  </si>
  <si>
    <t>972757686</t>
  </si>
  <si>
    <t>350</t>
  </si>
  <si>
    <t>Poznamka 4.a</t>
  </si>
  <si>
    <t>Poznámka: -dopravné náklady, prípadné zariadenie staveniska, skladovanie, vytýčenie stavby ( ak budú) - sú súčasťou obstarávacích nákladov uchádzača, nie sú položkované samostatne</t>
  </si>
  <si>
    <t>-2044430957</t>
  </si>
  <si>
    <t>Zemné práce</t>
  </si>
  <si>
    <t>111101102.S</t>
  </si>
  <si>
    <t>Odstránenie travín a tŕstia s príp. premiestnením a uložením na hromady do 50 m, pri celk. ploche nad 1000 do 10000m2</t>
  </si>
  <si>
    <t>m2</t>
  </si>
  <si>
    <t>-295459747</t>
  </si>
  <si>
    <t>VV</t>
  </si>
  <si>
    <t>(50,89+6+6)*(45,08+6)</t>
  </si>
  <si>
    <t>3</t>
  </si>
  <si>
    <t>121101112.S</t>
  </si>
  <si>
    <t>Odstránenie ornice s premiestn. na hromady, so zložením na vzdialenosť do 100 m a do 1000 m3</t>
  </si>
  <si>
    <t>m3</t>
  </si>
  <si>
    <t>86866553</t>
  </si>
  <si>
    <t>(50,89+6+6)*(45,08+6)*0,15</t>
  </si>
  <si>
    <t>131201102.S</t>
  </si>
  <si>
    <t>Výkop nezapaženej jamy v hornine 3, nad 100 do 1000 m3</t>
  </si>
  <si>
    <t>-2105169227</t>
  </si>
  <si>
    <t>"jama -0,865" (50,89+6+6)*(45,08+6)*0,15</t>
  </si>
  <si>
    <t>"patky" (0,635*2,2*2,2+0,635*0,3/2*2,2*4+0,635*0,3*0,3/3*4)*(9+6+3+8+7*3+1)+(0,75*1,5*1,5+0,385*2,7*2,7+0,385*0,3/2*2,7*4+0,385*0,3*0,3/3*4)*6</t>
  </si>
  <si>
    <t>"sokel" 0,8*1,2*(42,54*2+42,74*2+6,01*2)</t>
  </si>
  <si>
    <t>Súčet</t>
  </si>
  <si>
    <t>5</t>
  </si>
  <si>
    <t>131201109.S</t>
  </si>
  <si>
    <t>Hĺbenie nezapažených jám a zárezov. Príplatok za lepivosť horniny 3</t>
  </si>
  <si>
    <t>-32908173</t>
  </si>
  <si>
    <t>879,539*0,3</t>
  </si>
  <si>
    <t>6</t>
  </si>
  <si>
    <t>132201101.S</t>
  </si>
  <si>
    <t>Výkop ryhy do šírky 600 mm v horn.3 do 100 m3</t>
  </si>
  <si>
    <t>467408723</t>
  </si>
  <si>
    <t>"D1 trativod" 3*5,5*0,55*0,55</t>
  </si>
  <si>
    <t>7</t>
  </si>
  <si>
    <t>132201109.S</t>
  </si>
  <si>
    <t>Príplatok k cene za lepivosť pri hĺbení rýh šírky do 600 mm zapažených i nezapažených s urovnaním dna v hornine 3</t>
  </si>
  <si>
    <t>-1262944850</t>
  </si>
  <si>
    <t>4,991*0,3</t>
  </si>
  <si>
    <t>8</t>
  </si>
  <si>
    <t>162201101.S</t>
  </si>
  <si>
    <t>Vodorovné premiestnenie výkopku z horniny 1-4 do 20m</t>
  </si>
  <si>
    <t>-1768440790</t>
  </si>
  <si>
    <t>879,539+4,991</t>
  </si>
  <si>
    <t>"+ piloty" 74,606</t>
  </si>
  <si>
    <t>9</t>
  </si>
  <si>
    <t>162201102.S</t>
  </si>
  <si>
    <t>Vodorovné premiestnenie výkopku z horniny 1-4 nad 20-50m</t>
  </si>
  <si>
    <t>-2026562176</t>
  </si>
  <si>
    <t>10</t>
  </si>
  <si>
    <t>162501122.S</t>
  </si>
  <si>
    <t>Vodorovné premiestnenie výkopku po spevnenej ceste z horniny tr.1-4, nad 100 do 1000 m3 na vzdialenosť do 3000 m</t>
  </si>
  <si>
    <t>-1617838878</t>
  </si>
  <si>
    <t>"1/2 sa odvezie na skladku" 959,136/2</t>
  </si>
  <si>
    <t>11</t>
  </si>
  <si>
    <t>162501123.S</t>
  </si>
  <si>
    <t>Vodorovné premiestnenie výkopku po spevnenej ceste z horniny tr.1-4, nad 100 do 1000 m3, príplatok k cene za každých ďalšich a začatých 1000 m</t>
  </si>
  <si>
    <t>1754061743</t>
  </si>
  <si>
    <t>"1/2 sa odvezie na skladku 10km" 959,136/2*7</t>
  </si>
  <si>
    <t>167101102.S</t>
  </si>
  <si>
    <t>Nakladanie neuľahnutého výkopku z hornín tr.1-4 nad 100 do 1000 m3</t>
  </si>
  <si>
    <t>-214668549</t>
  </si>
  <si>
    <t>13</t>
  </si>
  <si>
    <t>171201202.S</t>
  </si>
  <si>
    <t>Uloženie sypaniny na skládky nad 100 do 1000 m3</t>
  </si>
  <si>
    <t>1198000846</t>
  </si>
  <si>
    <t>"1/2 sa pouzije na stavbe" 959,136/2</t>
  </si>
  <si>
    <t>14</t>
  </si>
  <si>
    <t>171209002.S</t>
  </si>
  <si>
    <t>Poplatok za skladovanie - zemina a kamenivo (17 05) ostatné</t>
  </si>
  <si>
    <t>t</t>
  </si>
  <si>
    <t>-1372796911</t>
  </si>
  <si>
    <t>"1/2 sa odvezie na skladku" 959,136/2*1,89</t>
  </si>
  <si>
    <t>"základná výkonová norma pre práce vykonávané strojne  v pomocnej technickej tabuľke uvedené pre horninu 3:"</t>
  </si>
  <si>
    <t>":súčiniteľ  pre prepočet  objemu rastlého stavu horniny na nakyprený  = 1,22  a hmotnosť horniny v nakyprenom stave 1m3 = 1550kg"</t>
  </si>
  <si>
    <t>15</t>
  </si>
  <si>
    <t>174101002.S</t>
  </si>
  <si>
    <t>Zásyp sypaninou so zhutnením jám, šachiet, rýh, zárezov alebo okolo objektov nad 100 do 1000 m3</t>
  </si>
  <si>
    <t>581356524</t>
  </si>
  <si>
    <t>16</t>
  </si>
  <si>
    <t>181301112.S</t>
  </si>
  <si>
    <t>Rozprestretie ornice v rovine, plocha nad 500 m2, hr.do 150 mm</t>
  </si>
  <si>
    <t>-759863618</t>
  </si>
  <si>
    <t>Zakladanie</t>
  </si>
  <si>
    <t>17</t>
  </si>
  <si>
    <t>211571111.S</t>
  </si>
  <si>
    <t>Výplň odvodňovacieho rebra alebo trativodu do rýh s úpravou povrchu výplne štrkopieskom</t>
  </si>
  <si>
    <t>-1790585808</t>
  </si>
  <si>
    <t>"otvory D1 trativod" 3*5,5*0,55*0,55</t>
  </si>
  <si>
    <t>18</t>
  </si>
  <si>
    <t>211971121.S</t>
  </si>
  <si>
    <t>Zhotov. oplášt. výplne z geotext. v ryhe alebo v záreze pri rozvinutej šírke oplášt. od 0 do 2, 5 m</t>
  </si>
  <si>
    <t>-532862486</t>
  </si>
  <si>
    <t>"otvory D1 trativod" 3*5,5*0,55*4+0,55*0,55*3</t>
  </si>
  <si>
    <t>19</t>
  </si>
  <si>
    <t>M</t>
  </si>
  <si>
    <t>693110002000.S</t>
  </si>
  <si>
    <t>Geotextília polypropylénová netkaná 200 g/m2</t>
  </si>
  <si>
    <t>-294221483</t>
  </si>
  <si>
    <t>212572111.S</t>
  </si>
  <si>
    <t>Lôžko pre trativod zo štrkopiesku triedeného</t>
  </si>
  <si>
    <t>-268590042</t>
  </si>
  <si>
    <t>"otvory D1 trativod" 3*5,5*0,25*0,15</t>
  </si>
  <si>
    <t>21</t>
  </si>
  <si>
    <t>212755116.S</t>
  </si>
  <si>
    <t>Trativod z drenážnych rúrok bez lôžka, vnútorného priem. rúrok 160 mm</t>
  </si>
  <si>
    <t>m</t>
  </si>
  <si>
    <t>-686779770</t>
  </si>
  <si>
    <t xml:space="preserve">"otvory D1 trativod" 3*5,5 </t>
  </si>
  <si>
    <t>22</t>
  </si>
  <si>
    <t>224311214.S</t>
  </si>
  <si>
    <t>Výplň pilót z portlandského betónu železového vodostavebného tr. C 20/25 s pažiacou suspenziou</t>
  </si>
  <si>
    <t>-1948279645</t>
  </si>
  <si>
    <t>"PL1" 3,5*8*(3,14)*0,3*0,3</t>
  </si>
  <si>
    <t>"PL2" 3,5*8*(3,14)*0,3*0,3</t>
  </si>
  <si>
    <t>"PL3" 5,5*8*(3,14)*0,3*0,3</t>
  </si>
  <si>
    <t>"PL4" 10*8*(3,14)*0,3*0,3</t>
  </si>
  <si>
    <t>"PL5" 6,5*8*(3,14)*0,3*0,3</t>
  </si>
  <si>
    <t>"PL6" 4,5*4*(3,14)*0,3*0,3</t>
  </si>
  <si>
    <t>"PL7" 3,5*4*(3,14)*0,3*0,3</t>
  </si>
  <si>
    <t>341</t>
  </si>
  <si>
    <t>224361114.S</t>
  </si>
  <si>
    <t>Výstuž pilót betónovaných do zeme, s vytiahnutím pažnice, z ocele B500 (10505)</t>
  </si>
  <si>
    <t>313572422</t>
  </si>
  <si>
    <t>"PL1" 8*72,7/1000</t>
  </si>
  <si>
    <t>"PL2" 8*152,1/1000</t>
  </si>
  <si>
    <t>"PL3" 8*152,9/1000</t>
  </si>
  <si>
    <t>"PL4" 8*186,2/1000</t>
  </si>
  <si>
    <t>"PL5" 8*125,3/1000</t>
  </si>
  <si>
    <t>"PL6" 4*128,3/1000</t>
  </si>
  <si>
    <t>"PL7" 4*103,7/1000</t>
  </si>
  <si>
    <t>"sucastou su aj skrutkovice"</t>
  </si>
  <si>
    <t>"+10%stratne" 0,7218</t>
  </si>
  <si>
    <t>24</t>
  </si>
  <si>
    <t>224383111.S</t>
  </si>
  <si>
    <t>Zhotovenie výplne pilót zvislých zapaž. z betónu železového do 10 m, priemer pilóty 450-650 mm</t>
  </si>
  <si>
    <t>-483340854</t>
  </si>
  <si>
    <t>"PL1" 3,5*8</t>
  </si>
  <si>
    <t>"PL2" 3,5*8</t>
  </si>
  <si>
    <t>"PL3" 5,5*8</t>
  </si>
  <si>
    <t>"PL4" 10*8</t>
  </si>
  <si>
    <t>"PL5" 6,5*8</t>
  </si>
  <si>
    <t>"PL6" 4,5*4</t>
  </si>
  <si>
    <t>"PL7" 3,5*4</t>
  </si>
  <si>
    <t>26</t>
  </si>
  <si>
    <t>264321411.S</t>
  </si>
  <si>
    <t>Vrty pre pilóty zapažené zvislé, priemeru nad 550 do 650 mm, v hĺbke od 0 do 5 m, v hornine III</t>
  </si>
  <si>
    <t>-1604587044</t>
  </si>
  <si>
    <t>27</t>
  </si>
  <si>
    <t>264321412.S</t>
  </si>
  <si>
    <t>Vrty pre pilóty zapažené zvislé, priemeru nad 550 do 650 mm, v hĺbke do 10 m, v hornine III</t>
  </si>
  <si>
    <t>-38271849</t>
  </si>
  <si>
    <t>28</t>
  </si>
  <si>
    <t>271571111.S</t>
  </si>
  <si>
    <t>Vankúše zhutnené pod základy zo štrkopiesku</t>
  </si>
  <si>
    <t>-625206421</t>
  </si>
  <si>
    <t>"D2" 0,35*48,3*42,5</t>
  </si>
  <si>
    <t>"D1 pod vonkajsou VZT" 0,15*10,3*5</t>
  </si>
  <si>
    <t>29</t>
  </si>
  <si>
    <t>273313521.S</t>
  </si>
  <si>
    <t>Betón základových dosiek, prostý tr. C 12/15</t>
  </si>
  <si>
    <t>815085808</t>
  </si>
  <si>
    <t>"D1" 0,1*10,3*5</t>
  </si>
  <si>
    <t>"otvory D1" -0,125*0,125*(3,14)*0,1*3</t>
  </si>
  <si>
    <t>"D2" 0,05*48,3*42,5</t>
  </si>
  <si>
    <t>30</t>
  </si>
  <si>
    <t>273321312.S</t>
  </si>
  <si>
    <t>Betón základových dosiek, železový (bez výstuže), tr. C 20/25</t>
  </si>
  <si>
    <t>201307888</t>
  </si>
  <si>
    <t>"D1 pod vonkajsou VZT" 0,2*10,3*5</t>
  </si>
  <si>
    <t>"otvory D1" -0,125*0,125*(3,14)*0,2*3</t>
  </si>
  <si>
    <t>31</t>
  </si>
  <si>
    <t>273351215.S</t>
  </si>
  <si>
    <t>Debnenie stien základových dosiek, zhotovenie-dielce</t>
  </si>
  <si>
    <t>-1400901526</t>
  </si>
  <si>
    <t>"D1" 0,3*(10,3+5)*2</t>
  </si>
  <si>
    <t>"D2" 0,3*(48,3+42,5)*2</t>
  </si>
  <si>
    <t>"otvory D1" 0,3*3*((3,14)*0,25)</t>
  </si>
  <si>
    <t>32</t>
  </si>
  <si>
    <t>273351216.S</t>
  </si>
  <si>
    <t>Debnenie stien základových dosiek, odstránenie-dielce</t>
  </si>
  <si>
    <t>-699428924</t>
  </si>
  <si>
    <t>340</t>
  </si>
  <si>
    <t>273361821.S</t>
  </si>
  <si>
    <t>Výstuž základových dosiek z ocele B500 (10505)</t>
  </si>
  <si>
    <t>843354753</t>
  </si>
  <si>
    <t>"VYSTUZ DOSKY D1 POD VONKAJSOU VZT-BK-V11" 668,7/1000</t>
  </si>
  <si>
    <t>"+10%stratne" 0,0669</t>
  </si>
  <si>
    <t>33</t>
  </si>
  <si>
    <t>275313521.S</t>
  </si>
  <si>
    <t>Betón základových pätiek, prostý tr. C 12/15</t>
  </si>
  <si>
    <t>-1015632490</t>
  </si>
  <si>
    <t>"HL1" 1*1*0,1*16</t>
  </si>
  <si>
    <t>"HL2" 1*1*0,1*8</t>
  </si>
  <si>
    <t>"HL3" 1*1*0,1*24</t>
  </si>
  <si>
    <t>"P1" 1,5*1,5*0,1*6</t>
  </si>
  <si>
    <t>34</t>
  </si>
  <si>
    <t>275313612.S</t>
  </si>
  <si>
    <t>Betón základových pätiek, prostý tr. C 20/25</t>
  </si>
  <si>
    <t>111992990</t>
  </si>
  <si>
    <t>"P1" 1,5*1,5*1,5*6</t>
  </si>
  <si>
    <t>"patky na kotvenie voley tyci" 0,4*0,5*0,5*6</t>
  </si>
  <si>
    <t>35</t>
  </si>
  <si>
    <t>275321312.S</t>
  </si>
  <si>
    <t>Betón základových pätiek, železový (bez výstuže), tr. C 20/25</t>
  </si>
  <si>
    <t>1420689787</t>
  </si>
  <si>
    <t>"HL1" 1*1*1*16</t>
  </si>
  <si>
    <t>"HL2" 1*1*1*8</t>
  </si>
  <si>
    <t>"HL3" 1*1*1*24</t>
  </si>
  <si>
    <t>36</t>
  </si>
  <si>
    <t>275351215.S</t>
  </si>
  <si>
    <t>Debnenie stien základových pätiek, zhotovenie-dielce</t>
  </si>
  <si>
    <t>1195121681</t>
  </si>
  <si>
    <t>"HL1" 1,1*1*4*16</t>
  </si>
  <si>
    <t>"HL2" 1,1*1*4*8</t>
  </si>
  <si>
    <t>"HL3" 1,1*1*4*24</t>
  </si>
  <si>
    <t>"P1" 1,5*1,1*4*6</t>
  </si>
  <si>
    <t>"patky na kotvenie voley tyci" 0,4*0,5*4*6</t>
  </si>
  <si>
    <t>37</t>
  </si>
  <si>
    <t>275351216.S</t>
  </si>
  <si>
    <t>Debnenie stien základovýcb pätiek, odstránenie-dielce</t>
  </si>
  <si>
    <t>913943796</t>
  </si>
  <si>
    <t>39</t>
  </si>
  <si>
    <t>275361821.S</t>
  </si>
  <si>
    <t>Výstuž základových pätiek z ocele B500 (10505)</t>
  </si>
  <si>
    <t>416651361</t>
  </si>
  <si>
    <t>"HL1" 78,7/1000*16</t>
  </si>
  <si>
    <t>"HL2" 102,8/1000*8</t>
  </si>
  <si>
    <t>"HL3" 55,7/1000*24</t>
  </si>
  <si>
    <t>"+10%stratne" 0,3418</t>
  </si>
  <si>
    <t>Zvislé a kompletné konštrukcie</t>
  </si>
  <si>
    <t>40</t>
  </si>
  <si>
    <t>317161141.S</t>
  </si>
  <si>
    <t>Pórobetónový preklad nenosný šírky 150 mm, výšky 250 mm, dĺžky 1000 mm</t>
  </si>
  <si>
    <t>ks</t>
  </si>
  <si>
    <t>1786690372</t>
  </si>
  <si>
    <t>"SM1" 4</t>
  </si>
  <si>
    <t>41</t>
  </si>
  <si>
    <t>317161142.S</t>
  </si>
  <si>
    <t>Pórobetónový preklad nenosný šírky 150 mm, výšky 250 mm, dĺžky 1200 mm</t>
  </si>
  <si>
    <t>-1440583330</t>
  </si>
  <si>
    <t>"SM1" 2</t>
  </si>
  <si>
    <t>42</t>
  </si>
  <si>
    <t>317161435.S</t>
  </si>
  <si>
    <t>Pórobetónový preklad nosný šírky 125 mm, výšky 250 mm, dĺžky 2400 mm</t>
  </si>
  <si>
    <t>849030360</t>
  </si>
  <si>
    <t>43</t>
  </si>
  <si>
    <t>342273403</t>
  </si>
  <si>
    <t>Priečky z tvárnic póroebtónových, hr. 150 mm</t>
  </si>
  <si>
    <t>2081690000</t>
  </si>
  <si>
    <t>"SM1" (4+1,5)*33,9+1,5*0,3*6+11*4-(2,15*1,9*3+2,1*0,9*2+0,625*0,225*4)</t>
  </si>
  <si>
    <t>Vodorovné konštrukcie</t>
  </si>
  <si>
    <t>44</t>
  </si>
  <si>
    <t>411321414.S</t>
  </si>
  <si>
    <t>Betón stropov doskových a trámových,  železový tr. C 25/30</t>
  </si>
  <si>
    <t>1814055526</t>
  </si>
  <si>
    <t>"plechodoska pod 2np" (0,085/2+0,05)*(42,3*12+2,41*1,19-3,175*(3,36+1,4))</t>
  </si>
  <si>
    <t>45</t>
  </si>
  <si>
    <t>411351107.S</t>
  </si>
  <si>
    <t>Debnenie stropov doskových zhotovenie-tradičné</t>
  </si>
  <si>
    <t>412708969</t>
  </si>
  <si>
    <t>"plechodoska pod 2np" (0,085+0,05)*(42,3*2+12*2+1,19*2+3,175*2+3,36*2+1,4*2)</t>
  </si>
  <si>
    <t>46</t>
  </si>
  <si>
    <t>411351108.S</t>
  </si>
  <si>
    <t>Debnenie stropov doskových odstránenie-tradičné</t>
  </si>
  <si>
    <t>-1068254014</t>
  </si>
  <si>
    <t>47</t>
  </si>
  <si>
    <t>411354262.x</t>
  </si>
  <si>
    <t>Debnenie stropu, zabudované s plechom vlnitým pozinkovaným, výšky vĺn do 85 mm hr. 1,0 mm</t>
  </si>
  <si>
    <t>-2020213518</t>
  </si>
  <si>
    <t>"plechodoska pod 2np" (42,3*12+2,41*1,19-3,175*(3,36+1,4))</t>
  </si>
  <si>
    <t>Úpravy povrchov, podlahy, osadenie</t>
  </si>
  <si>
    <t>345</t>
  </si>
  <si>
    <t>610991111.S</t>
  </si>
  <si>
    <t>Zakrývanie výplní vnútorných okenných otvorov, predmetov a konštrukcií</t>
  </si>
  <si>
    <t>-1013509487</t>
  </si>
  <si>
    <t>351</t>
  </si>
  <si>
    <t>-94575579</t>
  </si>
  <si>
    <t>48</t>
  </si>
  <si>
    <t>612465131</t>
  </si>
  <si>
    <t>Vnútorná omietka stien, vápennocementová, hr. 10 mm</t>
  </si>
  <si>
    <t>-815456108</t>
  </si>
  <si>
    <t>"SM1" 2*((4+1,5)*33,9+11*4-(2,15*1,9*3+2,1*0,9*2+0,625*0,225*4))+0,15*(0,625*8+0,225*8)</t>
  </si>
  <si>
    <t>49</t>
  </si>
  <si>
    <t>612467120</t>
  </si>
  <si>
    <t>Príprava vnútorného podkladu stien, cementový prednástrek, hr. 3 mm</t>
  </si>
  <si>
    <t>902815080</t>
  </si>
  <si>
    <t>50</t>
  </si>
  <si>
    <t>612481031.S</t>
  </si>
  <si>
    <t>Rohový profil z pozinkovaného plechu pre hrúbku omietky 8 až 12 mm</t>
  </si>
  <si>
    <t>1649935856</t>
  </si>
  <si>
    <t>"SM1" 1,5*4+0,625*8+0,225*8</t>
  </si>
  <si>
    <t>338</t>
  </si>
  <si>
    <t>613460012.R</t>
  </si>
  <si>
    <t>Protipožiarna omietka oceľových stĺpov a nosníkov, hr. 15 mm, napr. PROMAT PROMASPRAY P 300, alebo ekvivalent</t>
  </si>
  <si>
    <t>-1023659264</t>
  </si>
  <si>
    <t>"na 6x stlpy v osi C3-C8" 6*5</t>
  </si>
  <si>
    <t>51</t>
  </si>
  <si>
    <t>622461281.S</t>
  </si>
  <si>
    <t>Vonkajšia omietka stien pastovitá dekoratívna mozaiková</t>
  </si>
  <si>
    <t>30489205</t>
  </si>
  <si>
    <t>"sokel" 0,1*(42,54*2+42,74*2+6,01*2+2,24*2)</t>
  </si>
  <si>
    <t>52</t>
  </si>
  <si>
    <t>622481119.S</t>
  </si>
  <si>
    <t>Potiahnutie vonkajších stien sklotextílnou mriežkou s celoplošným prilepením</t>
  </si>
  <si>
    <t>296729672</t>
  </si>
  <si>
    <t>53</t>
  </si>
  <si>
    <t>622661335.S</t>
  </si>
  <si>
    <t>Zjednocujúci náter betónových konštrukcií</t>
  </si>
  <si>
    <t>-1468673278</t>
  </si>
  <si>
    <t>"sl2 D1" 10,3*5</t>
  </si>
  <si>
    <t>54</t>
  </si>
  <si>
    <t>625251385</t>
  </si>
  <si>
    <t>Kontaktný zatepľovací systém hr. 100 mm - riešenie pre sokel (XPS), skrutkovacie kotvy</t>
  </si>
  <si>
    <t>570264196</t>
  </si>
  <si>
    <t>"sokel" 0,865*(42,54*2+42,74*2+6,01*2+2,24*2)</t>
  </si>
  <si>
    <t>55</t>
  </si>
  <si>
    <t>631312661.S</t>
  </si>
  <si>
    <t>Mazanina z betónu prostého (m3) tr. C 20/25 hr.nad 40 do 80 mm</t>
  </si>
  <si>
    <t>-1364260490</t>
  </si>
  <si>
    <t>"P4 m204az225 7" (19,2+4,65*2+19,99+21,51+5,37+13,01+13,03+21,53+5,44+21,29+5,43+13,03+12,99+21,52+5,43+21,51+5,43+13,01+13,04+21,53+5,43+2,81)*0,045</t>
  </si>
  <si>
    <t>"P5 m202a3a226a8" (3,94+82,07+72,28+4,46)*0,045</t>
  </si>
  <si>
    <t>"m201schody bez stupnic" 3,175*(3,325+1,4)*0,045</t>
  </si>
  <si>
    <t>"SW 7 2np bez TI 125" ((3,175*2+9,465*2-0,33))*0,125*0,045</t>
  </si>
  <si>
    <t>"SW 5 2np bez TI 125" ((32,79+9,42*10+4,325+3,15*2+0,6*2-0,33*4-1,085*3-1,1*3))*0,125*0,045</t>
  </si>
  <si>
    <t>"SW3 2np bez TI 100" ((0,5*3+1,3*3+1,59*3-0,125*3+0,6*4))*0,1*0,045</t>
  </si>
  <si>
    <t>"SK2 oplastenie stlpa 2np" (0,335*0,335*6+(0,25*0,335)*6)*0,045</t>
  </si>
  <si>
    <t>"P2 m107az9 11az5 9az26" (30,63+24,23+3,25+15,11+3,33+3,63+11,82+3,59+52,57+26,57+49,29+54,96+21,75+4,69+26,6+49,25)*0,07</t>
  </si>
  <si>
    <t>"P3 m1102az6 110 117a8 127az133" (62,2+3,18+9,31+3,81+39,5+26,5+11,62+97,05+23,76+5,27+5,27+5+67,85+67,85+28,36)*0,07</t>
  </si>
  <si>
    <t>"SW2 1np" (3+6)*0,35*0,07</t>
  </si>
  <si>
    <t>"SW3 1np" (((2,5+3,135+0,6*2+0,5+1,8+2,005+0,75*2+0,29)+(2,875-1,055+0,9*2+3,2+1,6+1,295+0,525+0,615+0,3))*0,1+0,615*0,29*2)*0,07</t>
  </si>
  <si>
    <t>"SW3 pod schodmi m116" 0,1*(3,36+1,425)*0,07</t>
  </si>
  <si>
    <t>"SW4 1np 125" ((5,88*6-1,755)+(9,2*2-0,33*2+3,65*4+1,5*2))*0,125*0,07</t>
  </si>
  <si>
    <t>"SW 7 1np" ((6,15+9,26-0,33+6,375+3,99+9,325*2-2,12+6+5,4+3,22+2,3+3,35+0,225)-2,1*(1,2+1,8*3+0,8*3))*0,125*0,07</t>
  </si>
  <si>
    <t>"SW5 1np 125" ((3,8+2,03+19,83)+(9,72*4-0,33+11,313+14,135))*0,125*0,07</t>
  </si>
  <si>
    <t>"SW6 1np inst predsteny 2x" (3,8*(0,17+0,3)+1*0,33)*0,07</t>
  </si>
  <si>
    <t>"SK1 1 np inst predsteny" 0,2*(2,55+0,2*5+3,1+0,95+1+0,9+2,7+1,8+3,2+1,825+3,75)*0,07</t>
  </si>
  <si>
    <t>"SK2 oplastenie stlpa 1np" (0,335*0,335*6+(0,25*0,335)*4)*0,07</t>
  </si>
  <si>
    <t>"SS1 schody nastupnice" 2,8*3,36*0,07</t>
  </si>
  <si>
    <t>56</t>
  </si>
  <si>
    <t>631313661.S</t>
  </si>
  <si>
    <t>Mazanina z betónu prostého (m3) tr. C 20/25 hr.nad 80 do 120 mm</t>
  </si>
  <si>
    <t>-1198912700</t>
  </si>
  <si>
    <t>"P1 m101" 1139,17*0,109</t>
  </si>
  <si>
    <t>57</t>
  </si>
  <si>
    <t>631319171.S</t>
  </si>
  <si>
    <t>Príplatok za strhnutie povrchu mazaniny latou pre hr. obidvoch vrstiev mazaniny nad 40 do 80 mm</t>
  </si>
  <si>
    <t>-1439314171</t>
  </si>
  <si>
    <t>58</t>
  </si>
  <si>
    <t>631319173.S</t>
  </si>
  <si>
    <t>Príplatok za strhnutie povrchu mazaniny latou pre hr. obidvoch vrstiev mazaniny nad 80 do 120 mm</t>
  </si>
  <si>
    <t>-302210625</t>
  </si>
  <si>
    <t>59</t>
  </si>
  <si>
    <t>631319175.S</t>
  </si>
  <si>
    <t>Príplatok za strhnutie povrchu mazaniny latou pre hr. obidvoch vrstiev mazaniny nad 120 do 250 mm</t>
  </si>
  <si>
    <t>1455937632</t>
  </si>
  <si>
    <t>"D2" 0,25*48,3*42,5</t>
  </si>
  <si>
    <t>60</t>
  </si>
  <si>
    <t>631325661.S</t>
  </si>
  <si>
    <t>Mazanina z betónu vystužená oceľovými vláknami tr.C20/25 hr. nad 120 do 250 mm</t>
  </si>
  <si>
    <t>-2001176535</t>
  </si>
  <si>
    <t>"Uvažuje s dávkovaním oceľových vlákien 30 kg/m3"</t>
  </si>
  <si>
    <t>61</t>
  </si>
  <si>
    <t>631362411.S</t>
  </si>
  <si>
    <t>Výstuž mazanín z betónov (z kameniva) a z ľahkých betónov zo sietí KARI, priemer drôtu 5/5 mm, veľkosť oka 100x100 mm</t>
  </si>
  <si>
    <t>-982434294</t>
  </si>
  <si>
    <t>"P1 m101" 1139,17</t>
  </si>
  <si>
    <t>"P4 m204az225 7" (19,2+4,65*2+19,99+21,51+5,37+13,01+13,03+21,53+5,44+21,29+5,43+13,03+12,99+21,52+5,43+21,51+5,43+13,01+13,04+21,53+5,43+2,81)</t>
  </si>
  <si>
    <t>"P5 m202a3a226a8" (3,94+82,07+72,28+4,46)</t>
  </si>
  <si>
    <t>"m201schody bez stupnic" 3,175*(3,325+1,4)</t>
  </si>
  <si>
    <t>"SW 7 2np bez TI 125" ((3,175*2+9,465*2-0,33))*0,125</t>
  </si>
  <si>
    <t>"SW 5 2np bez TI 125" ((32,79+9,42*10+4,325+3,15*2+0,6*2-0,33*4-1,085*3-1,1*3))*0,125</t>
  </si>
  <si>
    <t>"SW3 2np bez TI 100" ((0,5*3+1,3*3+1,59*3-0,125*3+0,6*4))*0,1</t>
  </si>
  <si>
    <t>"SK2 oplastenie stlpa 2np" (0,335*0,335*6+(0,25*0,335)*6)</t>
  </si>
  <si>
    <t>"P2 m107az9 11az5 9az26" (30,63+24,23+3,25+15,11+3,33+3,63+11,82+3,59+52,57+26,57+49,29+54,96+21,75+4,69+26,6+49,25)</t>
  </si>
  <si>
    <t>"P3 m1102az6 110 117a8 127az133" (62,2+3,18+9,31+3,81+39,5+26,5+11,62+97,05+23,76+5,27+5,27+5+67,85+67,85+28,36)</t>
  </si>
  <si>
    <t>"SW2 1np" (3+6)*0,35</t>
  </si>
  <si>
    <t>"SW3 1np" (((2,5+3,135+0,6*2+0,5+1,8+2,005+0,75*2+0,29)+(2,875-1,055+0,9*2+3,2+1,6+1,295+0,525+0,615+0,3))*0,1+0,615*0,29*2)</t>
  </si>
  <si>
    <t>"SW3 pod schodmi m116" 0,1*(3,36+1,425)</t>
  </si>
  <si>
    <t>"SW4 1np 125" ((5,88*6-1,755)+(9,2*2-0,33*2+3,65*4+1,5*2))*0,125</t>
  </si>
  <si>
    <t>"SW 7 1np" ((6,15+9,26-0,33+6,375+3,99+9,325*2-2,12+6+5,4+3,22+2,3+3,35+0,225)-2,1*(1,2+1,8*3+0,8*3))*0,125</t>
  </si>
  <si>
    <t>"SW5 1np 125" ((3,8+2,03+19,83)+(9,72*4-0,33+11,313+14,135))*0,125</t>
  </si>
  <si>
    <t>"SW6 1np inst predsteny 2x" (3,8*(0,17+0,3)+1*0,33)</t>
  </si>
  <si>
    <t>"SK1 1 np inst predsteny" 0,2*(2,55+0,2*5+3,1+0,95+1+0,9+2,7+1,8+3,2+1,825+3,75)</t>
  </si>
  <si>
    <t>"SK2 oplastenie stlpa 1np" (0,335*0,335*6+(0,25*0,335)*4)</t>
  </si>
  <si>
    <t>"SS1 schody nastupnice" 2,8*3,36</t>
  </si>
  <si>
    <t>62</t>
  </si>
  <si>
    <t>632001011.S</t>
  </si>
  <si>
    <t>Zhotovenie separačnej fólie v podlahových vrstvách z PE</t>
  </si>
  <si>
    <t>1081816205</t>
  </si>
  <si>
    <t>"P2 m107az9 111az15 119az126" (30,63+24,23+3,25+15,11+3,33+3,63+11,82+3,59+52,57+26,57+49,29+54,96+21,75+4,69+26,6+49,25)</t>
  </si>
  <si>
    <t>"P4 m204az225 a 227" (19,2+4,65*2+19,99+21,51+5,37+13,01+13,03+21,53+5,44+21,29+5,43+13,03+12,99+21,52+5,43+21,51+5,43+13,01+13,04+21,53+5,43+2,81)</t>
  </si>
  <si>
    <t xml:space="preserve">"m201schody bez stupnic" 3,175*(3,325+1,4) </t>
  </si>
  <si>
    <t>"SW3 1np" ((2,5+3,135+0,6*2+0,5+1,8+2,005+0,75*2+0,29)+(2,875-1,055+0,9*2+3,2+1,6+1,295+0,525+0,615+0,3))*0,1+0,615*0,29*2</t>
  </si>
  <si>
    <t>"SK2 oplastenie stlpa 2np" 0,335*0,335*6+(0,25*0,335)*6</t>
  </si>
  <si>
    <t>63</t>
  </si>
  <si>
    <t>283230007500.S</t>
  </si>
  <si>
    <t>Oddeľovacia fólia na potery</t>
  </si>
  <si>
    <t>2082121308</t>
  </si>
  <si>
    <t>64</t>
  </si>
  <si>
    <t>632001021.S</t>
  </si>
  <si>
    <t>Zhotovenie okrajovej dilatačnej pásky z PE</t>
  </si>
  <si>
    <t>1374491361</t>
  </si>
  <si>
    <t>2*(48,3+42,5)</t>
  </si>
  <si>
    <t>65</t>
  </si>
  <si>
    <t>283320004800.S</t>
  </si>
  <si>
    <t>Okrajová dilatačná páska z PE 100/5 mm bez fólie na oddilatovanie poterov od stenových konštrukcií</t>
  </si>
  <si>
    <t>-942201263</t>
  </si>
  <si>
    <t>181,6*1,05 'Prepočítané koeficientom množstva</t>
  </si>
  <si>
    <t>66</t>
  </si>
  <si>
    <t>642944121.S</t>
  </si>
  <si>
    <t>Montáž oceľovej dverovej zárubne, plochy otvoru do 2,5 m2</t>
  </si>
  <si>
    <t>1288016972</t>
  </si>
  <si>
    <t>"ID5" 2+2+1+1</t>
  </si>
  <si>
    <t>"ID6" 4+1+1+2</t>
  </si>
  <si>
    <t>"ID6 poziarne" 1+1</t>
  </si>
  <si>
    <t>"ID7" 3+1</t>
  </si>
  <si>
    <t>"ID8" 1</t>
  </si>
  <si>
    <t>"ID9" 1+1+5+4+1+2+3+2</t>
  </si>
  <si>
    <t>67</t>
  </si>
  <si>
    <t>553310002100.S</t>
  </si>
  <si>
    <t>Zárubňa kovová šxv 300-1195x500-1970 a 2100 mm</t>
  </si>
  <si>
    <t>-2111657644</t>
  </si>
  <si>
    <t>"cena vratane naterov"</t>
  </si>
  <si>
    <t>"ID9" 1+1</t>
  </si>
  <si>
    <t>68</t>
  </si>
  <si>
    <t>55331000210x2</t>
  </si>
  <si>
    <t>Zárubňa kovová šxv 900x2455 mm</t>
  </si>
  <si>
    <t>341852604</t>
  </si>
  <si>
    <t>"ID9" 5+4+1+2+3+2</t>
  </si>
  <si>
    <t>69</t>
  </si>
  <si>
    <t>55331001xx3</t>
  </si>
  <si>
    <t>Zárubňa požiarna oceľová šxvxhr 1000x2150 mm</t>
  </si>
  <si>
    <t>1955295149</t>
  </si>
  <si>
    <t>70</t>
  </si>
  <si>
    <t>642944221.S</t>
  </si>
  <si>
    <t>Dodatočná montáž oceľovej dverovej zárubne, plochy otvoru 2,5 - 4,5 m2</t>
  </si>
  <si>
    <t>346813402</t>
  </si>
  <si>
    <t>"ID3" 1</t>
  </si>
  <si>
    <t>71</t>
  </si>
  <si>
    <t>553310002300x</t>
  </si>
  <si>
    <t>Zárubňa kovová šxv 1300 x do 2600 mm požiarna</t>
  </si>
  <si>
    <t>-2069825467</t>
  </si>
  <si>
    <t>72</t>
  </si>
  <si>
    <t>642944321.S</t>
  </si>
  <si>
    <t>Montáž oceľovej dverovej zárubne, plochy otvoru nad 4,5 m2</t>
  </si>
  <si>
    <t>1737013440</t>
  </si>
  <si>
    <t>"ID1" 7</t>
  </si>
  <si>
    <t>"ID2" 1</t>
  </si>
  <si>
    <t>"ID4" 2+1</t>
  </si>
  <si>
    <t xml:space="preserve">"ID10" 1 </t>
  </si>
  <si>
    <t xml:space="preserve">"ID11" 1 </t>
  </si>
  <si>
    <t>73</t>
  </si>
  <si>
    <t>553ID1_Z</t>
  </si>
  <si>
    <t>Zárubňa požiarna oceľová, šxvxhr 1900x2455 mm</t>
  </si>
  <si>
    <t>-2053823052</t>
  </si>
  <si>
    <t>74</t>
  </si>
  <si>
    <t>553310009xx</t>
  </si>
  <si>
    <t>Zárubňa oceľová/ hliník šxvxhr 1800 až 1900x2100 mm</t>
  </si>
  <si>
    <t>-2020766191</t>
  </si>
  <si>
    <t>75</t>
  </si>
  <si>
    <t>prefa_mont_1</t>
  </si>
  <si>
    <t>Montáž a doprava prefabrikátu - tribúna</t>
  </si>
  <si>
    <t>-1855870584</t>
  </si>
  <si>
    <t>76</t>
  </si>
  <si>
    <t>593prefa tribuna</t>
  </si>
  <si>
    <t>Prefabrikát železobetónový - tribúna, povrch pohľadový</t>
  </si>
  <si>
    <t>1052434804</t>
  </si>
  <si>
    <t>77</t>
  </si>
  <si>
    <t>prefa_mont_2</t>
  </si>
  <si>
    <t>Montáž a doprava prefabrikátu - schodisko na tribúnu</t>
  </si>
  <si>
    <t>-1930615764</t>
  </si>
  <si>
    <t>78</t>
  </si>
  <si>
    <t>593prefa schod</t>
  </si>
  <si>
    <t>Prefabrikát železobetónový schodisko k tribúne, povrch pohľadový</t>
  </si>
  <si>
    <t>1373189245</t>
  </si>
  <si>
    <t>Ostatné konštrukcie a práce-búranie</t>
  </si>
  <si>
    <t>79</t>
  </si>
  <si>
    <t>941941031.S</t>
  </si>
  <si>
    <t>Montáž lešenia ľahkého pracovného radového s podlahami šírky od 0,80 do 1,00 m, výšky do 10 m</t>
  </si>
  <si>
    <t>-755626431</t>
  </si>
  <si>
    <t>"domcek VZT" (2,8-1,8+0,2)*(4,14+9,46)*2</t>
  </si>
  <si>
    <t>80</t>
  </si>
  <si>
    <t>941941032.S</t>
  </si>
  <si>
    <t>Montáž lešenia ľahkého pracovného radového s podlahami šírky od 0,80 do 1,00 m, výšky nad 10 do 30 m</t>
  </si>
  <si>
    <t>1994993666</t>
  </si>
  <si>
    <t>(12,2-1,8)*42,54*2+(12,632-1,8)*42,74*2+(3,65-1,8)*(6,01*2)</t>
  </si>
  <si>
    <t>81</t>
  </si>
  <si>
    <t>941941191.S</t>
  </si>
  <si>
    <t>Príplatok za prvý a každý ďalší i začatý mesiac použitia lešenia ľahkého pracovného radového s podlahami šírky od 0,80 do 1,00 m, výšky do 10 m</t>
  </si>
  <si>
    <t>-2094017300</t>
  </si>
  <si>
    <t>82</t>
  </si>
  <si>
    <t>941941192.S</t>
  </si>
  <si>
    <t>Príplatok za prvý a každý ďalší i začatý mesiac použitia lešenia ľahkého pracovného radového s podlahami šírky od 0,80 do 1,00 m, výšky nad 10 do 30 m</t>
  </si>
  <si>
    <t>-631505735</t>
  </si>
  <si>
    <t>1832,988*2</t>
  </si>
  <si>
    <t>83</t>
  </si>
  <si>
    <t>941941831.S</t>
  </si>
  <si>
    <t>Demontáž lešenia ľahkého pracovného radového s podlahami šírky nad 0,80 do 1,00 m, výšky do 10 m</t>
  </si>
  <si>
    <t>103071733</t>
  </si>
  <si>
    <t>84</t>
  </si>
  <si>
    <t>941941832.S</t>
  </si>
  <si>
    <t>Demontáž lešenia ľahkého pracovného radového s podlahami šírky nad 0,80 do 1,00 m, výšky nad 10 do 30 m</t>
  </si>
  <si>
    <t>728085459</t>
  </si>
  <si>
    <t>85</t>
  </si>
  <si>
    <t>941955002.S</t>
  </si>
  <si>
    <t>Lešenie ľahké pracovné pomocné s výškou lešeňovej podlahy nad 1,20 do 1,90 m</t>
  </si>
  <si>
    <t>843424140</t>
  </si>
  <si>
    <t>86</t>
  </si>
  <si>
    <t>952901111.S</t>
  </si>
  <si>
    <t>Vyčistenie budov pri výške podlaží do 4 m</t>
  </si>
  <si>
    <t>-1781397070</t>
  </si>
  <si>
    <t>1981,93+479,25</t>
  </si>
  <si>
    <t>347</t>
  </si>
  <si>
    <t>979089002.S</t>
  </si>
  <si>
    <t>Poplatok za skladovanie - obaly, (15 01, 02, 06) ostatné</t>
  </si>
  <si>
    <t>306752216</t>
  </si>
  <si>
    <t>99</t>
  </si>
  <si>
    <t>Presun hmôt HSV</t>
  </si>
  <si>
    <t>88</t>
  </si>
  <si>
    <t>998011002.S</t>
  </si>
  <si>
    <t>Presun hmôt pre budovy (801, 803, 812), zvislá konštr. z tehál, tvárnic, z kovu výšky do 12 m</t>
  </si>
  <si>
    <t>-1255092463</t>
  </si>
  <si>
    <t>PSV</t>
  </si>
  <si>
    <t>Práce a dodávky PSV</t>
  </si>
  <si>
    <t>711</t>
  </si>
  <si>
    <t>Izolácie proti vode a vlhkosti</t>
  </si>
  <si>
    <t>93</t>
  </si>
  <si>
    <t>711132107.S</t>
  </si>
  <si>
    <t>Zhotovenie izolácie proti zemnej vlhkosti nopovou fóloiu položenou voľne na ploche zvislej</t>
  </si>
  <si>
    <t>294976247</t>
  </si>
  <si>
    <t>94</t>
  </si>
  <si>
    <t>283230002600.S</t>
  </si>
  <si>
    <t>Nopová HDPE fólia hrúbky 0,4 mm, výška nopu 8 mm, proti zemnej vlhkosti s radónovou ochranou, pre spodnú stavbu</t>
  </si>
  <si>
    <t>17339246</t>
  </si>
  <si>
    <t>161,807*1,1 'Prepočítané koeficientom množstva</t>
  </si>
  <si>
    <t>95</t>
  </si>
  <si>
    <t>711141559.S</t>
  </si>
  <si>
    <t>Zhotovenie  izolácie proti zemnej vlhkosti a tlakovej vode vodorovná NAIP pritavením</t>
  </si>
  <si>
    <t>-1331860594</t>
  </si>
  <si>
    <t>"D2" 48,3*42,5</t>
  </si>
  <si>
    <t>96</t>
  </si>
  <si>
    <t>711142559.S</t>
  </si>
  <si>
    <t>Zhotovenie  izolácie proti zemnej vlhkosti a tlakovej vode zvislá NAIP pritavením</t>
  </si>
  <si>
    <t>1692620498</t>
  </si>
  <si>
    <t>"D2" (48,3+42,5)*2*0,2</t>
  </si>
  <si>
    <t>97</t>
  </si>
  <si>
    <t>283220000500</t>
  </si>
  <si>
    <t>Hydroizolačná fólia PVC-P, hr. 1,50 mm, izolácia základov proti vode</t>
  </si>
  <si>
    <t>592904230</t>
  </si>
  <si>
    <t>2089,07*1,15 'Prepočítané koeficientom množstva</t>
  </si>
  <si>
    <t>98</t>
  </si>
  <si>
    <t>711190010.S</t>
  </si>
  <si>
    <t>Ukončujúci profil profilovaných fólií</t>
  </si>
  <si>
    <t>1443510710</t>
  </si>
  <si>
    <t>"sokel" (42,54*2+42,74*2+6,01*2+2,24*2)</t>
  </si>
  <si>
    <t xml:space="preserve">"nopova folia" </t>
  </si>
  <si>
    <t>711210125.S</t>
  </si>
  <si>
    <t>Zhotovenie dvojnásobného izol. náteru pod keramické obklady v interiéri na ploche zvislej</t>
  </si>
  <si>
    <t>-1898000565</t>
  </si>
  <si>
    <t>"sprchy 1np" 2,1*(1,1*4+3,825*2)</t>
  </si>
  <si>
    <t>"sprchy 2np" 2,1*(1,5*2+0,86*4+1,1*12+1,415*6+1,59*6)</t>
  </si>
  <si>
    <t>100</t>
  </si>
  <si>
    <t>245660000550.S</t>
  </si>
  <si>
    <t>Náter hydroizolačný tekutá vodonepriepustná membrána na báze živice</t>
  </si>
  <si>
    <t>kg</t>
  </si>
  <si>
    <t>-2003487395</t>
  </si>
  <si>
    <t>104,412*1,35 'Prepočítané koeficientom množstva</t>
  </si>
  <si>
    <t>101</t>
  </si>
  <si>
    <t>711491171.S</t>
  </si>
  <si>
    <t>Zhotovenie podkladnej vrstvy izolácie z textílie na ploche vodorovnej, pre izolácie proti zemnej vlhkosti, podpovrchovej a tlakovej vode</t>
  </si>
  <si>
    <t>506011035</t>
  </si>
  <si>
    <t>"D1" 10,3*5</t>
  </si>
  <si>
    <t>102</t>
  </si>
  <si>
    <t>693110004500.S</t>
  </si>
  <si>
    <t>Geotextília polypropylénová netkaná 300 g/m2</t>
  </si>
  <si>
    <t>-1006653385</t>
  </si>
  <si>
    <t>2052,75*1,15 'Prepočítané koeficientom množstva</t>
  </si>
  <si>
    <t>103</t>
  </si>
  <si>
    <t>-1859590694</t>
  </si>
  <si>
    <t>51,5*1,15 'Prepočítané koeficientom množstva</t>
  </si>
  <si>
    <t>104</t>
  </si>
  <si>
    <t>711491172.S</t>
  </si>
  <si>
    <t>Zhotovenie ochrannej vrstvy izolácie z textílie na ploche vodorovnej, pre izolácie proti zemnej vlhkosti, podpovrchovej a tlakovej vode</t>
  </si>
  <si>
    <t>-1559668471</t>
  </si>
  <si>
    <t>105</t>
  </si>
  <si>
    <t>-795433709</t>
  </si>
  <si>
    <t>106</t>
  </si>
  <si>
    <t>711491271.S</t>
  </si>
  <si>
    <t>Zhotovenie podkladnej vrstvy izolácie z textílie na ploche zvislej, pre izolácie proti zemnej vlhkosti, podpovrchovej a tlakovej vode</t>
  </si>
  <si>
    <t>-1902688691</t>
  </si>
  <si>
    <t>107</t>
  </si>
  <si>
    <t>-1918515493</t>
  </si>
  <si>
    <t>36,32*1,2 'Prepočítané koeficientom množstva</t>
  </si>
  <si>
    <t>108</t>
  </si>
  <si>
    <t>711491272.S</t>
  </si>
  <si>
    <t>Zhotovenie ochrannej vrstvy izolácie z textílie na ploche zvislej, pre izolácie proti zemnej vlhkosti, podpovrchovej a tlakovej vode</t>
  </si>
  <si>
    <t>-550592299</t>
  </si>
  <si>
    <t>109</t>
  </si>
  <si>
    <t>-1663301824</t>
  </si>
  <si>
    <t>110</t>
  </si>
  <si>
    <t>711767278.S</t>
  </si>
  <si>
    <t>Zhotovenie detailov, oprac.rúr.prestupov na voľnú prírubu dotes.tmelom do 200 mm</t>
  </si>
  <si>
    <t>-1826574169</t>
  </si>
  <si>
    <t>19+12+20</t>
  </si>
  <si>
    <t>111</t>
  </si>
  <si>
    <t>998711102.S</t>
  </si>
  <si>
    <t>Presun hmôt pre izoláciu proti vode v objektoch výšky nad 6 do 12 m</t>
  </si>
  <si>
    <t>404715549</t>
  </si>
  <si>
    <t>712</t>
  </si>
  <si>
    <t>Izolácie striech</t>
  </si>
  <si>
    <t>112</t>
  </si>
  <si>
    <t>712370070.S</t>
  </si>
  <si>
    <t>Zhotovenie povlakovej krytiny striech plochých do 10° PVC-P fóliou upevnenou prikotvením so zvarením spoju</t>
  </si>
  <si>
    <t>-133863111</t>
  </si>
  <si>
    <t>"ST1 vodorovna 0,5%" (54,3*7)</t>
  </si>
  <si>
    <t>113</t>
  </si>
  <si>
    <t>283220002000.S</t>
  </si>
  <si>
    <t>Hydroizolačná fólia PVC-P hr. 1,5 mm izolácia plochých striech</t>
  </si>
  <si>
    <t>2051979914</t>
  </si>
  <si>
    <t>114</t>
  </si>
  <si>
    <t>311970001300.S</t>
  </si>
  <si>
    <t>Kotviaci prvok 4,8x140 mm do trapézového plechu hr. nad 0.9 mm, oceľový</t>
  </si>
  <si>
    <t>-2023381944</t>
  </si>
  <si>
    <t>115</t>
  </si>
  <si>
    <t>-32453130</t>
  </si>
  <si>
    <t>"S2 veget strecha" 7,4*41,54</t>
  </si>
  <si>
    <t>"S2 atika zvislo nahor" 0,155*(7,4*2+41,54)</t>
  </si>
  <si>
    <t>"S2 stena zvislo nahor" 0,155*41,54</t>
  </si>
  <si>
    <t>"S2 atika vodorovne" 0,48*(41,54+0,48*2+7,4*2)</t>
  </si>
  <si>
    <t>116</t>
  </si>
  <si>
    <t>277047188</t>
  </si>
  <si>
    <t>117</t>
  </si>
  <si>
    <t>120062731</t>
  </si>
  <si>
    <t>118</t>
  </si>
  <si>
    <t>712670030.S</t>
  </si>
  <si>
    <t>Zhotovenie povlakovej krytiny striech šikmých nad 30° PVC-P fóliou prikotvením s lepením spoju</t>
  </si>
  <si>
    <t>-32921649</t>
  </si>
  <si>
    <t>"ST1 lomenice35%" (1,06)*(105,5*2+101,1*2+100,2*10)</t>
  </si>
  <si>
    <t>"otvory v streche lomenic" -2,4*2,12*6+0,2*2*(2,4+2,12)*6</t>
  </si>
  <si>
    <t>119</t>
  </si>
  <si>
    <t>-574355305</t>
  </si>
  <si>
    <t>120</t>
  </si>
  <si>
    <t>-897392266</t>
  </si>
  <si>
    <t>121</t>
  </si>
  <si>
    <t>712873240.S</t>
  </si>
  <si>
    <t>Zhotovenie povlakovej krytiny vytiahnutím izol. povlaku  PVC-P na konštrukcie prevyšujúce úroveň strechy nad 50 cm prikotvením so zváraným spojom</t>
  </si>
  <si>
    <t>-1164088056</t>
  </si>
  <si>
    <t>"ST1 atika zvislo nahor" 4,4*7*2+54*2</t>
  </si>
  <si>
    <t>"ST1 atika sikmo" 0,12*(2*(6,55*7)+2*(21,3*2+0,12*2))</t>
  </si>
  <si>
    <t>"P01 zvislo nahor a vodorovne" (0,67+0,12)*(2,2+1,6)*2*6</t>
  </si>
  <si>
    <t>122</t>
  </si>
  <si>
    <t>-336101098</t>
  </si>
  <si>
    <t>123</t>
  </si>
  <si>
    <t>1453414766</t>
  </si>
  <si>
    <t>124</t>
  </si>
  <si>
    <t>712973420.S</t>
  </si>
  <si>
    <t>Detaily k termoplastom všeobecne, kútový uholník z hrubopoplastovaného plechu RŠ 125 mm, ohyb 90-135°</t>
  </si>
  <si>
    <t>-1836833822</t>
  </si>
  <si>
    <t>"K 02 strecha+4,25" 2*7,4+2*41,54</t>
  </si>
  <si>
    <t>"K 11 strecha+13,19" 14*6,4+2*42,8+6*2,2+6*2,4</t>
  </si>
  <si>
    <t>125</t>
  </si>
  <si>
    <t>1333659381</t>
  </si>
  <si>
    <t>126</t>
  </si>
  <si>
    <t>712973420.x1</t>
  </si>
  <si>
    <t>Detaily k termoplastom všeobecne, kútový uholník z hrubopoplastovaného plechu RŠ 120 mm, ohyb</t>
  </si>
  <si>
    <t>-1820454708</t>
  </si>
  <si>
    <t>"K13 uzlabie" 42,8*7</t>
  </si>
  <si>
    <t>127</t>
  </si>
  <si>
    <t>292333121</t>
  </si>
  <si>
    <t>128</t>
  </si>
  <si>
    <t>712973620.S</t>
  </si>
  <si>
    <t>Detaily k termoplastom všeobecne, nárožný uholník z hrubopoplast. plechu RŠ 100 mm, ohyb 90-135°</t>
  </si>
  <si>
    <t>947343728</t>
  </si>
  <si>
    <t>"K 03 strecha+4,25" 7,4*2+41,54</t>
  </si>
  <si>
    <t>129</t>
  </si>
  <si>
    <t>-384018623</t>
  </si>
  <si>
    <t>130</t>
  </si>
  <si>
    <t>712973630.x1</t>
  </si>
  <si>
    <t>Detaily k termoplastom všeobecne, nárožný uholník z hrubopoplast. plechu RŠ 120 mm, ohyb</t>
  </si>
  <si>
    <t>-1186726691</t>
  </si>
  <si>
    <t>"K13 hreben" 43*6</t>
  </si>
  <si>
    <t>131</t>
  </si>
  <si>
    <t>660065653</t>
  </si>
  <si>
    <t>132</t>
  </si>
  <si>
    <t>712973760.S</t>
  </si>
  <si>
    <t>Detaily k termoplastom všeobecne, ukončujúci profil na stene tvaru "Z" pri ukončení z HPP rš 100 mm</t>
  </si>
  <si>
    <t>-1479349509</t>
  </si>
  <si>
    <t>"K 05 strecha+4,25" 42,74</t>
  </si>
  <si>
    <t>133</t>
  </si>
  <si>
    <t>1891485449</t>
  </si>
  <si>
    <t>134</t>
  </si>
  <si>
    <t>712973880.S</t>
  </si>
  <si>
    <t>Detaily k termoplastom všeobecne, oplechovanie okraja odkvapovou lištou z hrubopolpast. plechu RŠ 165 mm</t>
  </si>
  <si>
    <t>1877513461</t>
  </si>
  <si>
    <t>"K 04 strecha+4,25" 8+42,74</t>
  </si>
  <si>
    <t xml:space="preserve">"K 12 strecha+13,19" 14*6,6+2*42,8+6*2,2+6*2,4 </t>
  </si>
  <si>
    <t>135</t>
  </si>
  <si>
    <t>244180321</t>
  </si>
  <si>
    <t>136</t>
  </si>
  <si>
    <t>712990040.S</t>
  </si>
  <si>
    <t>Položenie geotextílie vodorovne alebo zvislo na strechy ploché do 10°</t>
  </si>
  <si>
    <t>-1725299533</t>
  </si>
  <si>
    <t>"S2 veget strecha" 7,4*41,54*2</t>
  </si>
  <si>
    <t>"S2 atika zvislo nahor" 0,155*(7,4*2+41,54)*2</t>
  </si>
  <si>
    <t>"S2 stena zvislo nahor" 0,155*41,54*2</t>
  </si>
  <si>
    <t>"S2 atika vodorovne" 0,48*(41,54+0,48*2+7,4*2)*2</t>
  </si>
  <si>
    <t>137</t>
  </si>
  <si>
    <t>1641870202</t>
  </si>
  <si>
    <t>787,482*1,15 'Prepočítané koeficientom množstva</t>
  </si>
  <si>
    <t>138</t>
  </si>
  <si>
    <t>693110003200.S</t>
  </si>
  <si>
    <t>Geotextília polypropylénová netkaná 500 g/m2</t>
  </si>
  <si>
    <t>171994407</t>
  </si>
  <si>
    <t>350,072*1,15 'Prepočítané koeficientom množstva</t>
  </si>
  <si>
    <t>139</t>
  </si>
  <si>
    <t>712990060.S</t>
  </si>
  <si>
    <t>Položenie geotextílie vodorovne alebo zvislo na strechy šikmé nad 30°</t>
  </si>
  <si>
    <t>1865886139</t>
  </si>
  <si>
    <t>140</t>
  </si>
  <si>
    <t>1335408380</t>
  </si>
  <si>
    <t>1650,032*1,15 'Prepočítané koeficientom množstva</t>
  </si>
  <si>
    <t>141</t>
  </si>
  <si>
    <t>712990200.S</t>
  </si>
  <si>
    <t>Montáž strešného držiaka bleskozvodu, vrátane zaizolovania</t>
  </si>
  <si>
    <t>-997013584</t>
  </si>
  <si>
    <t>142</t>
  </si>
  <si>
    <t>283220001300.S</t>
  </si>
  <si>
    <t>Hydroizolačná fólia PVC-P, hr. 2 mm izolácia balkónov, strešných detailov</t>
  </si>
  <si>
    <t>1258976464</t>
  </si>
  <si>
    <t>143</t>
  </si>
  <si>
    <t>354410067100.S</t>
  </si>
  <si>
    <t>Držiak strešný bleskozvodu PV21</t>
  </si>
  <si>
    <t>471026472</t>
  </si>
  <si>
    <t>144</t>
  </si>
  <si>
    <t>712991010.S</t>
  </si>
  <si>
    <t>Montáž podkladnej konštrukcie z OSB dosiek na atike šírky 120 mm pod klampiarske konštrukcie</t>
  </si>
  <si>
    <t>589866465</t>
  </si>
  <si>
    <t>"ST1 atika sikmo" (2*(6,55*7)+2*(21,3*2+0,12*2))</t>
  </si>
  <si>
    <t>145</t>
  </si>
  <si>
    <t>-325916953</t>
  </si>
  <si>
    <t>146</t>
  </si>
  <si>
    <t>607260000300.S</t>
  </si>
  <si>
    <t>Doska OSB nebrúsená hr. 18 mm</t>
  </si>
  <si>
    <t>461094029</t>
  </si>
  <si>
    <t>147</t>
  </si>
  <si>
    <t>712991040.S</t>
  </si>
  <si>
    <t>Montáž podkladnej konštrukcie z OSB dosiek na atike šírky 411 - 620 mm pod klampiarske konštrukcie</t>
  </si>
  <si>
    <t>702358360</t>
  </si>
  <si>
    <t>"S2 atika vodorovne" (41,54+0,48*2+7,4*2)</t>
  </si>
  <si>
    <t>148</t>
  </si>
  <si>
    <t>867908048</t>
  </si>
  <si>
    <t>149</t>
  </si>
  <si>
    <t>-1837112309</t>
  </si>
  <si>
    <t>150</t>
  </si>
  <si>
    <t>712991050.S</t>
  </si>
  <si>
    <t>Montáž podkladnej konštrukcie z OSB dosiek na atike šírky 621 - 800 mm pod klampiarske konštrukcie</t>
  </si>
  <si>
    <t>1353162119</t>
  </si>
  <si>
    <t>"P01 zvislo nahor a vodorovne" (2,2+1,6)*2*6*2</t>
  </si>
  <si>
    <t>151</t>
  </si>
  <si>
    <t>2041867428</t>
  </si>
  <si>
    <t>152</t>
  </si>
  <si>
    <t>607260000400.S</t>
  </si>
  <si>
    <t>Doska OSB nebrúsená hr. 22 mm</t>
  </si>
  <si>
    <t>1207032761</t>
  </si>
  <si>
    <t>153</t>
  </si>
  <si>
    <t>998712103.S</t>
  </si>
  <si>
    <t>Presun hmôt pre izoláciu povlakovej krytiny v objektoch výšky nad 12 do 24 m</t>
  </si>
  <si>
    <t>965464053</t>
  </si>
  <si>
    <t>713</t>
  </si>
  <si>
    <t>Izolácie tepelné</t>
  </si>
  <si>
    <t>154</t>
  </si>
  <si>
    <t>713121111.S</t>
  </si>
  <si>
    <t>Montáž tepelnej izolácie podláh minerálnou vlnou, kladená voľne v jednej vrstve</t>
  </si>
  <si>
    <t>396768877</t>
  </si>
  <si>
    <t>155</t>
  </si>
  <si>
    <t>631440021700.S</t>
  </si>
  <si>
    <t>Doska z minerálnej vlny hr. 20 mm, izolácia vhodná pre ľahké aj ťažké plávajúce podlahy</t>
  </si>
  <si>
    <t>620706682</t>
  </si>
  <si>
    <t>490,465*1,02 'Prepočítané koeficientom množstva</t>
  </si>
  <si>
    <t>156</t>
  </si>
  <si>
    <t>713122111.S</t>
  </si>
  <si>
    <t>Montáž tepelnej izolácie podláh polystyrénom, kladeným voľne v jednej vrstve</t>
  </si>
  <si>
    <t>-1212554934</t>
  </si>
  <si>
    <t>157</t>
  </si>
  <si>
    <t>131303</t>
  </si>
  <si>
    <t>Polystyrén EPS perimeter, hrúbka 60 mm</t>
  </si>
  <si>
    <t>-1891481121</t>
  </si>
  <si>
    <t>2052,75*1,02 'Prepočítané koeficientom množstva</t>
  </si>
  <si>
    <t>158</t>
  </si>
  <si>
    <t>713122121</t>
  </si>
  <si>
    <t>Montáž tepelnej izolácie podláh polystyrénom, kladeným voľne v dvoch vrstvách</t>
  </si>
  <si>
    <t>-1558995906</t>
  </si>
  <si>
    <t>159</t>
  </si>
  <si>
    <t>283750009300</t>
  </si>
  <si>
    <t>Doska z extrudovaného polystyrénu XPS hr. 40 mm, tepelná izolácia pre obrátené strechy, izolácie suterénu a podláh</t>
  </si>
  <si>
    <t>-1462624526</t>
  </si>
  <si>
    <t>160</t>
  </si>
  <si>
    <t>713142160.S</t>
  </si>
  <si>
    <t>Montáž tepelnej izolácie striech plochých do 10° spádovými doskami z polystyrénu v jednej vrstve</t>
  </si>
  <si>
    <t>1189750338</t>
  </si>
  <si>
    <t>161</t>
  </si>
  <si>
    <t>283760007500.S</t>
  </si>
  <si>
    <t>Doska spádová EPS 150 S grafitová pre vyspádovanie plochých striech</t>
  </si>
  <si>
    <t>-1592696311</t>
  </si>
  <si>
    <t>"S2 veget strecha" 7,4*41,54*0,15</t>
  </si>
  <si>
    <t>162</t>
  </si>
  <si>
    <t>713144090.S</t>
  </si>
  <si>
    <t>Montáž tepelnej izolácie na atiku z XPS prikotvením</t>
  </si>
  <si>
    <t>-1824349195</t>
  </si>
  <si>
    <t>"ST1 atika sikmo" (2*(6,55*7)+2*(21,3*2+0,12*2))*0,12</t>
  </si>
  <si>
    <t>"S2 atika vodorovne" (41,54+0,48*2+7,4*2)*0,6</t>
  </si>
  <si>
    <t>163</t>
  </si>
  <si>
    <t>283750001400.S</t>
  </si>
  <si>
    <t>Doska XPS hr. 30 mm, zateplenie soklov, suterénov, podláh, terás, striech, cestné staviteľstvo</t>
  </si>
  <si>
    <t>333358418</t>
  </si>
  <si>
    <t>55,666*1,02 'Prepočítané koeficientom množstva</t>
  </si>
  <si>
    <t>164</t>
  </si>
  <si>
    <t>998713103.S</t>
  </si>
  <si>
    <t>Presun hmôt pre izolácie tepelné v objektoch výšky nad 12 m do 24 m</t>
  </si>
  <si>
    <t>1320859835</t>
  </si>
  <si>
    <t>714</t>
  </si>
  <si>
    <t>Akustické a protiotrasové opatrenie</t>
  </si>
  <si>
    <t>165</t>
  </si>
  <si>
    <t>714111401.x</t>
  </si>
  <si>
    <t>Montáž obkladov z drevených dosák, vrátane podkonštrukcie</t>
  </si>
  <si>
    <t>896389759</t>
  </si>
  <si>
    <t>"m101 drev obklad" (2,5+0,3)*(3,72+0,315*10+19,28+2,98+41,7+1,82+20,2+3,47+3,89*2-1,9*2)</t>
  </si>
  <si>
    <t>166</t>
  </si>
  <si>
    <t>612110000xxx</t>
  </si>
  <si>
    <t>Obklad stien drevený, z dosák smrek tupý zraz, hoblovaný, brúsený, vráatane náteru, v interiéri hracej plochy, vrátane podkonštrukcie</t>
  </si>
  <si>
    <t>-1505109503</t>
  </si>
  <si>
    <t>337</t>
  </si>
  <si>
    <t>6121100xx3</t>
  </si>
  <si>
    <t>Poznámka: ide o mechanickú ochranu stien slúžiacu ako ochrana proti nárazu lopty alebo osoby počas hry do konštrukcie haly. Obklad nevyžaduje žiadne akustické vlastnosti</t>
  </si>
  <si>
    <t>1255442074</t>
  </si>
  <si>
    <t>167</t>
  </si>
  <si>
    <t>998714101.S</t>
  </si>
  <si>
    <t>Presun hmôt pre izolácie akustické a protiotrasové opatrenia v objektoch výšky (hĺbky) do 6 m</t>
  </si>
  <si>
    <t>524283312</t>
  </si>
  <si>
    <t>721</t>
  </si>
  <si>
    <t>Zdravotechnika - vnútorná kanalizácia</t>
  </si>
  <si>
    <t>168</t>
  </si>
  <si>
    <t>7212300xx1</t>
  </si>
  <si>
    <t>Montáž POISTNÉHO PREPADU pre fóliové izolácie mechanicky kotveného</t>
  </si>
  <si>
    <t>1338051966</t>
  </si>
  <si>
    <t>169</t>
  </si>
  <si>
    <t>2861xx</t>
  </si>
  <si>
    <t>POISTNý PREPAD cezatikový, horizontálny odtok</t>
  </si>
  <si>
    <t>1331909957</t>
  </si>
  <si>
    <t>170</t>
  </si>
  <si>
    <t>998721101.S</t>
  </si>
  <si>
    <t>Presun hmôt pre vnútornú kanalizáciu v objektoch výšky do 6 m</t>
  </si>
  <si>
    <t>-1534378102</t>
  </si>
  <si>
    <t>722</t>
  </si>
  <si>
    <t>Zdravotechnika - vnútorný vodovod</t>
  </si>
  <si>
    <t>171</t>
  </si>
  <si>
    <t>722250180.S</t>
  </si>
  <si>
    <t>Montáž hasiaceho prístroja na stenu</t>
  </si>
  <si>
    <t>2092523158</t>
  </si>
  <si>
    <t>172</t>
  </si>
  <si>
    <t>449170000900.S</t>
  </si>
  <si>
    <t>Prenosný hasiaci prístroj práškový P6Če 6 kg, 21A</t>
  </si>
  <si>
    <t>1884784504</t>
  </si>
  <si>
    <t>173</t>
  </si>
  <si>
    <t>449170000800.S</t>
  </si>
  <si>
    <t>Prenosný hasiaci prístroj snehový CO2 S5Če 5 kg</t>
  </si>
  <si>
    <t>-1007246599</t>
  </si>
  <si>
    <t>174</t>
  </si>
  <si>
    <t>449170001000.S</t>
  </si>
  <si>
    <t>Plastový box na hasiaci prístroj do 6 kg náplne</t>
  </si>
  <si>
    <t>-1350265169</t>
  </si>
  <si>
    <t>175</t>
  </si>
  <si>
    <t>998722102.S</t>
  </si>
  <si>
    <t>Presun hmôt pre vnútorný vodovod v objektoch výšky nad 6 do 12 m</t>
  </si>
  <si>
    <t>1399283139</t>
  </si>
  <si>
    <t>725</t>
  </si>
  <si>
    <t>Zdravotechnika - zariaď. predmety</t>
  </si>
  <si>
    <t>176</t>
  </si>
  <si>
    <t>72524515x</t>
  </si>
  <si>
    <t>Montáž sprchovej  deliacej steny pevnej výšky 2100 mm a šírky 600 až 900 mm</t>
  </si>
  <si>
    <t>-2066561409</t>
  </si>
  <si>
    <t>"S5" 20</t>
  </si>
  <si>
    <t>"S7" 3</t>
  </si>
  <si>
    <t>177</t>
  </si>
  <si>
    <t>5522600003x</t>
  </si>
  <si>
    <t>Sprchová stena pevná rozmer 900x2100 mm, konštrukcia z hliníkových profilov, výplň HPL panel matný s povrchovou úpravou RAL</t>
  </si>
  <si>
    <t>-2030999750</t>
  </si>
  <si>
    <t>178</t>
  </si>
  <si>
    <t>5522600003x2</t>
  </si>
  <si>
    <t>Sprchová stena pevná rozmer 600x2100 mm, konštrukcia z hliníkových profilov, výplň HPL panel matný s povrchovou úpravou RAL</t>
  </si>
  <si>
    <t>-610834960</t>
  </si>
  <si>
    <t>179</t>
  </si>
  <si>
    <t>998725102.S</t>
  </si>
  <si>
    <t>Presun hmôt pre zariaďovacie predmety v objektoch výšky nad 6 do 12 m</t>
  </si>
  <si>
    <t>-1027518040</t>
  </si>
  <si>
    <t>762</t>
  </si>
  <si>
    <t>Konštrukcie tesárske</t>
  </si>
  <si>
    <t>180</t>
  </si>
  <si>
    <t>762712110.S</t>
  </si>
  <si>
    <t>Montáž priestorových viazaných konštrukcií z reziva hraneného prierezovej plochy do 120 cm2</t>
  </si>
  <si>
    <t>1194655806</t>
  </si>
  <si>
    <t>"drevena konstr atiky hranolcek 60/60" 172,25</t>
  </si>
  <si>
    <t>181</t>
  </si>
  <si>
    <t>605420000100.x</t>
  </si>
  <si>
    <t>Rezivo stavebné zo smreku - hranoly hranené, stredové rezivo EBW hr. 60 mm, š. 60 mm, dĺ. 4000-5000 mm</t>
  </si>
  <si>
    <t>-1689826017</t>
  </si>
  <si>
    <t>"drevena konstr atiky hranolcek 60/60" 172,25*0,06*0,06</t>
  </si>
  <si>
    <t>0,62*1,08 'Prepočítané koeficientom množstva</t>
  </si>
  <si>
    <t>182</t>
  </si>
  <si>
    <t>762795000.S</t>
  </si>
  <si>
    <t>Spojovacie prostriedky pre priestorové viazané konštrukcie - klince, svorky, fixačné dosky</t>
  </si>
  <si>
    <t>1630743899</t>
  </si>
  <si>
    <t>183</t>
  </si>
  <si>
    <t>762810027.S</t>
  </si>
  <si>
    <t>Záklop stropov z dosiek OSB skrutkovaných na trámy na pero a drážku hr. dosky 25 mm</t>
  </si>
  <si>
    <t>1904583883</t>
  </si>
  <si>
    <t xml:space="preserve">"drevena konstr atiky" 56 </t>
  </si>
  <si>
    <t>184</t>
  </si>
  <si>
    <t>762895000.S</t>
  </si>
  <si>
    <t>Spojovacie prostriedky pre záklop, stropnice, podbíjanie - klince, svorky</t>
  </si>
  <si>
    <t>-286440200</t>
  </si>
  <si>
    <t>56*0,025</t>
  </si>
  <si>
    <t>185</t>
  </si>
  <si>
    <t>998762102.S</t>
  </si>
  <si>
    <t>Presun hmôt pre konštrukcie tesárske v objektoch výšky do 12 m</t>
  </si>
  <si>
    <t>320623468</t>
  </si>
  <si>
    <t>763</t>
  </si>
  <si>
    <t>Konštrukcie - drevostavby</t>
  </si>
  <si>
    <t>186</t>
  </si>
  <si>
    <t>763115113</t>
  </si>
  <si>
    <t>Priečka SDK hr. 125 mm jednoducho opláštená doskami RB 12,5 mm s tep. Izoláciou, CW 100</t>
  </si>
  <si>
    <t>-1687585301</t>
  </si>
  <si>
    <t>"SW5 1np 125" (3,75*(3,8+2,03+19,83)+4,3*(9,72*4-0,33+11,313+14,135)-2,1*(1,9+0,9*8+0,8*2+0,7*2))</t>
  </si>
  <si>
    <t>"okno vratnice medzi m102 a 3" -1,625*2</t>
  </si>
  <si>
    <t>"SW 5 2np" (4,61*(4,79+9,43*3-0,33-0,25+32,79)-2,15*(0,9*8+0,7))</t>
  </si>
  <si>
    <t>"SW 5 m228" 4*(2,3+2*1,2)-2*(1,185*2+2,3)</t>
  </si>
  <si>
    <t>187</t>
  </si>
  <si>
    <t>763115513.S</t>
  </si>
  <si>
    <t>Priečka SDK hr. 125 mm, kca CW+UW 75, dvojito opláštená doskou štandardnou A 2x12,5 mm, TI 75 mm</t>
  </si>
  <si>
    <t>-283434258</t>
  </si>
  <si>
    <t>"SW 7 1np" (4,3*(6,15+9,26-0,33+6,375+3,99+9,325*2-2,12+6+5,4+3,22+2,3+3,35+0,225)-2,1*(1,2+1,8*3+0,8*3))</t>
  </si>
  <si>
    <t>"SW 7 1np bez TI" -(4,3*(6,15+6,375+3,99+6+2,3+3,35+0,225)-2,1*(1,2+1,8))</t>
  </si>
  <si>
    <t>188</t>
  </si>
  <si>
    <t>76311551x</t>
  </si>
  <si>
    <t>Priečka SDK hr. 125 mm, kca CW+UW 75, dvojito opláštená doskou štandardnou A 2x12,5 mm, bez TI</t>
  </si>
  <si>
    <t>-1090477489</t>
  </si>
  <si>
    <t>"SW 7 1np bez TI" (4,3*(6,15+6,375+3,99+6+2,3+3,35+0,225)-2,1*(1,2+1,8))</t>
  </si>
  <si>
    <t>"SW 7 2np bez TI" (4,61*(3,175*2+9,465*2-0,33)-2,15*(1,9*2+0,7))</t>
  </si>
  <si>
    <t>189</t>
  </si>
  <si>
    <t>763120011</t>
  </si>
  <si>
    <t>Sadrokartónová inštalačná predstena pre sanitárne zariadenia, dvojité opláštenie, doska RBI 2x12,5 mm</t>
  </si>
  <si>
    <t>1358647137</t>
  </si>
  <si>
    <t>"SW6 1np inst predsteny 2x" 3,75*(3,8*4+1*2)</t>
  </si>
  <si>
    <t>"SK1 1 np inst predsteny" (1,2+0,2)*(2,55+0,2*5+3,1+0,95+1+0,9+2,7+1,8+3,2+1,825+3,75)</t>
  </si>
  <si>
    <t>"SW6 2np inst predsteny 2x sk1" 3,2*(3,175*2+0,06*2+2,875*6+0,5)+(1,2+0,2)*(0,9+1,925*13)</t>
  </si>
  <si>
    <t>339</t>
  </si>
  <si>
    <t>763132260.R</t>
  </si>
  <si>
    <t>Podhľad SDK závesný na dvojúrovňovej oceľovej podkonštrukcií CD+UD, dosky protipožiarne DF 2x15 mm</t>
  </si>
  <si>
    <t>-1000019101</t>
  </si>
  <si>
    <t>"m127 2x RF" 24</t>
  </si>
  <si>
    <t>190</t>
  </si>
  <si>
    <t>763138221</t>
  </si>
  <si>
    <t>Podhľad SDK RF 12.5 mm závesný, dvojúrovňová oceľová podkonštrukcia CD</t>
  </si>
  <si>
    <t>145716794</t>
  </si>
  <si>
    <t xml:space="preserve">"1np sdk SP1 vykres podhladov" 731,3 </t>
  </si>
  <si>
    <t>"1np sdk i SP1" -(30,63+24,23+3,25+3,33+3,59+26,57+4,69+26,6)</t>
  </si>
  <si>
    <t>"SS1 schody" 2,95*3,36*(1,3)</t>
  </si>
  <si>
    <t>"m127 2x RF" -24</t>
  </si>
  <si>
    <t>191</t>
  </si>
  <si>
    <t>763138250</t>
  </si>
  <si>
    <t>Protipožiarny podhľad SDK RF 15 mm ( El45/15) závesný, dvojúrovňová oceľová podkonštrukcia CD, TI 40 mm</t>
  </si>
  <si>
    <t>182297841</t>
  </si>
  <si>
    <t>"2np sdk i SP2" 4,65*2+5,37+13,01+13,03+5,44+5,43+13,03+12,99+5,43+5,43+13,01+13,04+5,43</t>
  </si>
  <si>
    <t>192</t>
  </si>
  <si>
    <t>513</t>
  </si>
  <si>
    <t>tepená izolácia, napr.Isover Piano Twin 8/4 cm - balenie 18,75m2, alebo ekvivalent</t>
  </si>
  <si>
    <t>bal</t>
  </si>
  <si>
    <t>-1864330101</t>
  </si>
  <si>
    <t xml:space="preserve">"2np sdk SP2 vykres podhladov" (5,2+500,532)/18,75 </t>
  </si>
  <si>
    <t>193</t>
  </si>
  <si>
    <t>1469108162</t>
  </si>
  <si>
    <t xml:space="preserve">"2np sdk SP2 vykres podhladov" 5,2+500,532 </t>
  </si>
  <si>
    <t>"2np sdk i SP2" -(4,65*2+5,37+13,01+13,03+5,44+5,43+13,03+12,99+5,43+5,43+13,01+13,04+5,43)</t>
  </si>
  <si>
    <t>194</t>
  </si>
  <si>
    <t>76317xx1</t>
  </si>
  <si>
    <t>Lepenie zrkadla na stenu, materiál a montáž</t>
  </si>
  <si>
    <t>-70625631</t>
  </si>
  <si>
    <t>195</t>
  </si>
  <si>
    <t>impreg</t>
  </si>
  <si>
    <t>Príplatok k priečkam SW 5, SW 7 za použitie 1x impregnovanej sdk dosky namiesto 1x štandardnej dosky</t>
  </si>
  <si>
    <t>-1054140330</t>
  </si>
  <si>
    <t>"SW5 1np i" 3,75*(2,325+14,75+2,875*3+9,425*2)-2,1*(0,9*2+1*3)</t>
  </si>
  <si>
    <t>"SW 5 2np i" 4,61*(3,125+2,84*3+1,925*3)-2,15*(0,8)</t>
  </si>
  <si>
    <t>"SW 7 1np i" 4,3*(2,005)-2,15*0,9</t>
  </si>
  <si>
    <t>196</t>
  </si>
  <si>
    <t>76311686x</t>
  </si>
  <si>
    <t>Priečka SDK kombinovaná hr. 100 mm, kca CW+UW 50, dvojito opláštená doskou vysokopevnostnou impregnovanou DBRIH2 12,5 a štandardnou A 12,5 mm, bez  TI</t>
  </si>
  <si>
    <t>831850580</t>
  </si>
  <si>
    <t>"SW3 1np" (3,75*(2,5+3,135+0,6*2+0,5+1,8+2,005+0,75*2+0,29)+4,3*(2,875-1,055+0,9*2+3,2+1,6+1,295+0,525+0,615+0,3)-2,1*(0,8+0,7))</t>
  </si>
  <si>
    <t>"SW3 pod schodmi m116" 3,75*(3,36+1,425)-2,15*0,9</t>
  </si>
  <si>
    <t>"SW3 2np bez TI 100" (4,61*(0,5*3+1,3*3+1,59*3-0,125*3+0,6*4))</t>
  </si>
  <si>
    <t>197</t>
  </si>
  <si>
    <t>763116881.2</t>
  </si>
  <si>
    <t>Bezpečnostná priečka hr. 125 mm, kca CW+UW 75, dvojito opláštená doskou vysokopevnostnou protipožiarnou impregnovanou DFRIEH2 2x12,5 mm, bez TI</t>
  </si>
  <si>
    <t>-1560929710</t>
  </si>
  <si>
    <t>"SW4 1np" (3,75*(5,88*6-1,755)+4,3*(9,2*2-0,33*2+3,65*4+1,5*2)-2,1*(0,9*4+0,8+0,7*2))</t>
  </si>
  <si>
    <t>"SW 4 5 2np" (4,61*(32,79+9,42*10+4,325+3,15*2+0,6*2-0,33*4-1,085*3-1,1*3)-2,15*(0,9*8+0,7*3))</t>
  </si>
  <si>
    <t>"SW 5 2np" -(4,61*(4,79+9,43*3-0,33-0,25+32,79)-2,15*(0,9*8+0,7))</t>
  </si>
  <si>
    <t>198</t>
  </si>
  <si>
    <t>763119111.S</t>
  </si>
  <si>
    <t>SDK priečka s izoláciou ochrana hran (rohov) voľne stojacich priečok uholníkom Pz 31x31 mm</t>
  </si>
  <si>
    <t>162377313</t>
  </si>
  <si>
    <t>"SW2 1np" 4,1</t>
  </si>
  <si>
    <t>"SW3 1np" 3,75*12+4,3*13</t>
  </si>
  <si>
    <t>"SW3 pod schodmi m116" 3,75*3</t>
  </si>
  <si>
    <t>"SW5 1np 125" 3,75*3</t>
  </si>
  <si>
    <t>"SW4 1np" 3,75*2</t>
  </si>
  <si>
    <t>"SW 7 1np" 4,3*5</t>
  </si>
  <si>
    <t>"SW3 2np bez TI 100" 4,61*28</t>
  </si>
  <si>
    <t>"SW 5 2np bez TI 125" 4,61*23</t>
  </si>
  <si>
    <t>"SW 5 m228" 4*2-2*2</t>
  </si>
  <si>
    <t>"SK1 1 np inst predsteny" 1,2*5</t>
  </si>
  <si>
    <t>"SK2 oplastenie stlpa 1np" 3,2*(4*6+2*4)</t>
  </si>
  <si>
    <t>"SK2 oplastenie stlpa 2np" 3,2*(4*6+2*6)</t>
  </si>
  <si>
    <t>"SK2 m101" 9,15*2</t>
  </si>
  <si>
    <t>199</t>
  </si>
  <si>
    <t>763119210.S</t>
  </si>
  <si>
    <t>SDK priečka s izoláciou základný penetračný náter</t>
  </si>
  <si>
    <t>37220801</t>
  </si>
  <si>
    <t>"SW2 1np" 4,1*(3+0,27+6)</t>
  </si>
  <si>
    <t>"SW3 1np" (3,75*(2,5+3,135+0,6*2+0,5+1,8+2,005+0,75*2+0,29)+4,3*(2,875-1,055+0,9*2+3,2+1,6+1,295+0,525+0,615+0,3)-2,1*(0,8+0,7))*2</t>
  </si>
  <si>
    <t>"SW3 pod schodmi m116" (3,75*(3,36+1,425)-2,15*0,9)*2</t>
  </si>
  <si>
    <t>"SW4 1np 125" (3,75*(5,88*6-1,755)+4,3*(9,2*2-0,33*2+3,65*4+1,5*2)-2,1*(0,9*4+0,8+0,7*2))*2</t>
  </si>
  <si>
    <t>"SW5 1np 125" (3,75*(3,8+2,03+19,83)+4,3*(9,72*4-0,33+11,313+14,135)-2,1*(1,9+0,9*8+0,8*2+0,7*2))*2</t>
  </si>
  <si>
    <t>"okno vratnice medzi m102 a 3" -1,625*2*2</t>
  </si>
  <si>
    <t>"SW 7 1np" (4,3*(6,15+9,26-0,33+6,375+3,99+9,325*2-2,12+6+5,4+3,22+2,3+3,35+0,225)-2,1*(1,2+1,8*3+0,8*3))*2</t>
  </si>
  <si>
    <t>"SW3 2np bez TI 100" (4,61*(0,5*3+1,3*3+1,59*3-0,125*3+0,6*4))*2</t>
  </si>
  <si>
    <t>"SW 5 2np bez TI 125" (4,61*(32,79+9,42*10+4,325+3,15*2+0,6*2-0,33*4-1,085*3-1,1*3)-2,15*(0,9*8+0,7*3))*2</t>
  </si>
  <si>
    <t>"SW 5 m228" (4*(2,3+2*1,2)-2*(1,185*2+2,3))*2</t>
  </si>
  <si>
    <t>"SW 7 2np bez TI" (4,61*(3,175*2+9,465*2-0,33)-2,15*(1,9*2+0,7))*2</t>
  </si>
  <si>
    <t>"SW6 2np inst predsteny 2x sk1" 3,2*(3,175*2+0,06*2+2,875*6)+(1,2+0,2)*(0,9+1,925*13)</t>
  </si>
  <si>
    <t>"inst predsteny drobne 1np" 3,1*(0,21*10+0,35*4+0,2*5)</t>
  </si>
  <si>
    <t>"SK2 oplastenie stlpa 1np" 3,2*(0,335*4*6+(0,25*2+0,335)*4)</t>
  </si>
  <si>
    <t>"SK2 oplastenie stlpa 2np" 3,2*(0,335*4*6+(0,25*2+0,335)*6)</t>
  </si>
  <si>
    <t>"SK2 m101" 9,15*(0,315*2+0,34*2)</t>
  </si>
  <si>
    <t>200</t>
  </si>
  <si>
    <t>763120010</t>
  </si>
  <si>
    <t>Sadrokartónová inštalačná predstena pre sanitárne zariadenia, jednoduché opláštenie, doska RBI 12,5 mm</t>
  </si>
  <si>
    <t>368042847</t>
  </si>
  <si>
    <t>"inst predsteny drobne 2np" 3,1*(0,35*2+1+0,4*4+0,25*2)</t>
  </si>
  <si>
    <t>201</t>
  </si>
  <si>
    <t>763126700.2</t>
  </si>
  <si>
    <t>Predsadená SDK stena hr. 62.5 mm, na oceľovej konštrukcii CD+UD, jednoducho opláštená doskou vysokopevnostnou DFRIEH2 12.5 mm</t>
  </si>
  <si>
    <t>-1446463695</t>
  </si>
  <si>
    <t>202</t>
  </si>
  <si>
    <t>763138223.S</t>
  </si>
  <si>
    <t>Podhľad SDK závesný na dvojúrovňovej oceľovej podkonštrukcií CD+UD, doska protipožiarna impregnovaná DFH2 12.5 mm</t>
  </si>
  <si>
    <t>1913679788</t>
  </si>
  <si>
    <t>"1np sdk i SP1" 30,63+24,23+3,25+3,33+3,59+26,57+4,69+26,6</t>
  </si>
  <si>
    <t>203</t>
  </si>
  <si>
    <t>763170021.S</t>
  </si>
  <si>
    <t>Montáž revíznych dvierok pre SDK podhľady veľkosti 0,10 - 0,25 m2</t>
  </si>
  <si>
    <t>1135004437</t>
  </si>
  <si>
    <t>204</t>
  </si>
  <si>
    <t>590160003800.S</t>
  </si>
  <si>
    <t>Dvierka revízne vývesné šxl 500x500 mm, do sadrokartónových stropov s požiarnou odolnosťou EI90</t>
  </si>
  <si>
    <t>1566312599</t>
  </si>
  <si>
    <t>205</t>
  </si>
  <si>
    <t>590160003600.S</t>
  </si>
  <si>
    <t>Dvierka revízne vývesné šxl 300x300 mm, do sadrokartónových stropov s požiarnou odolnosťou EI90</t>
  </si>
  <si>
    <t>808168234</t>
  </si>
  <si>
    <t>206</t>
  </si>
  <si>
    <t>590160003700.S</t>
  </si>
  <si>
    <t>Dvierka revízne vývesné šxl 400x400 mm, do sadrokartónových stropov s požiarnou odolnosťou EI90</t>
  </si>
  <si>
    <t>-275812780</t>
  </si>
  <si>
    <t>207</t>
  </si>
  <si>
    <t>763170022</t>
  </si>
  <si>
    <t>Montáž revíznych dvierok pre sdk podhľady veľkosti nad 0,26 m2</t>
  </si>
  <si>
    <t>1730325084</t>
  </si>
  <si>
    <t>208</t>
  </si>
  <si>
    <t>59016000390x</t>
  </si>
  <si>
    <t>Dvierka revízne šxl 700x750 mm, do sadrokartónových stropov s požiarnou odolnosťou</t>
  </si>
  <si>
    <t>-296508485</t>
  </si>
  <si>
    <t>209</t>
  </si>
  <si>
    <t>59016000390x2</t>
  </si>
  <si>
    <t>Dvierka revízne šxl 750x1000 mm, do sadrokartónových stropov s požiarnou odolnosťou</t>
  </si>
  <si>
    <t>1752585970</t>
  </si>
  <si>
    <t>210</t>
  </si>
  <si>
    <t>59016000390x3</t>
  </si>
  <si>
    <t>Dvierka revízne šxl 600x800 mm, do sadrokartónových stropov s požiarnou odolnosťou</t>
  </si>
  <si>
    <t>-193386309</t>
  </si>
  <si>
    <t>211</t>
  </si>
  <si>
    <t>59016000390x4</t>
  </si>
  <si>
    <t>Dvierka revízne šxl 600x650 mm, do sadrokartónových stropov s požiarnou odolnosťou</t>
  </si>
  <si>
    <t>1102215477</t>
  </si>
  <si>
    <t>212</t>
  </si>
  <si>
    <t>59016000390x5</t>
  </si>
  <si>
    <t>Dvierka revízne šxl 900x400 mm, do sadrokartónových stropov s požiarnou odolnosťou</t>
  </si>
  <si>
    <t>-1599875182</t>
  </si>
  <si>
    <t>220</t>
  </si>
  <si>
    <t>763190010.S</t>
  </si>
  <si>
    <t>Úprava spojov medzi SDK konštrukciou a murivom, betónovou konštrukciou prepáskovaním a pretmelením</t>
  </si>
  <si>
    <t>1753427819</t>
  </si>
  <si>
    <t>"SW2 1np" (3+0,27+6)</t>
  </si>
  <si>
    <t>"SW3 1np" ((2,5+3,135+0,6*2+0,5+1,8+2,005+0,75*2+0,29)+(2,875-1,055+0,9*2+3,2+1,6+1,295+0,525+0,615+0,3))*2</t>
  </si>
  <si>
    <t>"SW4 1np 125" ((5,88*6-1,755)+(9,2*2-0,33*2+3,65*4+1,5*2))*2</t>
  </si>
  <si>
    <t>"SW5 1np 125" ((3,8+2,03+19,83)+(9,72*4-0,33+11,313+14,135))*2</t>
  </si>
  <si>
    <t>"SW6 1np inst predsteny 2x" (3,8*4+1*2)</t>
  </si>
  <si>
    <t>"SW 7 1np" (2*(6,15+9,26-0,33+6,375+3,99+9,325*2-2,12+6+5,4+3,22+2,3+3,35+0,225))</t>
  </si>
  <si>
    <t>"SW3 2np bez TI 100" ((0,5*3+1,3*3+1,59*3-0,125*3+0,6*4))*2</t>
  </si>
  <si>
    <t>"SW 7 2np bez TI" ((3,175*2+9,465*2-0,33))*2</t>
  </si>
  <si>
    <t>"SW 5 2np bez TI 125" ((32,79+9,42*10+4,325+3,15*2+0,6*2-0,33*4-1,085*3-1,1*3)-2,15*(0,9*8+0,7*3))*2</t>
  </si>
  <si>
    <t>"SW 5 m228" (2,3+2*1,2)*2</t>
  </si>
  <si>
    <t>"SK2 oplastenie stlpa 1np" (0,335*4*6+(0,25*2+0,335)*4)</t>
  </si>
  <si>
    <t>"SK2 oplastenie stlpa 2np" (0,335*4*6+(0,25*2+0,335)*6)</t>
  </si>
  <si>
    <t>"SK2 m101" 9,15*4+(0,315*2+0,34*2)</t>
  </si>
  <si>
    <t>221</t>
  </si>
  <si>
    <t>998763303.S</t>
  </si>
  <si>
    <t>Presun hmôt pre sádrokartónové konštrukcie v objektoch výšky od 7 do 24 m</t>
  </si>
  <si>
    <t>1513871360</t>
  </si>
  <si>
    <t>764</t>
  </si>
  <si>
    <t>Konštrukcie klampiarske</t>
  </si>
  <si>
    <t>222</t>
  </si>
  <si>
    <t>764410730.S</t>
  </si>
  <si>
    <t>Oplechovanie parapetov z hliníkového farebného Al plechu, vrátane rohov r.š. 200 mm</t>
  </si>
  <si>
    <t>1141566965</t>
  </si>
  <si>
    <t>"okna 1np" 5,7*5+2,7*15+1,35*4</t>
  </si>
  <si>
    <t>"okna 2np" 2,7*13+1,35</t>
  </si>
  <si>
    <t>223</t>
  </si>
  <si>
    <t>764430750.S</t>
  </si>
  <si>
    <t>Oplechovanie muriva a atík z hliníkového farebného Al plechu, vrátane rohov r.š. 600 mm</t>
  </si>
  <si>
    <t>486526411</t>
  </si>
  <si>
    <t>"K 06 oplech atiky" 2*8+42,74</t>
  </si>
  <si>
    <t>224</t>
  </si>
  <si>
    <t>998764103.S</t>
  </si>
  <si>
    <t>Presun hmôt pre konštrukcie klampiarske v objektoch výšky nad 12 do 24 m</t>
  </si>
  <si>
    <t>-599201912</t>
  </si>
  <si>
    <t>766</t>
  </si>
  <si>
    <t>Konštrukcie stolárske</t>
  </si>
  <si>
    <t>225</t>
  </si>
  <si>
    <t>766662113.S</t>
  </si>
  <si>
    <t>Montáž dverového krídla otočného jednokrídlového bezpoldrážkového, do existujúcej zárubne, vrátane kovania</t>
  </si>
  <si>
    <t>1039921404</t>
  </si>
  <si>
    <t>226</t>
  </si>
  <si>
    <t>549150000400.S</t>
  </si>
  <si>
    <t>Kľučka dverová s vložkovým zámkom a vložkou, nerez</t>
  </si>
  <si>
    <t>-2050588228</t>
  </si>
  <si>
    <t>227</t>
  </si>
  <si>
    <t>61161000290x</t>
  </si>
  <si>
    <t>Dvere vnútorné jednokrídlové, šírka 600-900 mm, v. 2100 mm, výplň DTD doska, povrch CPL laminát, mechanicky odolné plné</t>
  </si>
  <si>
    <t>540409180</t>
  </si>
  <si>
    <t>336</t>
  </si>
  <si>
    <t>61161000290x2</t>
  </si>
  <si>
    <t>Dvere vnútorné jednokrídlové, šírka 600-900 mm, v. 2100 mm, výplň DTD doska, povrch CPL laminát, mechanicky odolné plné, s požiarnou odolnosťou EW 15D3C</t>
  </si>
  <si>
    <t>-875123091</t>
  </si>
  <si>
    <t>228</t>
  </si>
  <si>
    <t>61165000111xx2</t>
  </si>
  <si>
    <t>Dvere vnútorné protipožiarne drevené EI EW 30 D3, šxv 900x2100 mm, požiarna výplň DTD, SK certifikát, RAL nástrek</t>
  </si>
  <si>
    <t>1885673499</t>
  </si>
  <si>
    <t>229</t>
  </si>
  <si>
    <t>766662134.S</t>
  </si>
  <si>
    <t>Montáž dverového krídla otočného dvojkrídlového, do existujúcej zárubne, vrátane kovania</t>
  </si>
  <si>
    <t>1739759528</t>
  </si>
  <si>
    <t>230</t>
  </si>
  <si>
    <t>244932234</t>
  </si>
  <si>
    <t>231</t>
  </si>
  <si>
    <t>61161000290x1</t>
  </si>
  <si>
    <t>Dvere vnútorné jednokrídlové, šírka 900 mm, v.2100 mm, výplň DTD doska, povrch CPL laminát, mechanicky odolné plné</t>
  </si>
  <si>
    <t>-637956642</t>
  </si>
  <si>
    <t>"ID11" 1 *2</t>
  </si>
  <si>
    <t>342</t>
  </si>
  <si>
    <t>61161000290xpo</t>
  </si>
  <si>
    <t>Dvere vnútorné jednokrídlové, šírka 900 mm, v.2100 mm, výplň DTD doska, povrch CPL laminát, mechanicky odolné plné, s požiarnou odolosťou EW 15D3 C</t>
  </si>
  <si>
    <t>547343419</t>
  </si>
  <si>
    <t>"ID4" (2+1)*2</t>
  </si>
  <si>
    <t>232</t>
  </si>
  <si>
    <t>61165000107x</t>
  </si>
  <si>
    <t>Dvere vnútorné protipožiarne drevené EI EW 30 D3, šxv 900x2100 mm, požiarna výplň DTD, SK certifikát, CPL lamino 0,2 mm, zvislé madlo</t>
  </si>
  <si>
    <t>-1201113523</t>
  </si>
  <si>
    <t>"ID1" 7*2</t>
  </si>
  <si>
    <t>233</t>
  </si>
  <si>
    <t>61165000107xxx3</t>
  </si>
  <si>
    <t>Dvere vnútorné protipožiarne drevené EI EW 15 D3, šxv 900x2100 mm, požiarna výplň DTD, SK certifikát, CPL lamino 0,2 mm</t>
  </si>
  <si>
    <t>810088802</t>
  </si>
  <si>
    <t>"ID10" 1*2</t>
  </si>
  <si>
    <t>234</t>
  </si>
  <si>
    <t>61165000107x3</t>
  </si>
  <si>
    <t>Dvere vnútorné protipožiarne drevené EI EW 30 D3, šxv 600x2100 mm, požiarna výplň DTD, SK certifikát, CPL lamino 0,2 mm</t>
  </si>
  <si>
    <t>-203775063</t>
  </si>
  <si>
    <t>"ID3" 1*2</t>
  </si>
  <si>
    <t>235</t>
  </si>
  <si>
    <t>61165000107x2</t>
  </si>
  <si>
    <t>Dvere vnútorné protipožiarne drevené EI EW 45 D3, šxv 900x2100 mm, požiarna výplň DTD, SK certifikát, CPL lamino 0,2 mm</t>
  </si>
  <si>
    <t>-1032180565</t>
  </si>
  <si>
    <t>"ID2" 1*2</t>
  </si>
  <si>
    <t>236</t>
  </si>
  <si>
    <t>552280007500</t>
  </si>
  <si>
    <t>Piktogram WC, rozmer 120x120 mm, nerez</t>
  </si>
  <si>
    <t>-1435491885</t>
  </si>
  <si>
    <t>237</t>
  </si>
  <si>
    <t>552280007100</t>
  </si>
  <si>
    <t>Piktogram WC muži, rozmer 120x120 mm, nerez,</t>
  </si>
  <si>
    <t>-834036272</t>
  </si>
  <si>
    <t>238</t>
  </si>
  <si>
    <t>552280007200</t>
  </si>
  <si>
    <t>Piktogram WC ženy, rozmer 120x120 mm, nerez</t>
  </si>
  <si>
    <t>-654100988</t>
  </si>
  <si>
    <t>239</t>
  </si>
  <si>
    <t>552280006700</t>
  </si>
  <si>
    <t>Piktogram upratovacia miestnosť, rozmer 120x120 mm, nerez</t>
  </si>
  <si>
    <t>-2113471126</t>
  </si>
  <si>
    <t>240</t>
  </si>
  <si>
    <t>552280006100</t>
  </si>
  <si>
    <t>Piktogram informácie, rozmer 120x120 mm, nerez</t>
  </si>
  <si>
    <t>-208760491</t>
  </si>
  <si>
    <t>241</t>
  </si>
  <si>
    <t>552280006400</t>
  </si>
  <si>
    <t>Piktogram prvá pomoc, rozmer 120x120 mm, nerez</t>
  </si>
  <si>
    <t>-640515999</t>
  </si>
  <si>
    <t>242</t>
  </si>
  <si>
    <t>552280006600</t>
  </si>
  <si>
    <t>Piktogram šatňa, rozmer 120x120 mm, nerez</t>
  </si>
  <si>
    <t>-1342366528</t>
  </si>
  <si>
    <t>243</t>
  </si>
  <si>
    <t>552280007300</t>
  </si>
  <si>
    <t>Piktogram WC invalidné, rozmer 120x120 mm, nerez</t>
  </si>
  <si>
    <t>1699616952</t>
  </si>
  <si>
    <t>244</t>
  </si>
  <si>
    <t>552280006300</t>
  </si>
  <si>
    <t>Piktogram občerstvenie, rozmer 120x120 mm, nerez</t>
  </si>
  <si>
    <t>849110525</t>
  </si>
  <si>
    <t>245</t>
  </si>
  <si>
    <t>552280006500</t>
  </si>
  <si>
    <t>Piktogram zákaz fajčenia, rozmer 120x120 mm, nerez</t>
  </si>
  <si>
    <t>1503840529</t>
  </si>
  <si>
    <t>246</t>
  </si>
  <si>
    <t>998766103.S</t>
  </si>
  <si>
    <t>Presun hmot pre konštrukcie stolárske v objektoch výšky nad 12 do 24 m</t>
  </si>
  <si>
    <t>767350818</t>
  </si>
  <si>
    <t>767</t>
  </si>
  <si>
    <t>Konštrukcie doplnkové kovové</t>
  </si>
  <si>
    <t>247</t>
  </si>
  <si>
    <t>7671332xx1</t>
  </si>
  <si>
    <t>Montáž a dodávka deliacej priečky WC výplň DTD doska s povrchom RAL, konštrukcia z hlinikových profilov, s dvermi</t>
  </si>
  <si>
    <t>1773658789</t>
  </si>
  <si>
    <t>"S1" 2*3,675*3</t>
  </si>
  <si>
    <t>"S2" 2*1,8*2</t>
  </si>
  <si>
    <t>"S3" 2*1,5*3</t>
  </si>
  <si>
    <t>"S4" 2*1,84</t>
  </si>
  <si>
    <t>"S6" 2*1*2</t>
  </si>
  <si>
    <t>"S8" 2*1,825*3</t>
  </si>
  <si>
    <t>"S9" 2*1,825*3</t>
  </si>
  <si>
    <t>248</t>
  </si>
  <si>
    <t>7671332xx2</t>
  </si>
  <si>
    <t>Montáž a dodávka deliacej priečky WC výplň DTD doska s povrchom RAL, konštrukcia z hlinikových profilov, medzi WC</t>
  </si>
  <si>
    <t>2063783458</t>
  </si>
  <si>
    <t>"S1" 2*1,4*3*3</t>
  </si>
  <si>
    <t>"S2" 2*1,3*2</t>
  </si>
  <si>
    <t>"S8" 2*1,3*3</t>
  </si>
  <si>
    <t>"S9" 2*1,4*3</t>
  </si>
  <si>
    <t>249</t>
  </si>
  <si>
    <t>767212201.S</t>
  </si>
  <si>
    <t>Montáž oceľových stropných sklápacích schodov do vopred pripraveného otvoru</t>
  </si>
  <si>
    <t>-1973345216</t>
  </si>
  <si>
    <t>250</t>
  </si>
  <si>
    <t>553430001000.x</t>
  </si>
  <si>
    <t>Schody oceľové sklápacie 800x940 mm</t>
  </si>
  <si>
    <t>1743857565</t>
  </si>
  <si>
    <t>251</t>
  </si>
  <si>
    <t>767397103.S</t>
  </si>
  <si>
    <t>Montáž strešných sendvičových panelov na OK, hrúbky nad 120 mm</t>
  </si>
  <si>
    <t>1673192817</t>
  </si>
  <si>
    <t>"S2 veget strecha" (7,4+0,48)*(41,54+0,48*2)</t>
  </si>
  <si>
    <t>252</t>
  </si>
  <si>
    <t>55326000030x</t>
  </si>
  <si>
    <t xml:space="preserve">Panel sendvičový strešný oceľový plášť s izolačným jadrom PIR, hr. panela 140 mm </t>
  </si>
  <si>
    <t>408409997</t>
  </si>
  <si>
    <t>"min EI15" 2215,112</t>
  </si>
  <si>
    <t>253</t>
  </si>
  <si>
    <t>767411112.S</t>
  </si>
  <si>
    <t>Montáž opláštenia sendvičovými stenovými panelmi so skrytým zámkom na OK, hrúbky nad 100 do 150 mm</t>
  </si>
  <si>
    <t>-1571406844</t>
  </si>
  <si>
    <t>12,2*42,54*2+12,632*42,74*2+3,65*(6,01*2+42,74)</t>
  </si>
  <si>
    <t>"zavetrie pri m110" 2*3,65*2,24</t>
  </si>
  <si>
    <t>"otvory ext" -(1*(1,35*5+2,7*28)+3*(0,94+2+5,7)+2,15*1,94+2,65*2,14*2+2,7*4*5)</t>
  </si>
  <si>
    <t>"otvory int" -(2,15*1,9*2+3,65*11,85)</t>
  </si>
  <si>
    <t>"protidazd zaluzie" -(2,18*1,88+1,48*2,68)</t>
  </si>
  <si>
    <t>"SW1 1np" 4,3*(4,32+4,2)-2,15*1,9*2</t>
  </si>
  <si>
    <t>"atiky ST2" 1,25*(8*2+42,74-0,12*2)</t>
  </si>
  <si>
    <t>"medzi m203 a 101 a 228" 6,6*(42,3+0,83*2)-2,1*0,8</t>
  </si>
  <si>
    <t>254</t>
  </si>
  <si>
    <t>55325000100x</t>
  </si>
  <si>
    <t>Panel sendvičový s jadrom PIR stenový oceľový plášť hr. jadra 120 mm</t>
  </si>
  <si>
    <t>1642964779</t>
  </si>
  <si>
    <t>255</t>
  </si>
  <si>
    <t>553250001300.S</t>
  </si>
  <si>
    <t>Panel sendvičový s jadrom z minerálnej vlny stenový so skrytým spojom oceľový plášť š. 1050 mm hr. jadra 150 mm</t>
  </si>
  <si>
    <t>-301755969</t>
  </si>
  <si>
    <t>256</t>
  </si>
  <si>
    <t>767423121.S</t>
  </si>
  <si>
    <t>Montáž opláštenia oplechovanie sokla</t>
  </si>
  <si>
    <t>-24821896</t>
  </si>
  <si>
    <t xml:space="preserve">"K 01" 2*(48,54+42,74) </t>
  </si>
  <si>
    <t>257</t>
  </si>
  <si>
    <t>K_01</t>
  </si>
  <si>
    <t xml:space="preserve">Plech,AL 1,0 mm, RAL 7040, RŠ 170mm </t>
  </si>
  <si>
    <t>-589204477</t>
  </si>
  <si>
    <t>258</t>
  </si>
  <si>
    <t>767590215.S</t>
  </si>
  <si>
    <t>Montáž čistiacej rohože gumovo - hliníkovej na podlahu</t>
  </si>
  <si>
    <t>-1348389401</t>
  </si>
  <si>
    <t>1,6*2+1,6*1</t>
  </si>
  <si>
    <t>259</t>
  </si>
  <si>
    <t>697510001000.S</t>
  </si>
  <si>
    <t>Hliníkovo - gumová samočistiaca rohož, výška rohože 27 mm</t>
  </si>
  <si>
    <t>1610729058</t>
  </si>
  <si>
    <t>260</t>
  </si>
  <si>
    <t>767590220.S</t>
  </si>
  <si>
    <t>Montáž hliníkového nábehového rámu  k čistiacim rohožiam</t>
  </si>
  <si>
    <t>258567417</t>
  </si>
  <si>
    <t>(1,6+2+1,6+1)*2</t>
  </si>
  <si>
    <t>261</t>
  </si>
  <si>
    <t>697590000300.S</t>
  </si>
  <si>
    <t>Nábehový hliníkový rám, k čistiacej rohoži, šírka: 65 mm</t>
  </si>
  <si>
    <t>501586253</t>
  </si>
  <si>
    <t>262</t>
  </si>
  <si>
    <t>767612110.S</t>
  </si>
  <si>
    <t>Montáž okien hliníkových s hydroizolačnými expanznými ISO páskami (expanzná)</t>
  </si>
  <si>
    <t>1496622269</t>
  </si>
  <si>
    <t>"D1 2 3 4 ZS1 O01 2"</t>
  </si>
  <si>
    <t>"ostenia" 2*(3,305*2+2,475+2,975*2+3+4*5+1*(15+13)+1*5)</t>
  </si>
  <si>
    <t>"nadprazia" 2*(0,94+2+1,94+2,14*2+5,7+5,7*5+2,7*(15+13)+1,35*5)</t>
  </si>
  <si>
    <t>"IO1" 2*(1,185*2+2*2+2,3+2)</t>
  </si>
  <si>
    <t>"okno vratnice medzi m102 a 3" 2*(2+1,625)</t>
  </si>
  <si>
    <t>263</t>
  </si>
  <si>
    <t>283550011300.S</t>
  </si>
  <si>
    <t>Komprimovaná parotesná PUR expanzná páska 5-30x74 mm, pre okenné a fasádne konštrukcie</t>
  </si>
  <si>
    <t>-1999505998</t>
  </si>
  <si>
    <t>264</t>
  </si>
  <si>
    <t>553D1</t>
  </si>
  <si>
    <t>Dvere jednokrídlové plné s nadsvetlíkom, hliníkové, vxš 3305x940 mm, izolačné trojsklo, nudzovy vychod, kľučka, zámok s vložkou</t>
  </si>
  <si>
    <t>-1871938658</t>
  </si>
  <si>
    <t>265</t>
  </si>
  <si>
    <t>553D2</t>
  </si>
  <si>
    <t>Dvere dvojkrídlové s nadsvetlíkom, hliníkové, vxš 3305x2000 mm, izolačné trojsklo, nudzovy vychod, kĽučka, zámok s vložkou, panikové kovanie, zvislé madlo</t>
  </si>
  <si>
    <t>2019482689</t>
  </si>
  <si>
    <t>266</t>
  </si>
  <si>
    <t>553O02</t>
  </si>
  <si>
    <t>Okno dvojkrídlové S, hliníkové, vxš 1000x2700 mm, izolačné trojsklo, pákové kovanie</t>
  </si>
  <si>
    <t>-98501545</t>
  </si>
  <si>
    <t>15+13</t>
  </si>
  <si>
    <t>267</t>
  </si>
  <si>
    <t>553O03</t>
  </si>
  <si>
    <t>Okno jednokrídlové S, hliníkové, vxš 1000x1350 mm, izolačné trojsklo, pákové kovanie</t>
  </si>
  <si>
    <t>1857192486</t>
  </si>
  <si>
    <t>4+1</t>
  </si>
  <si>
    <t>268</t>
  </si>
  <si>
    <t>553O01</t>
  </si>
  <si>
    <t>Okno viackrídlové P, hliníkové, vxš 4000x5700 mm,, izolačné trojsklo, pákové kovanie</t>
  </si>
  <si>
    <t>1122875840</t>
  </si>
  <si>
    <t>269</t>
  </si>
  <si>
    <t>553ZS1</t>
  </si>
  <si>
    <t>Zasklená stena viackrídlová s nadsvetlíkmi, hliníková, vxš 3000x5700 mm, izolačné trojsklo, panikové kovanie, zámok s vložkou, požiarna odolnosť</t>
  </si>
  <si>
    <t>-1641093651</t>
  </si>
  <si>
    <t>270</t>
  </si>
  <si>
    <t>553D3</t>
  </si>
  <si>
    <t>Dvere dvojkrídlové plné, hliníkové, vxš 2475x1940 mm, panikové kovanie, kľučka, zámok s vložkou</t>
  </si>
  <si>
    <t>-1649919127</t>
  </si>
  <si>
    <t>271</t>
  </si>
  <si>
    <t>553D4</t>
  </si>
  <si>
    <t>Dvere dvojkrídlové plné, hliníkové, vxš 2975x2140 mm, panikové kovanie, kľučka, zámok s vložkou, ovládanie cez EPS, otvor pre prívod vzduchu ZOTASH</t>
  </si>
  <si>
    <t>-373382693</t>
  </si>
  <si>
    <t>272</t>
  </si>
  <si>
    <t>553IO1</t>
  </si>
  <si>
    <t>Okno hliníkové jednokrídlové interiérové, vxš 2000 x 1185 mm izolačné dvojsklo</t>
  </si>
  <si>
    <t>1562463588</t>
  </si>
  <si>
    <t>273</t>
  </si>
  <si>
    <t>553IO1_2</t>
  </si>
  <si>
    <t>Okno hliníkové jednokrídlové interiérové, vxš 2000 x 2300 mm izolačné dvojsklo</t>
  </si>
  <si>
    <t>-926723441</t>
  </si>
  <si>
    <t>274</t>
  </si>
  <si>
    <t>553IO1_3</t>
  </si>
  <si>
    <t>Okno hliníkové interiérové s okienkom informátora, vxš 2000 x 1625 mm</t>
  </si>
  <si>
    <t>1578424071</t>
  </si>
  <si>
    <t>"okno vratnice medzi m102 a 3" 1</t>
  </si>
  <si>
    <t>275</t>
  </si>
  <si>
    <t>767833100.S</t>
  </si>
  <si>
    <t>Montáž rebríkov do muriva s bočnicami z profilovej ocele, z rúrok alebo z tenkostenných profilov</t>
  </si>
  <si>
    <t>-208514816</t>
  </si>
  <si>
    <t>276</t>
  </si>
  <si>
    <t>rebrik_po</t>
  </si>
  <si>
    <t>Požiarny rebrík 4,2 m z rúrok vrátane obručovej ochrany a suchovodu</t>
  </si>
  <si>
    <t>-2003514687</t>
  </si>
  <si>
    <t>277</t>
  </si>
  <si>
    <t>767833291.S</t>
  </si>
  <si>
    <t>Príplatok k cene za montáž rebríka na oceľovú konštrukciu</t>
  </si>
  <si>
    <t>-899501423</t>
  </si>
  <si>
    <t>278</t>
  </si>
  <si>
    <t>767920010.S</t>
  </si>
  <si>
    <t>Montáž vrát a vrátok k panelovému oploteniu osadzovaných na stĺpiky oceľové, s plochou jednotlivo do 2 m2</t>
  </si>
  <si>
    <t>1314138028</t>
  </si>
  <si>
    <t>"domcek VZT" 2</t>
  </si>
  <si>
    <t>279</t>
  </si>
  <si>
    <t>553510010400.S</t>
  </si>
  <si>
    <t>Bránka jednokrídlová, šxv 1,0x2,05 m, úprava epoxizinok + polyester, výplň zváraná sieť 50x50 mm, farba RAL 6005</t>
  </si>
  <si>
    <t>1787430667</t>
  </si>
  <si>
    <t>280</t>
  </si>
  <si>
    <t>767995101.S</t>
  </si>
  <si>
    <t>Montáž ostatných atypických kovových stavebných doplnkových konštrukcií do 5 kg</t>
  </si>
  <si>
    <t>244160472</t>
  </si>
  <si>
    <t>"domcek VZT 255g/m2/ks" (2,8*(4,15+9,47)*2+4,15*9,47-1*2,05*2)*0,255</t>
  </si>
  <si>
    <t>281</t>
  </si>
  <si>
    <t>553panel</t>
  </si>
  <si>
    <t>Panel pre panelový plotový systém, veľkosť oka 200x50 mm, vxl 0,63x2,5 m, oceľ žiarovo pozinkovaná, hrúbka vertik drôtu 5mm, hrúbka horizontálnych drôtov 6mm, napr. GAMA 2D alebo ekvivalent</t>
  </si>
  <si>
    <t>1922564624</t>
  </si>
  <si>
    <t>71,4285714285714*1,05 'Prepočítané koeficientom množstva</t>
  </si>
  <si>
    <t>282</t>
  </si>
  <si>
    <t>767x</t>
  </si>
  <si>
    <t xml:space="preserve">Montáž a dodávka obkladu "Bond" kompozit, na rošt, konštrukcia fasády AL, vrátane dopravy, roštu, systémovej Alu podkonštrukcie </t>
  </si>
  <si>
    <t>-721402790</t>
  </si>
  <si>
    <t>"obklad bond podhlad" 2*42,74+2*2,12</t>
  </si>
  <si>
    <t>283</t>
  </si>
  <si>
    <t>998767102.S</t>
  </si>
  <si>
    <t>Presun hmôt pre kovové stavebné doplnkové konštrukcie v objektoch výšky nad 6 do 12 m</t>
  </si>
  <si>
    <t>1121510339</t>
  </si>
  <si>
    <t>769</t>
  </si>
  <si>
    <t>Montáže vzduchotechnických zariadení</t>
  </si>
  <si>
    <t>284</t>
  </si>
  <si>
    <t>769035000.S</t>
  </si>
  <si>
    <t>Montáž dvernej mriežky do prierezu 0.080 m2</t>
  </si>
  <si>
    <t>-36810657</t>
  </si>
  <si>
    <t>285</t>
  </si>
  <si>
    <t>429720248700.S</t>
  </si>
  <si>
    <t>Mriežka dverová, hliníková so skrutkami, rozmery šxv 300x100 mm s úzkym montážnym rámikom</t>
  </si>
  <si>
    <t>-564568531</t>
  </si>
  <si>
    <t>"ID9" 4</t>
  </si>
  <si>
    <t>286</t>
  </si>
  <si>
    <t>998769203.S</t>
  </si>
  <si>
    <t>Presun hmôt pre montáž vzduchotechnických zariadení v stavbe (objekte) výšky nad 7 do 24 m</t>
  </si>
  <si>
    <t>%</t>
  </si>
  <si>
    <t>-1293680431</t>
  </si>
  <si>
    <t>775</t>
  </si>
  <si>
    <t>Podlahy vlysové a parketové</t>
  </si>
  <si>
    <t>287</t>
  </si>
  <si>
    <t>775413120.S</t>
  </si>
  <si>
    <t>Montáž podlahových soklíkov alebo líšt obvodových skrutkovaním</t>
  </si>
  <si>
    <t>-1610899047</t>
  </si>
  <si>
    <t>"sokle m102 3 5 6" 2*(5,88+30,4+1,625+2,03*2+2,005+5,295+3,98+3,325+3,75*2+4,025+3,15+2,925+2,39+3,36)-(1,9*6+0,9*10+5,7+0,8*4+1+3,125)</t>
  </si>
  <si>
    <t>"sokle m118 9 21az3 6 7" 2*(42,295+2,3+5,79+9,42*5+0,25+5,875*3+2,875+3,99+6,25)+0,33*4-(1,9*11+1*15+1,3+1,94+1+0,8)</t>
  </si>
  <si>
    <t>"sokle m128 9 33" 2*(1,255*2+2,255*2+1,5*2+6,1+9,42)-(1*2+1,3)</t>
  </si>
  <si>
    <t>"sokle m202az4 7 8 12" 2*(3,175+1,24+36,1+2,33+0,83+2,79+9,425*2+2,825+0,305+1,675+1,2+7,5*2+0,11+2,875)-(0,8*5+1,9*2+1*11+1,675+1,085+2,275+1,1)</t>
  </si>
  <si>
    <t>"sokle m214 8 20 4 8" 2*(2,875*3+7,5*4+0,11*4+2,9+2,3+1,975)-(2,275*3+1,1*2+1*4+1,085*2+2,3+0,8)</t>
  </si>
  <si>
    <t xml:space="preserve">"m201schody bez stupnic" 3,175*2+(1,4*2+3,325*2) </t>
  </si>
  <si>
    <t>288</t>
  </si>
  <si>
    <t>611990003200.S</t>
  </si>
  <si>
    <t>Lišta soklová MDF, vxš 60x20 mm</t>
  </si>
  <si>
    <t>1141444557</t>
  </si>
  <si>
    <t>289</t>
  </si>
  <si>
    <t>775413220.S</t>
  </si>
  <si>
    <t>Montáž prechodovej lišty priskrutkovaním</t>
  </si>
  <si>
    <t>1584858741</t>
  </si>
  <si>
    <t>"1np" 1*16+1,9*9+1,3</t>
  </si>
  <si>
    <t>"2np" 1*9+0,9+0,8*2+1,1*6</t>
  </si>
  <si>
    <t>290</t>
  </si>
  <si>
    <t>611990000800.S</t>
  </si>
  <si>
    <t>Lišta prechodová skrutkovacia, šírka 28 mm</t>
  </si>
  <si>
    <t>-585364811</t>
  </si>
  <si>
    <t>291</t>
  </si>
  <si>
    <t>998775102.S</t>
  </si>
  <si>
    <t>Presun hmôt pre podlahy vlysové a parketové v objektoch výšky nad 6 do 12 m</t>
  </si>
  <si>
    <t>458992707</t>
  </si>
  <si>
    <t>777</t>
  </si>
  <si>
    <t>Podlahy syntetické</t>
  </si>
  <si>
    <t>292</t>
  </si>
  <si>
    <t>777110010</t>
  </si>
  <si>
    <t>Dekoratívna protišmyková epoxidová podlaha hr. 2 mm do interiéru, penetrácia, 1x stierka s kremičitým pieskom, uzatvárací náter</t>
  </si>
  <si>
    <t>1428716458</t>
  </si>
  <si>
    <t>293</t>
  </si>
  <si>
    <t>777531010</t>
  </si>
  <si>
    <t>Polyuretánová samonivelačná stierka hr. 2 mm, penetrácia, 1x stierka s kremičitým pieskom, uzatvárací náter</t>
  </si>
  <si>
    <t>1946860850</t>
  </si>
  <si>
    <t>294</t>
  </si>
  <si>
    <t>998777102.S</t>
  </si>
  <si>
    <t>Presun hmôt pre podlahy syntetické v objektoch výšky nad 6 do 12 m</t>
  </si>
  <si>
    <t>875838972</t>
  </si>
  <si>
    <t>781</t>
  </si>
  <si>
    <t>Obklady</t>
  </si>
  <si>
    <t>295</t>
  </si>
  <si>
    <t>781445102.S</t>
  </si>
  <si>
    <t>Montáž obkladov vnútor. stien z obkladačiek</t>
  </si>
  <si>
    <t>-1205354310</t>
  </si>
  <si>
    <t>"penetracny nater je naceneny 784410100.S"</t>
  </si>
  <si>
    <t>"m104 7az9 12" 2,1*(3,775/2+1,495/2+3,75*3+2,7*2+3,3+0,615+3,335+0,625+0,5*2+1-1,755+6,625+1,805+1,8*2+1,85)*2-(2,1*(0,9*4+0,8+0,33+1))</t>
  </si>
  <si>
    <t>"dtto" -2,1*(4,2*2+1,95+4,55+1,8)</t>
  </si>
  <si>
    <t>"m113 5 20 4 5" 2,1*(1,815+2,005/2+2,005+1,84+2,875*3+7,525+1,8+0,105*2-1,055*2+0,9*2+1,515+3,2+7,925+1,825)*2-(2,1*(0,9+0,8*2+1*3))</t>
  </si>
  <si>
    <t>"m130" 2,1*(2+2,495)-(2,1*(0,9))</t>
  </si>
  <si>
    <t>"m205 6 9az11 3" 2,1*(1,5*2+3,175*2+0,105*3+2,875/2+1,925*3+3*2+2,715-1,075)*2-(2,1*(0,8*2+1,675+1,085+2,005+1,465++1,825+2,815+1,1+2,275))</t>
  </si>
  <si>
    <t>"m215az7 9 21" 2,1*(2,875+1,925*5+3,005*3+1,49+2,715*2+0,105-1,075)*2-(2,1*(0,8*0+2,275*3+1,1+1,085))</t>
  </si>
  <si>
    <t>"m222 3 5 7" 2,1*(3,005*3+2,715*2+1,925*3+0,105+0,125-1,075+1,49+0,1+3,125+0,9)*2-(2,1*(1,085+1,1+2,3+0,8))</t>
  </si>
  <si>
    <t>296</t>
  </si>
  <si>
    <t>597640002100.S</t>
  </si>
  <si>
    <t>Obkladačky keramické</t>
  </si>
  <si>
    <t>314501360</t>
  </si>
  <si>
    <t>545,991*1,02 'Prepočítané koeficientom množstva</t>
  </si>
  <si>
    <t>297</t>
  </si>
  <si>
    <t>998781102.S</t>
  </si>
  <si>
    <t>Presun hmôt pre obklady keramické v objektoch výšky nad 6 do 12 m</t>
  </si>
  <si>
    <t>1604052381</t>
  </si>
  <si>
    <t>783</t>
  </si>
  <si>
    <t>Nátery</t>
  </si>
  <si>
    <t>298</t>
  </si>
  <si>
    <t>783782404.S</t>
  </si>
  <si>
    <t>Nátery tesárskych konštrukcií, povrchová impregnácia proti drevokaznému hmyzu, hubám a plesniam, jednonásobná</t>
  </si>
  <si>
    <t>-153348079</t>
  </si>
  <si>
    <t>"drevena konstr atiky hranolcek 60/60" 172,25*0,06*4</t>
  </si>
  <si>
    <t>299</t>
  </si>
  <si>
    <t>783894612</t>
  </si>
  <si>
    <t>Náter farbami ekologickými riediteľnými vodou bielym pre náter sadrokartón. stropov 2x</t>
  </si>
  <si>
    <t>-268282333</t>
  </si>
  <si>
    <t>300</t>
  </si>
  <si>
    <t>783894622</t>
  </si>
  <si>
    <t>Náter farbami ekologickými riediteľnými vodou pre náter sadrokartón. stien 2x</t>
  </si>
  <si>
    <t>-322289068</t>
  </si>
  <si>
    <t>"SW3 1np" (3,75*(2,5+3,135+0,6*2+0,5+1,8+2,005+0,75*2+0,29)+4,3*(2,875-1,055+0,9*2+3,2+1,6+1,295+0,525)-2,1*(0,8+0,7))*2</t>
  </si>
  <si>
    <t>"SW4 1np 125" (3*(5,88*6-1,755)+3*(9,2*2-0,33*2+3,65*4+1,5*2)-2,1*(0,9*4+0,8+0,7*2))*2</t>
  </si>
  <si>
    <t>"SW5 1np 125" (3*(3,8+2,03+19,83)+3*(9,72*4-0,33+11,313+14,135)-2,1*(1,9+0,9*8+0,8*2+0,7*2))*2</t>
  </si>
  <si>
    <t>"SW6 1np inst predsteny 2x" 3*(3,8*4+1*2)</t>
  </si>
  <si>
    <t>"SW 7 1np" (3*(6,15+9,26-0,33+6,375+3,99+9,325*2-2,12+6+5,4+3,22+2,3+3,35+0,225)-2,1*(1,2+1,8*3+0,8*3))*2</t>
  </si>
  <si>
    <t>"SW3 2np bez TI 100" (3*(0,5*3+1,3*3+1,59*3-0,125*3+0,6*4))*2</t>
  </si>
  <si>
    <t>"SW 5 2np bez TI 125" (3*(32,79+9,42*10+4,325+3,15*2+0,6*2-0,33*4-1,085*3-1,1*3)-2,15*(0,9*8+0,7*3))*2</t>
  </si>
  <si>
    <t>"SW 7 2np bez TI" (3*(3,175*2+9,465*2-0,33)-2,15*(1,9*2+0,7))*2</t>
  </si>
  <si>
    <t>"SW6 2np inst predsteny 2x sk1" 3,2*(3,175*2+0,06*2+2,875*6)+(1,2+0,2)*(0,9+1,925*12)</t>
  </si>
  <si>
    <t>"obklady" -545,991</t>
  </si>
  <si>
    <t>784</t>
  </si>
  <si>
    <t>Dokončovacie práce - maľby</t>
  </si>
  <si>
    <t>343</t>
  </si>
  <si>
    <t>784410010.S</t>
  </si>
  <si>
    <t>Oblepenie vypínačov, zásuviek páskou výšky do 3,80 m</t>
  </si>
  <si>
    <t>980388774</t>
  </si>
  <si>
    <t>301</t>
  </si>
  <si>
    <t>784410100.S</t>
  </si>
  <si>
    <t>Penetrovanie jednonásobné jemnozrnných podkladov výšky do 3,80 m</t>
  </si>
  <si>
    <t>-1991060383</t>
  </si>
  <si>
    <t>"obklady" 545,991</t>
  </si>
  <si>
    <t>302</t>
  </si>
  <si>
    <t>784410600.S</t>
  </si>
  <si>
    <t>Vyrovnanie trhlín a nerovností na jemnozrnných povrchoch výšky do 3,80 m</t>
  </si>
  <si>
    <t>-1113405420</t>
  </si>
  <si>
    <t>344</t>
  </si>
  <si>
    <t>784418011.S</t>
  </si>
  <si>
    <t>Zakrývanie otvorov, podláh a zariadení fóliou v miestnostiach alebo na schodisku</t>
  </si>
  <si>
    <t>855853249</t>
  </si>
  <si>
    <t>303</t>
  </si>
  <si>
    <t>784424271.S</t>
  </si>
  <si>
    <t>Maľby vápenné dvojnásobné ručne nanášané, tónované s bielym stropom na podklad jemnozrnný do 3,80 m</t>
  </si>
  <si>
    <t>-180272356</t>
  </si>
  <si>
    <t>43-M</t>
  </si>
  <si>
    <t>Montáž oceľových konštrukcií</t>
  </si>
  <si>
    <t>304</t>
  </si>
  <si>
    <t>430xx01.1</t>
  </si>
  <si>
    <t>Oceľová konštrukcia, montáž, vrátane náterov a/alebo žiarového pozinkovania a  dopravy</t>
  </si>
  <si>
    <t>-394537872</t>
  </si>
  <si>
    <t>"orientačný odhad €/kg vratane spoj materialu a rezervy" 0</t>
  </si>
  <si>
    <t>"C80/40/4 CHS60.3/4 CHS 88.9/6.3 CHS139.7/4,5 CHS152.4/8 D20" (1656,8+91,6+1539,2+4360,5+8484+4,2)</t>
  </si>
  <si>
    <t>"HEA160" 516,3</t>
  </si>
  <si>
    <t>"HEA180" 20725,4</t>
  </si>
  <si>
    <t>"HEA220" 12771,1</t>
  </si>
  <si>
    <t>"HEA240" 4499,5</t>
  </si>
  <si>
    <t>"HEA260" 13544,5</t>
  </si>
  <si>
    <t>"HEA300" 22054,9</t>
  </si>
  <si>
    <t>"HEA320" 4057,1</t>
  </si>
  <si>
    <t>"HEB 180" 4331,8</t>
  </si>
  <si>
    <t>"IPE 200" 918,4</t>
  </si>
  <si>
    <t>"IPE 240" 7025,2</t>
  </si>
  <si>
    <t>"IPE 270" 10692,9</t>
  </si>
  <si>
    <t>"IPE 300" 1773,9</t>
  </si>
  <si>
    <t>"IPE 330" 6913,9</t>
  </si>
  <si>
    <t>"L35/4" 1,7</t>
  </si>
  <si>
    <t>"L40/4" 193,8</t>
  </si>
  <si>
    <t>"L60/6" 151,5</t>
  </si>
  <si>
    <t>"L60/40/4" 7,9</t>
  </si>
  <si>
    <t>"L80/10" 60,5</t>
  </si>
  <si>
    <t>"L120/10" 3,2</t>
  </si>
  <si>
    <t>"MET-2-142M13" 2305,5</t>
  </si>
  <si>
    <t>"MET-2-142Z18 172C18" (459,1+391,3)</t>
  </si>
  <si>
    <t>"PL3/50 /68 /81 /115 /133 /3750 /6000 /6150 /6250 " (0,5+0,9+0,2+1,2+0,6+34,4+1322,6+56,5+229,6)</t>
  </si>
  <si>
    <t>"PL5/50 /67 /1400 /1460 6/100 8/50 8/87 8/100 8/170" (83,1+1,5+679,2+287,9+193,6+52,3+4,8+37,3+3,1)</t>
  </si>
  <si>
    <t>"PL10/56 /70 /76 /80 /110 /120 /126 /130 /140 /145 /147 /150" (0,9+13,9+17,9+281,4+206,5+12,4+4,3+8,1+209,4+5,8+2,5+12)</t>
  </si>
  <si>
    <t>"PL10/160 /161 /166 /170 /171 /180 /190 /200 /211 /229 /260 /320 /390" (211,1+6,1+6,6+6,3+7,2+20,3+3,3+8,8+3+3,6+16,2+21,8+698)</t>
  </si>
  <si>
    <t>"PL12/85 /120 /150 /170 /175 /185 /200 /220 /260" (7+6,6+17,1+8,9+6,1+74,2+7,5+4,5+10,1)</t>
  </si>
  <si>
    <t>"PL15/76 /87 /106 /120 /140 150 170 180 200 224 236 239 240 290 300" (5,4+2,9+9,1+6,2+10,1+21016,6+6,4+66,6+536,9+8,4+8,9+12+30,3+32,5+19,7)</t>
  </si>
  <si>
    <t>"PL20/250 300 350 25/350 30/300 385 1400/41 1460/40 R20" (109,9+118,7+148,4+549,5+423,9+0+122+38,3)</t>
  </si>
  <si>
    <t>"RHS 50/5 60/5.6 70/4 80/4 80/40/4 90/5 100/4 4,5 6 6,3 8 10" (928,7+1251,3+548,1+3018,3+4080,1+109,8+289,9+709,7+2003,6+787+933,6+1264,9)</t>
  </si>
  <si>
    <t>"RHS 120/4,5 5 5,6 130/5,6 6,3 140/100/4 150/4 5 ROD20" (2458,3+9498,4+916,6+1069,7+1174,6+611,9+1963,2+3123,9+74)</t>
  </si>
  <si>
    <t>"TR31.8/2,6 44,5/2,9 48,3/3,2" (59,8+1397,4+66,4)</t>
  </si>
  <si>
    <t>"TUBE 48,3/3,25" 57,6</t>
  </si>
  <si>
    <t>"U80" 12,4</t>
  </si>
  <si>
    <t>"UPE 120" 36,3</t>
  </si>
  <si>
    <t>"UPE 160" 12350,7</t>
  </si>
  <si>
    <t>"UPE 180" 2923,8</t>
  </si>
  <si>
    <t>"UPE 240 270"(957+166,7)</t>
  </si>
  <si>
    <t>212580,8*1,1 'Prepočítané koeficientom množstva</t>
  </si>
  <si>
    <t>305</t>
  </si>
  <si>
    <t>133880001130.S</t>
  </si>
  <si>
    <t>Oceľový nosník HEA 160, z valcovanej ocele S235JR</t>
  </si>
  <si>
    <t>2063309160</t>
  </si>
  <si>
    <t>"HEA160" 16,952</t>
  </si>
  <si>
    <t>16,952*1,1 'Prepočítané koeficientom množstva</t>
  </si>
  <si>
    <t>306</t>
  </si>
  <si>
    <t>133880001140.S</t>
  </si>
  <si>
    <t>Oceľový nosník HEA 180, z valcovanej ocele S235JR</t>
  </si>
  <si>
    <t>1351712580</t>
  </si>
  <si>
    <t>"HEA180" 582,793</t>
  </si>
  <si>
    <t>582,793*1,1 'Prepočítané koeficientom množstva</t>
  </si>
  <si>
    <t>307</t>
  </si>
  <si>
    <t>133880001160.S</t>
  </si>
  <si>
    <t>Oceľový nosník HEA 220, z valcovanej ocele S235JR</t>
  </si>
  <si>
    <t>1971779677</t>
  </si>
  <si>
    <t xml:space="preserve">"HEA220" 253,014 </t>
  </si>
  <si>
    <t>253,014*1,1 'Prepočítané koeficientom množstva</t>
  </si>
  <si>
    <t>308</t>
  </si>
  <si>
    <t>133880001170.S</t>
  </si>
  <si>
    <t>Oceľový nosník HEA 240, z valcovanej ocele S235JR</t>
  </si>
  <si>
    <t>-1105643234</t>
  </si>
  <si>
    <t xml:space="preserve">"HEA240" 74,619 </t>
  </si>
  <si>
    <t>74,619*1,1 'Prepočítané koeficientom množstva</t>
  </si>
  <si>
    <t>309</t>
  </si>
  <si>
    <t>133880001180.S</t>
  </si>
  <si>
    <t>Oceľový nosník HEA 260, z valcovanej ocele S235JR</t>
  </si>
  <si>
    <t>-1353553578</t>
  </si>
  <si>
    <t>"HEA260" 198,78</t>
  </si>
  <si>
    <t>198,78*1,1 'Prepočítané koeficientom množstva</t>
  </si>
  <si>
    <t>310</t>
  </si>
  <si>
    <t>13487000120x</t>
  </si>
  <si>
    <t>Oceľový nosník HEA 300 až 320, z valcovanej ocele S235JR</t>
  </si>
  <si>
    <t>-555148031</t>
  </si>
  <si>
    <t xml:space="preserve">"HEA300" 248,631 </t>
  </si>
  <si>
    <t xml:space="preserve">"HEA320" 41,679 </t>
  </si>
  <si>
    <t>290,31*1,1 'Prepočítané koeficientom množstva</t>
  </si>
  <si>
    <t>311</t>
  </si>
  <si>
    <t>134870001140.S</t>
  </si>
  <si>
    <t>Oceľový nosník HEB 180, z valcovanej ocele S235JR</t>
  </si>
  <si>
    <t>1016515783</t>
  </si>
  <si>
    <t xml:space="preserve">"HEB 180" 84,504 </t>
  </si>
  <si>
    <t>84,504*1,1 'Prepočítané koeficientom množstva</t>
  </si>
  <si>
    <t>312</t>
  </si>
  <si>
    <t>134830000300.S</t>
  </si>
  <si>
    <t>Tyč oceľová prierezu IPE 200 mm, ozn. 11 373, podľa EN ISO S235JRG1</t>
  </si>
  <si>
    <t>850303311</t>
  </si>
  <si>
    <t xml:space="preserve">"IPE 200" 918,4/1000 </t>
  </si>
  <si>
    <t>0,918*1,1 'Prepočítané koeficientom množstva</t>
  </si>
  <si>
    <t>313</t>
  </si>
  <si>
    <t>134830000500.S</t>
  </si>
  <si>
    <t>Tyč oceľová prierezu IPE 240 mm, ozn. 11 373, podľa EN ISO S235JRG1</t>
  </si>
  <si>
    <t>-1174617371</t>
  </si>
  <si>
    <t xml:space="preserve">"IPE 240" 7025,2/1000 </t>
  </si>
  <si>
    <t>7,025*1,1 'Prepočítané koeficientom množstva</t>
  </si>
  <si>
    <t>314</t>
  </si>
  <si>
    <t>134830000600.S</t>
  </si>
  <si>
    <t>Tyč oceľová prierezu IPE 270 mm, ozn. 11 373, podľa EN ISO S235JRG1</t>
  </si>
  <si>
    <t>-1186092136</t>
  </si>
  <si>
    <t xml:space="preserve">"IPE 270" 10692,9/1000 </t>
  </si>
  <si>
    <t>10,693*1,1 'Prepočítané koeficientom množstva</t>
  </si>
  <si>
    <t>315</t>
  </si>
  <si>
    <t>134830000700.S</t>
  </si>
  <si>
    <t>Tyč oceľová prierezu IPE 300 mm, ozn. 11 373, podľa EN ISO S235JRG1</t>
  </si>
  <si>
    <t>-1798656250</t>
  </si>
  <si>
    <t xml:space="preserve">"IPE 300" 1773,9/1000 </t>
  </si>
  <si>
    <t>1,774*1,1 'Prepočítané koeficientom množstva</t>
  </si>
  <si>
    <t>316</t>
  </si>
  <si>
    <t>134830000800.S</t>
  </si>
  <si>
    <t>Tyč oceľová prierezu IPE 330 mm, ozn. 11 373, podľa EN ISO S235JRG1</t>
  </si>
  <si>
    <t>1391597667</t>
  </si>
  <si>
    <t xml:space="preserve">"IPE 330" 6913,9/1000 </t>
  </si>
  <si>
    <t>6,914*1,1 'Prepočítané koeficientom množstva</t>
  </si>
  <si>
    <t>317</t>
  </si>
  <si>
    <t>133840001000.S.x</t>
  </si>
  <si>
    <t>Tyč oceľová prierezu UPE 120 mm valcovaná za tepla, ozn. 11 375, podľa EN ISO S235JR</t>
  </si>
  <si>
    <t>-2053547913</t>
  </si>
  <si>
    <t>"UPE 120" 36,3/1000</t>
  </si>
  <si>
    <t>0,036*1,1 'Prepočítané koeficientom množstva</t>
  </si>
  <si>
    <t>318</t>
  </si>
  <si>
    <t>133840000400.S.x</t>
  </si>
  <si>
    <t>Tyč oceľová prierezu UPE 160 mm, ozn. 11 373</t>
  </si>
  <si>
    <t>-1565919629</t>
  </si>
  <si>
    <t>"UPE 160" 12350,7/1000</t>
  </si>
  <si>
    <t>12,351*1,1 'Prepočítané koeficientom množstva</t>
  </si>
  <si>
    <t>319</t>
  </si>
  <si>
    <t>134840000800.S.x</t>
  </si>
  <si>
    <t>Tyč oceľová prierezu UPE 180 mm valcovaná za tepla, ozn. 11 375, podľa EN ISO S235JR</t>
  </si>
  <si>
    <t>1227159228</t>
  </si>
  <si>
    <t>"UPE 180" 2923,8/1000</t>
  </si>
  <si>
    <t>2,924*1,1 'Prepočítané koeficientom množstva</t>
  </si>
  <si>
    <t>320</t>
  </si>
  <si>
    <t>134840001100.S.x</t>
  </si>
  <si>
    <t>Tyč oceľová prierezu UPE 240 až 270 mm valcovaná za tepla, ozn. 11 375, podľa EN ISO S235JR</t>
  </si>
  <si>
    <t>390613114</t>
  </si>
  <si>
    <t>"UPE 240 270"(957+166,7) /1000</t>
  </si>
  <si>
    <t>1,124*1,1 'Prepočítané koeficientom množstva</t>
  </si>
  <si>
    <t>321</t>
  </si>
  <si>
    <t>132310001400.S</t>
  </si>
  <si>
    <t>Tyč oceľová prierezu L 35x35x4 mm, ozn. 11 373, podľa EN ISO S235JRG1</t>
  </si>
  <si>
    <t>64339007</t>
  </si>
  <si>
    <t xml:space="preserve">"L35/4" 1,7/1000 </t>
  </si>
  <si>
    <t>0,002*1,1 'Prepočítané koeficientom množstva</t>
  </si>
  <si>
    <t>322</t>
  </si>
  <si>
    <t>132310001600.S</t>
  </si>
  <si>
    <t>Tyč oceľová prierezu L 40x40x4 mm, ozn. 11 373, podľa EN ISO S235JRG1</t>
  </si>
  <si>
    <t>871318547</t>
  </si>
  <si>
    <t xml:space="preserve">"L40/4" 193,8/1000 </t>
  </si>
  <si>
    <t>0,194*1,1 'Prepočítané koeficientom množstva</t>
  </si>
  <si>
    <t>323</t>
  </si>
  <si>
    <t>13331000040x</t>
  </si>
  <si>
    <t>Tyč oceľová prierezu L rovnoramenný uholník 60x60x6 mm</t>
  </si>
  <si>
    <t>891089273</t>
  </si>
  <si>
    <t xml:space="preserve">"L60/6" 151,5/1000 </t>
  </si>
  <si>
    <t>0,152*1,1 'Prepočítané koeficientom množstva</t>
  </si>
  <si>
    <t>324</t>
  </si>
  <si>
    <t>133310003200.S</t>
  </si>
  <si>
    <t>Tyč oceľová prierezu L rovnoramenný uholník 80x80x10 mm, ozn. 11 373 podľa EN ISO S235JRG1</t>
  </si>
  <si>
    <t>-741520028</t>
  </si>
  <si>
    <t xml:space="preserve">"L80/10" 60,5/1000 </t>
  </si>
  <si>
    <t>0,061*1,1 'Prepočítané koeficientom množstva</t>
  </si>
  <si>
    <t>325</t>
  </si>
  <si>
    <t>132110001200.S</t>
  </si>
  <si>
    <t>Tyč oceľová jemná kruhová D 20 mm, ozn. 10 000, podľa EN alebo EN ISO S185</t>
  </si>
  <si>
    <t>-1206161687</t>
  </si>
  <si>
    <t xml:space="preserve">"ROD20" 74/1000 </t>
  </si>
  <si>
    <t>0,074*1,1 'Prepočítané koeficientom množstva</t>
  </si>
  <si>
    <t>326</t>
  </si>
  <si>
    <t>133840000800.S</t>
  </si>
  <si>
    <t>Tyč oceľová prierezu U 80 mm valcovaná za tepla, ozn. 11 375, podľa EN ISO S235JR</t>
  </si>
  <si>
    <t>-411737608</t>
  </si>
  <si>
    <t xml:space="preserve">"U80" 12,4/1000 </t>
  </si>
  <si>
    <t>0,012*1,1 'Prepočítané koeficientom množstva</t>
  </si>
  <si>
    <t>327</t>
  </si>
  <si>
    <t>145ocel</t>
  </si>
  <si>
    <t>Profil oceľový</t>
  </si>
  <si>
    <t>-2097209401</t>
  </si>
  <si>
    <t>"C80/40/4 CHS60.3/4 CHS 88.9/6.3 CHS139.7/4,5 CHS152.4/8 D20" (1656,8+91,6+1539,2+4360,5+8484+4,2)/1000</t>
  </si>
  <si>
    <t xml:space="preserve">"L60/40/4" 7,9/1000 </t>
  </si>
  <si>
    <t xml:space="preserve">"L120/10" 3,2/1000 </t>
  </si>
  <si>
    <t xml:space="preserve">"MET-2-142M13" 2305,5/1000 </t>
  </si>
  <si>
    <t xml:space="preserve">"MET-2-142Z18 172C18" (459,1+391,3)/1000 </t>
  </si>
  <si>
    <t xml:space="preserve">"PL3/50 /68 /81 /115 /133 /3750 /6000 /6150 /6250 " (0,5+0,9+0,2+1,2+0,6+34,4+1322,6+56,5+229,6)/1000 </t>
  </si>
  <si>
    <t xml:space="preserve">"PL5/50 /67 /1400 /1460 6/100 8/50 8/87 8/100 8/170" (83,1+1,5+679,2+287,9+193,6+52,3+4,8+37,3+3,1)/1000 </t>
  </si>
  <si>
    <t xml:space="preserve">"PL10/56 /70 /76 /80 /110 /120 /126 /130 /140 /145 /147 /150" (0,9+13,9+17,9+281,4+206,5+12,4+4,3+8,1+209,4+5,8+2,5+12)/1000 </t>
  </si>
  <si>
    <t xml:space="preserve">"PL10/160 /161 /166 /170 /171 /180 /190 /200 /211 /229 /260 /320 /390" (211,1+6,1+6,6+6,3+7,2+20,3+3,3+8,8+3+3,6+16,2+21,8+698)/1000 </t>
  </si>
  <si>
    <t xml:space="preserve">"PL12/85 /120 /150 /170 /175 /185 /200 /220 /260" (7+6,6+17,1+8,9+6,1+74,2+7,5+4,5+10,1)/1000 </t>
  </si>
  <si>
    <t xml:space="preserve">"PL15/76 /87 /106 /120 /140 150 170 180 200 224 236 239 240 290 300" (5,4+2,9+9,1+6,2+10,1+21016,6+6,4+66,6+536,9+8,4+8,9+12+30,3+32,5+19,7)/1000 </t>
  </si>
  <si>
    <t xml:space="preserve">"PL20/250 300 350 25/350 30/300 385 1400/41 1460/40 R20" (109,9+118,7+148,4+549,5+423,9+0+122+38,3)/1000 </t>
  </si>
  <si>
    <t xml:space="preserve">"RHS 50/5 60/5.6 70/4 80/4 80/40/4 90/5 100/4 4,5 6 6,3 8 10" (928,7+1251,3+548,1+3018,3+4080,1+109,8+289,9+709,7+2003,6+787+933,6+1264,9)/1000 </t>
  </si>
  <si>
    <t xml:space="preserve">"RHS 120/4,5 5 5,6 130/5,6 6,3 140/100/4 150/4 5" (2458,3+9498,4+916,6+1069,7+1174,6+611,9+1963,2+3123,9)/1000 </t>
  </si>
  <si>
    <t xml:space="preserve">"TR31.8/2,6 44,5/2,9 48,3/3,2" (59,8+1397,4+66,4)/1000 </t>
  </si>
  <si>
    <t xml:space="preserve">"TUBE 48,3/3,25" 57,6/1000 </t>
  </si>
  <si>
    <t>"+10%stratne" 0</t>
  </si>
  <si>
    <t>85,829*1,1 'Prepočítané koeficientom množstva</t>
  </si>
  <si>
    <t>VP</t>
  </si>
  <si>
    <t xml:space="preserve">  Práce naviac</t>
  </si>
  <si>
    <t>PN</t>
  </si>
  <si>
    <t>20210701_01_z - SO-01 Časť Zelená strecha extenzívna</t>
  </si>
  <si>
    <t>712 - Izolácie striech</t>
  </si>
  <si>
    <t>712370010.S</t>
  </si>
  <si>
    <t>Zhotovenie povlakovej krytiny striech plochých do 10° PVC-P fóliou položenou voľne s naleptaním spoju</t>
  </si>
  <si>
    <t>290991734</t>
  </si>
  <si>
    <t>71239118x</t>
  </si>
  <si>
    <t>Položenie substratu Urbanscape</t>
  </si>
  <si>
    <t>492912245</t>
  </si>
  <si>
    <t>18040121x</t>
  </si>
  <si>
    <t>Založenie koberca s rozchodnikmi na streche</t>
  </si>
  <si>
    <t>-1748072060</t>
  </si>
  <si>
    <t>693410003540</t>
  </si>
  <si>
    <t>Systém extenzívnej vegetačnej plochej strechy (Koreňová membrána, drenážna fólia so zásobníkom, substrát, rozchodníkový koberec)</t>
  </si>
  <si>
    <t>206816351</t>
  </si>
  <si>
    <t>K_08</t>
  </si>
  <si>
    <t>Montáž strešnej zbernej šachty pre vegetačné strechy</t>
  </si>
  <si>
    <t>2032481886</t>
  </si>
  <si>
    <t>281031227x</t>
  </si>
  <si>
    <t>Zberná šachta pre vegetačné strechy 300x300x130 mm s krycou mriežkou</t>
  </si>
  <si>
    <t>-1534476395</t>
  </si>
  <si>
    <t>998712101.S</t>
  </si>
  <si>
    <t>Presun hmôt pre izoláciu povlakovej krytiny v objektoch výšky do 6 m</t>
  </si>
  <si>
    <t>-931347286</t>
  </si>
  <si>
    <t>20210701_01zt - SO 01 Časť Zdravotechnika</t>
  </si>
  <si>
    <t xml:space="preserve"> </t>
  </si>
  <si>
    <t>Ing. Darina Antalová</t>
  </si>
  <si>
    <t xml:space="preserve">    1 - Zemné práce </t>
  </si>
  <si>
    <t xml:space="preserve">    713 - Izolácie </t>
  </si>
  <si>
    <t xml:space="preserve">    721 - Zdravotech. vnútorná kanalizácia</t>
  </si>
  <si>
    <t xml:space="preserve">    721.1 - Zdravotech. podtlaková kanalizácia</t>
  </si>
  <si>
    <t xml:space="preserve">    724 - Zdravotechnika - strojné vybavenie</t>
  </si>
  <si>
    <t xml:space="preserve">Zemné práce 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</si>
  <si>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</si>
  <si>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</si>
  <si>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</si>
  <si>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</si>
  <si>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</si>
  <si>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</si>
  <si>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</si>
  <si>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</si>
  <si>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</si>
  <si>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</si>
  <si>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</si>
  <si>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</si>
  <si>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</si>
  <si>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</si>
  <si>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</si>
  <si>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</si>
  <si>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</si>
  <si>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</si>
  <si>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</si>
  <si>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</si>
  <si>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5833730500</t>
  </si>
  <si>
    <t>Štrkopiesok 0- 4</t>
  </si>
  <si>
    <t>451573111</t>
  </si>
  <si>
    <t>Lôžko pod potrubie, stoky a drobné objekty, v otvorenom výkope z piesku a štrkopiesku do 63 mm</t>
  </si>
  <si>
    <t>998276101.S</t>
  </si>
  <si>
    <t>Presun hmôt pre rúrové vedenie hĺbené z rúr z plast., hmôt alebo sklolamin. v otvorenom výkope</t>
  </si>
  <si>
    <t xml:space="preserve">Izolácie </t>
  </si>
  <si>
    <t>713482112</t>
  </si>
  <si>
    <t>Montáž trubíc z PE, hr.do 10 mm,vnút.priemer do 80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</si>
  <si>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</si>
  <si>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</si>
  <si>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</si>
  <si>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</si>
  <si>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</si>
  <si>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</si>
  <si>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</si>
  <si>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</si>
  <si>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38</t>
  </si>
  <si>
    <t>283310003800.S</t>
  </si>
  <si>
    <t>Izolačná PE trubica dxhr. 54x13 mm, nadrezaná, na izolovanie rozvodov vody, kúrenia, zdravotechniky</t>
  </si>
  <si>
    <t>283310004200.S</t>
  </si>
  <si>
    <t>Izolačná PE trubica dxhr. 89x13 mm, nadrezaná, na izolovanie rozvodov vody, kúrenia, zdravotechniky</t>
  </si>
  <si>
    <t>286710025600</t>
  </si>
  <si>
    <t>Izolácia návleková, d 110 mm, kotúč 15 m</t>
  </si>
  <si>
    <t>23</t>
  </si>
  <si>
    <t>713482131</t>
  </si>
  <si>
    <t>Montáž trubíc z PE, hr. nad 30 mm,vnút.priemer do 80 mm</t>
  </si>
  <si>
    <t>283310004700.S</t>
  </si>
  <si>
    <t>Izolačná PE trubica dxhr. 22x20 mm, nadrezaná, na izolovanie rozvodov vody, kúrenia, zdravotechniky</t>
  </si>
  <si>
    <t>25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</si>
  <si>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</si>
  <si>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</si>
  <si>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</si>
  <si>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</si>
  <si>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azf1135</t>
  </si>
  <si>
    <t>Izolačná trubica zo synt. kaučuku D 42 x40 mm</t>
  </si>
  <si>
    <t>azf1137</t>
  </si>
  <si>
    <t>Izolačná trubica zo synt. kaučuku D 54 x40 mm</t>
  </si>
  <si>
    <t>azf1142</t>
  </si>
  <si>
    <t>Izolačná trubica zo synt. kaučuku D 76 x40 mm</t>
  </si>
  <si>
    <t>azf1144</t>
  </si>
  <si>
    <t>Izolačná trubica zo synt. kaučuku D 89 x40 mm</t>
  </si>
  <si>
    <t>998713202.S</t>
  </si>
  <si>
    <t>Presun hmôt pre izolácie tepelné v objektoch výšky nad 6 m do 12 m</t>
  </si>
  <si>
    <t>Zdravotech. vnútorná kanalizácia</t>
  </si>
  <si>
    <t>721171107.S</t>
  </si>
  <si>
    <t>Potrubie z PVC - U odpadové ležaté hrdlové D 75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</si>
  <si>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</si>
  <si>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</si>
  <si>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</si>
  <si>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</si>
  <si>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</si>
  <si>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</si>
  <si>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721171110.1</t>
  </si>
  <si>
    <t>Potrubie z PVC - U odpadové ležaté hrdlové D 125 mm, dažďová</t>
  </si>
  <si>
    <t>721172399.S</t>
  </si>
  <si>
    <t>Potrubie PP odhlučnené odpadové DN 32</t>
  </si>
  <si>
    <t>721172581</t>
  </si>
  <si>
    <t>Potrubie PP odhlučnené odpadové DN 40</t>
  </si>
  <si>
    <t>721172584</t>
  </si>
  <si>
    <t>Potrubie PP odhlučnené odpadové DN 50</t>
  </si>
  <si>
    <t>721172587</t>
  </si>
  <si>
    <t>Potrubie PP odhlučnené odpadové DN 75</t>
  </si>
  <si>
    <t>721172593</t>
  </si>
  <si>
    <t>Potrubie PP odhlučnené odpadové DN 110</t>
  </si>
  <si>
    <t>721172596</t>
  </si>
  <si>
    <t>Potrubie PP zvislé odhlučnené odpadové DN 110 dažďová</t>
  </si>
  <si>
    <t>721172503.S</t>
  </si>
  <si>
    <t>Montáž čistiaceho kusu pre odhlučnené potrubia DN 110</t>
  </si>
  <si>
    <t>286540143100</t>
  </si>
  <si>
    <t>Rúra s čistiacim otvorom -PP (minerálna výstuž) DN 110, odhlučnený systém domovej kanalizácie,</t>
  </si>
  <si>
    <t>721172678</t>
  </si>
  <si>
    <t>Montáž hrdlovej zátky odpadového potrubia DN 75</t>
  </si>
  <si>
    <t>90</t>
  </si>
  <si>
    <t>286540146900</t>
  </si>
  <si>
    <t>Zátka hrdlová -PP (minerálna výstuž) DN 75, odhlučnený systém domovej kanalizácie</t>
  </si>
  <si>
    <t>92</t>
  </si>
  <si>
    <t>721172684</t>
  </si>
  <si>
    <t>Montáž hrdlovej zátky odpadového potrubia DN 110</t>
  </si>
  <si>
    <t>286540147100</t>
  </si>
  <si>
    <t>Zátka hrdlová -PP (minerálna výstuž) DN 110, odhlučnený systém domovej kanalizácie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</si>
  <si>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</si>
  <si>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</si>
  <si>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</si>
  <si>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</si>
  <si>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</si>
  <si>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</si>
  <si>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721213000.S</t>
  </si>
  <si>
    <t>Montáž HL DN 50</t>
  </si>
  <si>
    <t>HL21</t>
  </si>
  <si>
    <t>Lievik DN32 s protizápachovým uzáverom</t>
  </si>
  <si>
    <t>HL136.3</t>
  </si>
  <si>
    <t>Kondenzačný zápachový uzáver DN40 vertikálny s protizápachovou klapkou a čistiacim kusom</t>
  </si>
  <si>
    <t>721213012</t>
  </si>
  <si>
    <t>Montáž nástavcov</t>
  </si>
  <si>
    <t>2810310594</t>
  </si>
  <si>
    <t>Nadstavec TWN v500 PVC pre zvislý aj vodorovný strešný vtok s PVC manžetou</t>
  </si>
  <si>
    <t>8123</t>
  </si>
  <si>
    <t>Šachta pre zelenú strechu TWZ</t>
  </si>
  <si>
    <t>721213012.S</t>
  </si>
  <si>
    <t>Montáž podlahového vpustu DN 110</t>
  </si>
  <si>
    <t>HL310NPr</t>
  </si>
  <si>
    <t>Podlahový vpust DN50/75/110 vertikálny, so zápachovým uzáverom PRIMUS, 123x123/115x115mm</t>
  </si>
  <si>
    <t>721274112.S</t>
  </si>
  <si>
    <t>Montáž ventilačných hlavíc - iných typov DN 100</t>
  </si>
  <si>
    <t>HL810</t>
  </si>
  <si>
    <t>Vetracia sada DN110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</si>
  <si>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</si>
  <si>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</si>
  <si>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</si>
  <si>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</si>
  <si>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</si>
  <si>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</si>
  <si>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721.1</t>
  </si>
  <si>
    <t>Zdravotech. podtlaková kanalizácia</t>
  </si>
  <si>
    <t>721172100</t>
  </si>
  <si>
    <t>Montáž podtlakovej kanalizácie</t>
  </si>
  <si>
    <t>286721000</t>
  </si>
  <si>
    <t>Podtlaková kanalizácia, ponuka rúry, tvarovky a upevnenie</t>
  </si>
  <si>
    <t>360.000.16.0</t>
  </si>
  <si>
    <t>Rúra D 40 mm, DN 40, kanalizačný systém HDPE, dĺ. 5 m, GEBERIT</t>
  </si>
  <si>
    <t>361.000.16.0</t>
  </si>
  <si>
    <t>Rúra D 50/50 mm, DN 50, kanalizačný systém HDPE, dĺ. 5 m, GEBERIT</t>
  </si>
  <si>
    <t>363.000.16.0</t>
  </si>
  <si>
    <t>Rúra D 56/56 mm, DN 56, kanalizačný systém HDPE, dĺ. 5 m, GEBERIT</t>
  </si>
  <si>
    <t>364.000.16.0</t>
  </si>
  <si>
    <t>Rúra D 63/63 mm, DN 60, kanalizačný systém HDPE, dĺ. 5 m, GEBERIT</t>
  </si>
  <si>
    <t>365.000.16.0</t>
  </si>
  <si>
    <t>Rúra D 75/75 mm, DN 70, kanalizačný systém HDPE, dĺ. 5 m, GEBERIT</t>
  </si>
  <si>
    <t>366.000.16.0</t>
  </si>
  <si>
    <t>Rúra D 90/90 mm, DN 90, kanalizačný systém HDPE, dĺ. 5 m, GEBERIT</t>
  </si>
  <si>
    <t>367.000.16.0</t>
  </si>
  <si>
    <t>Rúra D 100/110 mm, DN 100, kanalizačný systém HDPE, dĺ. 5 m, GEBERIT</t>
  </si>
  <si>
    <t>368.000.16.0</t>
  </si>
  <si>
    <t>Rúra D 125/125 mm, DN 125, kanalizačný systém HDPE, dĺ. 5 m, GEBERIT</t>
  </si>
  <si>
    <t>370.000.16.0</t>
  </si>
  <si>
    <t>Rúra D 200/200 mm, DN 200, kanalizačný systém HDPE, dĺ. 5 m, GEBERIT</t>
  </si>
  <si>
    <t>359.105.00.1</t>
  </si>
  <si>
    <t>Strešný vtok Geberit Pluvia s pripevňovacou prírubou, pre strešné izolačné fólie: Maximálna hydraulická kapacita=12l/s</t>
  </si>
  <si>
    <t>359.971.00.1</t>
  </si>
  <si>
    <t>Ohrievací prvok Geberit Pluvia 230 V/8 W: d=56mm</t>
  </si>
  <si>
    <t>363.674.00.1</t>
  </si>
  <si>
    <t>Izolačný límec pre potrubie d 56 mm, s fóliovou izoláciou PVC Sarnafil, pre sanitárny systém GEBERIT</t>
  </si>
  <si>
    <t>998721203.S</t>
  </si>
  <si>
    <t>Presun hmôt pre vnútornú kanalizáciu v objektoch výšky  do 12 m</t>
  </si>
  <si>
    <t>722161006.S</t>
  </si>
  <si>
    <t>Vodovodné potrubie z nerezových rúrok spájaných lisovaním D 22 mm</t>
  </si>
  <si>
    <t>722161009.S</t>
  </si>
  <si>
    <t>Vodovodné potrubie z nerezových rúrok spájaných lisovaním D 28 mm</t>
  </si>
  <si>
    <t>722161012.S</t>
  </si>
  <si>
    <t>Vodovodné potrubie z nerezových rúrok spájaných lisovaním D 35 mm</t>
  </si>
  <si>
    <t>722161015.S</t>
  </si>
  <si>
    <t>Vodovodné potrubie z nerezových rúrok spájaných lisovaním D 42 mm</t>
  </si>
  <si>
    <t>722161018.S</t>
  </si>
  <si>
    <t>Vodovodné potrubie z nerezových rúrok spájaných lisovaním D 54 mm</t>
  </si>
  <si>
    <t>722161021.S</t>
  </si>
  <si>
    <t>Vodovodné potrubie z nerezových rúrok spájaných lisovaním D 76 mm</t>
  </si>
  <si>
    <t>722161024.S</t>
  </si>
  <si>
    <t>Vodovodné potrubie z nerezových rúrok spájaných lisovaním D 89 mm</t>
  </si>
  <si>
    <t>87</t>
  </si>
  <si>
    <t>722171132.S</t>
  </si>
  <si>
    <t>Potrubie plasthliníkové D 20 mm</t>
  </si>
  <si>
    <t>722171133.S</t>
  </si>
  <si>
    <t>Potrubie plasthliníkové D 26 mm</t>
  </si>
  <si>
    <t>89</t>
  </si>
  <si>
    <t>722171134.S</t>
  </si>
  <si>
    <t>Potrubie plasthliníkové D 32 mm</t>
  </si>
  <si>
    <t>722171135.S</t>
  </si>
  <si>
    <t>Potrubie plasthliníkové D 40 mm</t>
  </si>
  <si>
    <t>91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</si>
  <si>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</si>
  <si>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</si>
  <si>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</si>
  <si>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</si>
  <si>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722220121.S</t>
  </si>
  <si>
    <t>Montáž armatúry závitovej s jedným závitom, nástenka pre batériu G 1/2</t>
  </si>
  <si>
    <t>pár</t>
  </si>
  <si>
    <t>722221010.S</t>
  </si>
  <si>
    <t>Montáž guľového kohúta závitového priameho pre vodu G 1/2</t>
  </si>
  <si>
    <t>551110013700</t>
  </si>
  <si>
    <t>Guľový uzáver pre vodu, 1/2"</t>
  </si>
  <si>
    <t>722221015.S</t>
  </si>
  <si>
    <t>Montáž guľového kohúta závitového priameho pre vodu G 3/4</t>
  </si>
  <si>
    <t>551110013800</t>
  </si>
  <si>
    <t>Guľový uzáver pre vodu 3/4"</t>
  </si>
  <si>
    <t>722221020.S</t>
  </si>
  <si>
    <t>Montáž guľového kohúta závitového priameho pre vodu G 1</t>
  </si>
  <si>
    <t>551110005100.S</t>
  </si>
  <si>
    <t>Guľový uzáver pre vodu 1"</t>
  </si>
  <si>
    <t>722221025.S</t>
  </si>
  <si>
    <t>Montáž guľového kohúta závitového priameho pre vodu G 5/4</t>
  </si>
  <si>
    <t>551110005200.S</t>
  </si>
  <si>
    <t>Guľový uzáver pre vodu 5/4"</t>
  </si>
  <si>
    <t>722221030.S</t>
  </si>
  <si>
    <t>Montáž guľového kohúta závitového priameho pre vodu G 6/4</t>
  </si>
  <si>
    <t>551110005900.S</t>
  </si>
  <si>
    <t>Guľový uzáver pre vodu 6/4"</t>
  </si>
  <si>
    <t>722221035.S</t>
  </si>
  <si>
    <t>Montáž guľového kohúta závitového priameho pre vodu G 2</t>
  </si>
  <si>
    <t>551110006000.S</t>
  </si>
  <si>
    <t>Guľový uzáver pre vodu 2"</t>
  </si>
  <si>
    <t>722221045.S</t>
  </si>
  <si>
    <t>Montáž guľového kohúta závitového priameho pre vodu G 3</t>
  </si>
  <si>
    <t>551110014400.S</t>
  </si>
  <si>
    <t>Guľový uzáver pre vodu 3"</t>
  </si>
  <si>
    <t>214</t>
  </si>
  <si>
    <t>722221082.S</t>
  </si>
  <si>
    <t>Montáž guľového kohúta vypúšťacieho závitového G 1/2</t>
  </si>
  <si>
    <t>216</t>
  </si>
  <si>
    <t>551110011400.S</t>
  </si>
  <si>
    <t>Guľový uzáver vypúšťací s páčkou, 1/2"</t>
  </si>
  <si>
    <t>218</t>
  </si>
  <si>
    <t>722221083.S</t>
  </si>
  <si>
    <t>Montáž guľového kohúta vypúšťacieho závitového G 3/4</t>
  </si>
  <si>
    <t>551110011300.S</t>
  </si>
  <si>
    <t>Guľový uzáver vypúšťací s páčkou, 3/4"</t>
  </si>
  <si>
    <t>722221185.S</t>
  </si>
  <si>
    <t>Montáž poistného ventilu závitového pre vodu G 5/4</t>
  </si>
  <si>
    <t>693240.70</t>
  </si>
  <si>
    <t>Poistný ventil pre teplú vodu - 5/4"Fx6/4"F; Kv 0,693;</t>
  </si>
  <si>
    <t>722221320.S</t>
  </si>
  <si>
    <t>Montáž spätnej klapky závitovej pre vodu G 5/4</t>
  </si>
  <si>
    <t>551110016700.S</t>
  </si>
  <si>
    <t>Spätný ventil kontrolovateľný, 5/4" FF, PN 16</t>
  </si>
  <si>
    <t>722221325.S</t>
  </si>
  <si>
    <t>Montáž oddeľovača pre vodu G 6/4</t>
  </si>
  <si>
    <t>551270019400</t>
  </si>
  <si>
    <t>Odelovač potrubia 6/4"</t>
  </si>
  <si>
    <t>722250005.S</t>
  </si>
  <si>
    <t>Montáž hydrantového systému s tvarovo stálou hadicou D 25</t>
  </si>
  <si>
    <t>0075Ce_</t>
  </si>
  <si>
    <t>Hadicový hydrant s 30 m tvarovo stálou hadicou D25, skrinka 700x700</t>
  </si>
  <si>
    <t>R0044TCe_</t>
  </si>
  <si>
    <t>Hadicový naviják s 30 m tvarovo stálou hadicou D25 vysúvny</t>
  </si>
  <si>
    <t>722253156</t>
  </si>
  <si>
    <t>Požiarne príslušenstvo, revízia</t>
  </si>
  <si>
    <t>722262151.S</t>
  </si>
  <si>
    <t>Montáž vodomeru pre vodu do 30°C prírubového skrutkového vertikálneho DN 50 + plombovanie</t>
  </si>
  <si>
    <t>407060</t>
  </si>
  <si>
    <t>Vodomer na studenú vodu DN50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</si>
  <si>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</si>
  <si>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</si>
  <si>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</si>
  <si>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</si>
  <si>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</si>
  <si>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</si>
  <si>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998722202.S</t>
  </si>
  <si>
    <t>724</t>
  </si>
  <si>
    <t>Zdravotechnika - strojné vybavenie</t>
  </si>
  <si>
    <t>724211111</t>
  </si>
  <si>
    <t>Montáž tlakových expanzných nádob</t>
  </si>
  <si>
    <t>730900011</t>
  </si>
  <si>
    <t>Expanzná nádoba stojatá 50 l, 10 bar</t>
  </si>
  <si>
    <t>724221152</t>
  </si>
  <si>
    <t>Montáž cirkul. čerpadiel</t>
  </si>
  <si>
    <t>95906422</t>
  </si>
  <si>
    <t>Cirkulačné čerpadlo napr.UPS 40-50 F N 250 PN6/10 1x230V 50Hz, alebo ekvivalent</t>
  </si>
  <si>
    <t>998724202.S</t>
  </si>
  <si>
    <t>Presun hmôt pre strojné vybavenie v objektoch výšky nad 6 do 12 m</t>
  </si>
  <si>
    <t>725129210.S</t>
  </si>
  <si>
    <t>Montáž pisoáru keramického s automatickým splachovaním</t>
  </si>
  <si>
    <t>642510000400</t>
  </si>
  <si>
    <t>Pisoár so senzorom, rozmer 305x340x535 mm, vrátane sifónu, keramika</t>
  </si>
  <si>
    <t>725149710</t>
  </si>
  <si>
    <t>Montáž predstenového systému záchodov do kombinovaných stien (napr.GEBERIT, AlcaPlast)</t>
  </si>
  <si>
    <t>111.375.00.5</t>
  </si>
  <si>
    <t>Predstenový systém pre závesné WC, výška 1120 mm so splachovacou podomietkovou nádržou, bezbariérový pre podpery a držadlá, plast</t>
  </si>
  <si>
    <t>111.794.00.1</t>
  </si>
  <si>
    <t>Predstenový systém pre závesné WC, výška 1140 mm so splachovacou podomietkovou nádržou, plast</t>
  </si>
  <si>
    <t>725149720</t>
  </si>
  <si>
    <t>Montáž záchodu do predstenového systému</t>
  </si>
  <si>
    <t>1367</t>
  </si>
  <si>
    <t>Závesné WC keramika</t>
  </si>
  <si>
    <t>5115</t>
  </si>
  <si>
    <t>Závesné WC pre telesne postihnutých</t>
  </si>
  <si>
    <t>5514680061</t>
  </si>
  <si>
    <t>Tlačítko biele</t>
  </si>
  <si>
    <t>725149780.1</t>
  </si>
  <si>
    <t>Montáž predstenového systému pre sprchové batérie</t>
  </si>
  <si>
    <t>111.593.00.1</t>
  </si>
  <si>
    <t>Inštalačný prvok  pre sprchu, 50 cm, s odtokom, pre výšku poteru v mieste odtoku 65–90 mm</t>
  </si>
  <si>
    <t>725149780.S</t>
  </si>
  <si>
    <t>Montáž predstenového systému pre výlevku</t>
  </si>
  <si>
    <t>111.450.00.1</t>
  </si>
  <si>
    <t>Inštalačný prvok pre výlevku, 130 cm, nadomietková nástenná armatúra</t>
  </si>
  <si>
    <t>725219201.S</t>
  </si>
  <si>
    <t>Montáž umývadla keramického na konzoly, bez výtokovej armatúry</t>
  </si>
  <si>
    <t>1200</t>
  </si>
  <si>
    <t>Umývadlo keramické biele 60 cm</t>
  </si>
  <si>
    <t>5126</t>
  </si>
  <si>
    <t>Umývadlo pre telesne postihnutých 65 x 55 cm</t>
  </si>
  <si>
    <t>725291112.S</t>
  </si>
  <si>
    <t>Montáž záchodového sedadla s poklopom</t>
  </si>
  <si>
    <t>554330000200.S</t>
  </si>
  <si>
    <t>Záchodové sedadlo plastové s poklopom s automatickým pozvoľným sklápaním</t>
  </si>
  <si>
    <t>554330001000</t>
  </si>
  <si>
    <t>Záchodové sedadlo s antibakteriálnou úpravou, pre telesne postihnutých, duroplast</t>
  </si>
  <si>
    <t>725291114.S</t>
  </si>
  <si>
    <t>Montáž doplnkov zariadení kúpeľní a záchodov, madlá</t>
  </si>
  <si>
    <t>416</t>
  </si>
  <si>
    <t>Nerezové madlo pevné, dĺžka 550 mm</t>
  </si>
  <si>
    <t>Nerezové madlo sklopné, dĺžka 550 mm</t>
  </si>
  <si>
    <t>725332320.S</t>
  </si>
  <si>
    <t>Montáž výlevky keramickej závesnej bez výtokovej armatúry</t>
  </si>
  <si>
    <t>1578</t>
  </si>
  <si>
    <t>Závesná výlevka keramická s mriežkou</t>
  </si>
  <si>
    <t>725819402</t>
  </si>
  <si>
    <t>Montáž ventilu bez pripojovacej rúrky G 1/2</t>
  </si>
  <si>
    <t>551110020000</t>
  </si>
  <si>
    <t>Guľový ventil rohový, 1/2" - 1/2", s filtrom, bez matice, chrómovaná mosadz</t>
  </si>
  <si>
    <t>551110019900.S</t>
  </si>
  <si>
    <t>Guľový ventil rohový, 1/2" - 3/8", s filtrom, bez matice, chrómovaná mosadz</t>
  </si>
  <si>
    <t>551110020200.S</t>
  </si>
  <si>
    <t>Guľový ventil pračkový, 1/2" - 3/4"</t>
  </si>
  <si>
    <t>725829201.S</t>
  </si>
  <si>
    <t>Montáž batérie umývadlovej a drezovej nástennej pákovej alebo klasickej s mechanickým ovládaním</t>
  </si>
  <si>
    <t>551450000200.S</t>
  </si>
  <si>
    <t>Batéria nástenná jednopáková, chróm- výlevka</t>
  </si>
  <si>
    <t>725829601.2</t>
  </si>
  <si>
    <t>Montáž tlačného samozatváracieho umývadlového ventilu</t>
  </si>
  <si>
    <t>1109</t>
  </si>
  <si>
    <t>Stojankový umývadlový samozatvárací ventil</t>
  </si>
  <si>
    <t>328</t>
  </si>
  <si>
    <t>725829601.S</t>
  </si>
  <si>
    <t>Montáž batérie umývadlovej a drezovej stojankovej</t>
  </si>
  <si>
    <t>330</t>
  </si>
  <si>
    <t>X070129</t>
  </si>
  <si>
    <t>Umývadlová stojanková batéria pre imobilných</t>
  </si>
  <si>
    <t>332</t>
  </si>
  <si>
    <t>X070063</t>
  </si>
  <si>
    <t>Umývadlová stojanková batéria</t>
  </si>
  <si>
    <t>334</t>
  </si>
  <si>
    <t>725849230.S</t>
  </si>
  <si>
    <t>Montáž batérie sprchovej</t>
  </si>
  <si>
    <t>X070132</t>
  </si>
  <si>
    <t>Sprchová nástenná 150 mm s prísl.</t>
  </si>
  <si>
    <t>725849231.S</t>
  </si>
  <si>
    <t>Montáž tlačnej samouzatv. batérie sprchovej</t>
  </si>
  <si>
    <t>111211</t>
  </si>
  <si>
    <t>Hllavica sprchová pevná, nastavitelný uhol výtoku</t>
  </si>
  <si>
    <t>111212</t>
  </si>
  <si>
    <t>Sprchový ventil tlačný samouzatvárací</t>
  </si>
  <si>
    <t>725829402.S</t>
  </si>
  <si>
    <t>Montáž termoskopického ventilu s prísl.</t>
  </si>
  <si>
    <t>346</t>
  </si>
  <si>
    <t>111245</t>
  </si>
  <si>
    <t>Ventil SKUPINOVý TERMOSKOPICKÝ vrát. spätných ventilov</t>
  </si>
  <si>
    <t>111255</t>
  </si>
  <si>
    <t>Ventil SKUPINOVý TERMOSKOPICKý vrát. spätných ventilov</t>
  </si>
  <si>
    <t>725869301.S</t>
  </si>
  <si>
    <t>Montáž zápachovej uzávierky pre zariaďovacie predmety, umývadlovej do D 40 mm</t>
  </si>
  <si>
    <t>352</t>
  </si>
  <si>
    <t>551620005300</t>
  </si>
  <si>
    <t>Zápachová uzávierka - sifón umývadlový DN 32, Design, celokovový, hranatý, pochrómovaná mosadz,</t>
  </si>
  <si>
    <t>354</t>
  </si>
  <si>
    <t>551620010500</t>
  </si>
  <si>
    <t>Zápachová uzávierka kolenová pre výlevku a pisoár, d 40 mm, s nástennou rozetou, s vodorovným odtokom alebo smerom nadol, plast</t>
  </si>
  <si>
    <t>356</t>
  </si>
  <si>
    <t>725869340.S</t>
  </si>
  <si>
    <t>Montáž zápachovej uzávierky pre zariaďovacie predmety, sprchovej do D 50 mm</t>
  </si>
  <si>
    <t>358</t>
  </si>
  <si>
    <t>154.050.00.1</t>
  </si>
  <si>
    <t>Odtok pre sprchy bez vaničky, pre výšku poteru v mieste odtoku 90–220 mm: d=50mm</t>
  </si>
  <si>
    <t>360</t>
  </si>
  <si>
    <t>725989101</t>
  </si>
  <si>
    <t>Montáž dvierok</t>
  </si>
  <si>
    <t>362</t>
  </si>
  <si>
    <t>6420134720</t>
  </si>
  <si>
    <t>Dvierka plastové 300x150 biele</t>
  </si>
  <si>
    <t>364</t>
  </si>
  <si>
    <t>998725202.S</t>
  </si>
  <si>
    <t>366</t>
  </si>
  <si>
    <t>20210701_01_u - SO-01 Časť Ústredné vykurovanie</t>
  </si>
  <si>
    <t>Juraj Kulašík</t>
  </si>
  <si>
    <t>HZ - Hodinové zúčtovacie sadzby</t>
  </si>
  <si>
    <t>713 - Izolácie tepelné</t>
  </si>
  <si>
    <t>731 - Ústredné vykurovanie - kotolne</t>
  </si>
  <si>
    <t>732 - Ústredné vykurovanie - strojovne</t>
  </si>
  <si>
    <t>733 - Ústredné vykurovanie - potrubie</t>
  </si>
  <si>
    <t>734 - Ústredné vykurovanie - armatúry</t>
  </si>
  <si>
    <t>735 - Ústredné vykurovanie - vykurovacie telesá</t>
  </si>
  <si>
    <t>769 - Montáž vzduchotechnických zariadení</t>
  </si>
  <si>
    <t>HZ</t>
  </si>
  <si>
    <t>Hodinové zúčtovacie sadzby</t>
  </si>
  <si>
    <t>HZS000112</t>
  </si>
  <si>
    <t>Vykurovacia skúška náročnejšie(Tr.2)</t>
  </si>
  <si>
    <t>hod</t>
  </si>
  <si>
    <t>HZS000113</t>
  </si>
  <si>
    <t>Vyregulovania vykurovacieho systému</t>
  </si>
  <si>
    <t>HZS000114</t>
  </si>
  <si>
    <t>Spustenie a uvedenie strojovne UK do prevádzky</t>
  </si>
  <si>
    <t>713482121</t>
  </si>
  <si>
    <t>Montáž trubíc z PE, hr.15-20 mm,vnút.priemer do 38</t>
  </si>
  <si>
    <t>2837741542.1</t>
  </si>
  <si>
    <t>napr. Tubolit DG 28 x 20 izolácia-trubica AZ FLEX Armacell alebo ekvivalent</t>
  </si>
  <si>
    <t>2837741568</t>
  </si>
  <si>
    <t>napr. Tubolit DG 35 x 20 izolácia-trubica AZ FLEX Armacell alebo ekvivalent</t>
  </si>
  <si>
    <t>713482122</t>
  </si>
  <si>
    <t>Montáž trubíc z PE, hr.15-20 mm,vnút.priemer 39-70 mm</t>
  </si>
  <si>
    <t>2837741570</t>
  </si>
  <si>
    <t>napr. Tubolit DG 42x 20 izolácia-trubica AZ FLEX Armacell alebo ekvivalent</t>
  </si>
  <si>
    <t>713482111</t>
  </si>
  <si>
    <t>Montáž trubíc z PE, hr.do 10 mm,vnút.priemer do 38 mm</t>
  </si>
  <si>
    <t>28377415102</t>
  </si>
  <si>
    <t>napr. Armaflex AF 28x9 izolácia-trubica alebo ekvivalent</t>
  </si>
  <si>
    <t>Montáž trubíc z PE, hr.do 10 mm,vnút.priemer 39-70 mm</t>
  </si>
  <si>
    <t>28377415103</t>
  </si>
  <si>
    <t>napr. Armaflex AF 42x9 izolácia-trubica alebo ekvivalent</t>
  </si>
  <si>
    <t>28377415100</t>
  </si>
  <si>
    <t>napr. Armaflex AF 54x9 izolácia-trubica alebo ekvivalent</t>
  </si>
  <si>
    <t>28377415104</t>
  </si>
  <si>
    <t>napr. Armaflex AF 64x17 izolácia-trubica alebo ekvivalent</t>
  </si>
  <si>
    <t>713482123</t>
  </si>
  <si>
    <t>Montáž trubíc z PE, hr.15-20 mm,vnút.priemer 71-95 mm</t>
  </si>
  <si>
    <t>28377415105</t>
  </si>
  <si>
    <t>napr. Armaflex AF 89x18 izolácia-trubica alebo ekvivalent</t>
  </si>
  <si>
    <t>713482124</t>
  </si>
  <si>
    <t>Montáž trubíc z PE, hr.15-20 mm,vnút.priem. 96-133 mm</t>
  </si>
  <si>
    <t>28377415106</t>
  </si>
  <si>
    <t>napr. Armaflex AF 108x18 izolácia-trubica alebo ekvivalent</t>
  </si>
  <si>
    <t>28377415107</t>
  </si>
  <si>
    <t>napr. Armaflex AF 125x19 izolácia-trubica alebo ekvivalent</t>
  </si>
  <si>
    <t>28377415101</t>
  </si>
  <si>
    <t>napr. Armaflex AF hr.25mm izolácia-dosky alebo ekvivalent</t>
  </si>
  <si>
    <t>731</t>
  </si>
  <si>
    <t>Ústredné vykurovanie - kotolne</t>
  </si>
  <si>
    <t>484140000800</t>
  </si>
  <si>
    <t>napr. Elektrokotol nástenný Buderus Logamax E213-60 kW E alebo ekvivalent</t>
  </si>
  <si>
    <t>731251018</t>
  </si>
  <si>
    <t>Montáž kotla oceľového elektrického 51-60 kW</t>
  </si>
  <si>
    <t>732</t>
  </si>
  <si>
    <t>Ústredné vykurovanie - strojovne</t>
  </si>
  <si>
    <t>732111405</t>
  </si>
  <si>
    <t>Montáž rozdeľovača a zberača združeného prietok Q 42 m3/h (modul 200)</t>
  </si>
  <si>
    <t>484650000500</t>
  </si>
  <si>
    <t>napr. Rozdeľovač a zberač RS KOMBI modul 200 mm, max. prietok 20m3/hod, prevádzková teplota 110°C, pretlak 0,6 MPa, alebo ekvivalentRACEN</t>
  </si>
  <si>
    <t>484650039000</t>
  </si>
  <si>
    <t>napr. Pevný stojan PS modul 200, výška 200-800 mm pre rozdeľovače a zberače RS KOMBI, RACEN alebo ekvivalent</t>
  </si>
  <si>
    <t>732460045</t>
  </si>
  <si>
    <t>Montáž tepelného čerpadla kompaktného vonkajšie prevedenie 55 kW (vzduch-voda)</t>
  </si>
  <si>
    <t>734156377</t>
  </si>
  <si>
    <t>napr. Tepelné čerpadlo vzduch-voda Dimplex  LA 60S-TUR alebo ekvivalent</t>
  </si>
  <si>
    <t>738206184</t>
  </si>
  <si>
    <t>napr. Kábel CAN-BUS 2X2X0,75-30m alebo ekvivalent</t>
  </si>
  <si>
    <t>734156378</t>
  </si>
  <si>
    <t>napr. RTM Econ U priestorový termostat alebo ekvivalentt</t>
  </si>
  <si>
    <t>734156379</t>
  </si>
  <si>
    <t>napr. KAH 150 el. rozmrazovanie kondenzátu alebo ekvivalent</t>
  </si>
  <si>
    <t>734156380</t>
  </si>
  <si>
    <t>napr. VWU 50E 4 cest. ventil DN50 alebo ekvivalent</t>
  </si>
  <si>
    <t>734156381</t>
  </si>
  <si>
    <t>napr. NTC-10M snímač teploty alebo ekvivalent</t>
  </si>
  <si>
    <t>734156382</t>
  </si>
  <si>
    <t>napr. RKS WPM priestorová klimastanica alebo ekvivalent</t>
  </si>
  <si>
    <t>734156383</t>
  </si>
  <si>
    <t>napr.TPW WPM relé pre snímač rosného bodu alebo ekvivalent</t>
  </si>
  <si>
    <t>734156384</t>
  </si>
  <si>
    <t>napr. TPF 341 snímač rosného bodu alebo ekvivalent</t>
  </si>
  <si>
    <t>732219225</t>
  </si>
  <si>
    <t>Montáž zásobníkového ohrievača vody pre ohrev pitnej vody v spojení s kotlami objem 750-1000 l</t>
  </si>
  <si>
    <t>484380002000</t>
  </si>
  <si>
    <t>napr. Ohrievač zásobníkový vody Reflex AH 1000/1_C objem 1000 litrov alebo ekvivalent</t>
  </si>
  <si>
    <t>484380002001</t>
  </si>
  <si>
    <t>napr. Elektrická vložka pre zásobník EEHR 9,0kW/400V alebo ekvivalent</t>
  </si>
  <si>
    <t>484380002002</t>
  </si>
  <si>
    <t>Elektro dopojenie elektrickej vložky</t>
  </si>
  <si>
    <t>732230012</t>
  </si>
  <si>
    <t>Montáž akumulačnej nádoby vykurovacej vody bez výmenníka s izoláciou objem nad 900 do 1100 l</t>
  </si>
  <si>
    <t>484420000900</t>
  </si>
  <si>
    <t>napr. Akumulačná nádoba oceľová Dimplex PSP 1000K objem 1000 litrov alebo ekvivalent</t>
  </si>
  <si>
    <t>732331515</t>
  </si>
  <si>
    <t>napr. Nádoba expanzná tlaková s membránou typ Expanzomat I bez poistného ventilu Reflex NG200 objemu 200 l, 6 bar alebo ekvivalent</t>
  </si>
  <si>
    <t>732331921</t>
  </si>
  <si>
    <t>napr. Automatické doplňovanie a kontrola tlaku vody Reflex Fillcontrol typ Plus Compact, do 10 bar/60st s exter. tlakovým alebo ekvivalentsnímačom FE</t>
  </si>
  <si>
    <t>732331922</t>
  </si>
  <si>
    <t>napr. Úpravňa vody Aquina WKS Štandart -BT 650T kap. 120 alebo ekvivalent</t>
  </si>
  <si>
    <t>732331923</t>
  </si>
  <si>
    <t>napr. Hydraulická výhybka VHY 120/80 prietok 8m3/h alebo ekvivalent</t>
  </si>
  <si>
    <t>732422030</t>
  </si>
  <si>
    <t>Montáž obehového čerpadla teplovodného DN 25 výtlak do 4 m rozpon 130 mm</t>
  </si>
  <si>
    <t>4268155530</t>
  </si>
  <si>
    <t>napr. Obehové čerpadlo  GRUNDFOS ALPHA3 25-80 1x230V 50Hz alebo ekvivalent</t>
  </si>
  <si>
    <t>4268155535</t>
  </si>
  <si>
    <t>napre. Obehové čerpadlo  GRUNDFOS MAGNA1 25-60 N 1x230V alebo ekvivalent 50Hz</t>
  </si>
  <si>
    <t>732422060</t>
  </si>
  <si>
    <t>Montáž obehového čerpadla teplovodného DN 32 výtlak do 4 m rozpon 180 mm</t>
  </si>
  <si>
    <t>4268155531</t>
  </si>
  <si>
    <t>napr. Obehové čerpadlo Dimplex UPH 120-32PK 1x230V 50Hz alebo ekvivalent</t>
  </si>
  <si>
    <t>732422080</t>
  </si>
  <si>
    <t>Montáž obehového čerpadla teplovodného DN 50 výtlak do 18 m</t>
  </si>
  <si>
    <t>4268155533</t>
  </si>
  <si>
    <t>napr. Obehové čerpadlo Dimplex UPH 120-50F 1x230V 50Hz alebo ekvivalent</t>
  </si>
  <si>
    <t>4268155532</t>
  </si>
  <si>
    <t>napr. Obehové čerpadlo  GRUNDFOS MAGNA 3 50-120F 1x230V alebo ekvivalent 50Hz</t>
  </si>
  <si>
    <t>732422085</t>
  </si>
  <si>
    <t>Montáž obehového čerpadla teplovodného DN 65 výtlak do 15 m</t>
  </si>
  <si>
    <t>4268155534</t>
  </si>
  <si>
    <t>napr.Obehové čerpadlo  GRUNDFOS MAGNA 3 40-100F 1x230V50Hz alebo ekvivalent</t>
  </si>
  <si>
    <t>42648430004307</t>
  </si>
  <si>
    <t>Oživenie systému TČ prevádzkové skúšky bez prekáblovania</t>
  </si>
  <si>
    <t>NH</t>
  </si>
  <si>
    <t>733</t>
  </si>
  <si>
    <t>Ústredné vykurovanie - potrubie</t>
  </si>
  <si>
    <t>733121132</t>
  </si>
  <si>
    <t>Potrubie z rúrok hladkých bezšvových nízkotlakových priemer 133/4,5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</si>
  <si>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</si>
  <si>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</si>
  <si>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</si>
  <si>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</si>
  <si>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</si>
  <si>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</si>
  <si>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733125015</t>
  </si>
  <si>
    <t>Potrubie z uhlíkovej ocele spájané lisovaním 35x1,5</t>
  </si>
  <si>
    <t>733125018</t>
  </si>
  <si>
    <t>Potrubie z uhlíkovej ocele spájané lisovaním 42x1,5</t>
  </si>
  <si>
    <t>733125021</t>
  </si>
  <si>
    <t>Potrubie z uhlíkovej ocele spájané lisovaním 54x1,5</t>
  </si>
  <si>
    <t>733125024</t>
  </si>
  <si>
    <t>Potrubie z uhlíkovej ocele spájané lisovaním 64x2,0</t>
  </si>
  <si>
    <t>733125027</t>
  </si>
  <si>
    <t>Potrubie z uhlíkovej ocele spájané lisovaním 88,9x2,0</t>
  </si>
  <si>
    <t>733125030</t>
  </si>
  <si>
    <t>Potrubie z uhlíkovej ocele spájané lisovaním 108x2,0</t>
  </si>
  <si>
    <t>733125025</t>
  </si>
  <si>
    <t>napr. Predizolované potrubie Rehau Rauvitherm DUO 63 alebo ekvivalent</t>
  </si>
  <si>
    <t>733125026</t>
  </si>
  <si>
    <t>napr. Rehau prechodka s vonkajším závitom SDR 7,4 63x8,6-R 2"  alebo ekvivalent</t>
  </si>
  <si>
    <t>napr. Rehau koleno 90° SDR 7,4 63x8,6 alebo ekvivalent</t>
  </si>
  <si>
    <t>733125028</t>
  </si>
  <si>
    <t>napr. Rehau oblúk domovej pripojky DUO 2x63 alebo ekvivalent</t>
  </si>
  <si>
    <t>733125029</t>
  </si>
  <si>
    <t>napr. Rehau sada pre domové prípojky  DUO 63 alebo ekvivalent</t>
  </si>
  <si>
    <t>733175003</t>
  </si>
  <si>
    <t>napr. Axiálny kompenzátor Iwka  307/210 DN25/PN10+14mm alebo ekvivalent</t>
  </si>
  <si>
    <t>733190217</t>
  </si>
  <si>
    <t>Tlaková skúška potrubia z oceľových rúrok do priem. 89/5</t>
  </si>
  <si>
    <t>733190232</t>
  </si>
  <si>
    <t>Tlaková skúška potrubia z oceľových rúrok nad 89/5 do priem. 133/5, 0</t>
  </si>
  <si>
    <t>734</t>
  </si>
  <si>
    <t>Ústredné vykurovanie - armatúry</t>
  </si>
  <si>
    <t>734109118</t>
  </si>
  <si>
    <t>Montáž armatúry prírubovej s dvomi prírubami PN 0, 6 DN 125</t>
  </si>
  <si>
    <t>5511040201</t>
  </si>
  <si>
    <t>napr. Medziprírubová uzatváracia klapka Wafwer J 9 DN125 alebo ekvivalent</t>
  </si>
  <si>
    <t>5511040202</t>
  </si>
  <si>
    <t>Filter prírubový DN125</t>
  </si>
  <si>
    <t>5511040203</t>
  </si>
  <si>
    <t>Zpátná klapka prírubová  DN125</t>
  </si>
  <si>
    <t>734209101</t>
  </si>
  <si>
    <t>Montáž závitovej armatúry s 1 závitom do G 1/2</t>
  </si>
  <si>
    <t>5511040200</t>
  </si>
  <si>
    <t>Vypúšťací kohút DN15</t>
  </si>
  <si>
    <t>4849360439</t>
  </si>
  <si>
    <t>napr. Flexvent 1/2 plavákový odvzdušňovač FLAMCO alebo ekvivalent</t>
  </si>
  <si>
    <t>4849360440</t>
  </si>
  <si>
    <t>Teplomer axiálny Ivar</t>
  </si>
  <si>
    <t>4849360441</t>
  </si>
  <si>
    <t>Manometer 0-10bar</t>
  </si>
  <si>
    <t>734209104</t>
  </si>
  <si>
    <t>Montáž závitovej armatúry s 1 závitom G 3/4</t>
  </si>
  <si>
    <t>4849120237</t>
  </si>
  <si>
    <t>napr.Termostatická hlavica Herz o.č. 1 9230 06 alebo ekvivalent</t>
  </si>
  <si>
    <t>734209112</t>
  </si>
  <si>
    <t>Montáž závitovej armatúry s 2 závitmi do G 1/2</t>
  </si>
  <si>
    <t>4849120236</t>
  </si>
  <si>
    <t>napr. Termostatický ventil Herz TS-90 DN15 alebo ekvivalent</t>
  </si>
  <si>
    <t>4849120238</t>
  </si>
  <si>
    <t>napr. Spiatočkový ventil RL-5 DN15 alebo ekvivalent</t>
  </si>
  <si>
    <t>734209114</t>
  </si>
  <si>
    <t>Montáž závitovej armatúry s 2 závitmi G 3/4</t>
  </si>
  <si>
    <t>5512441044</t>
  </si>
  <si>
    <t>napr. Regulačný ventil Herz Stromax M DN20 alebo ekvivalent</t>
  </si>
  <si>
    <t>734209115</t>
  </si>
  <si>
    <t>Montáž závitovej armatúry s 2 závitmi G 1</t>
  </si>
  <si>
    <t>551244106</t>
  </si>
  <si>
    <t>napr. Gulový kohút so zaistením Reflex MK G 1" alebo ekvivalent</t>
  </si>
  <si>
    <t>5512441042</t>
  </si>
  <si>
    <t>Gulový kohút DN25</t>
  </si>
  <si>
    <t>5512441043</t>
  </si>
  <si>
    <t>Zpätná klapka DN25</t>
  </si>
  <si>
    <t>551244107</t>
  </si>
  <si>
    <t>Poistný ventil DN20 3 bar</t>
  </si>
  <si>
    <t>5512441048</t>
  </si>
  <si>
    <t>Filter DN25</t>
  </si>
  <si>
    <t>734209116</t>
  </si>
  <si>
    <t>Montáž závitovej armatúry s 2 závitmi G 5/4</t>
  </si>
  <si>
    <t>5512441032</t>
  </si>
  <si>
    <t>Gulový kohút DN32</t>
  </si>
  <si>
    <t>5512441035</t>
  </si>
  <si>
    <t>Zpätná klapka DN32</t>
  </si>
  <si>
    <t>5512441036</t>
  </si>
  <si>
    <t>Filter DN32</t>
  </si>
  <si>
    <t>734209117</t>
  </si>
  <si>
    <t>Montáž závitovej armatúry s 2 závitmi G 6/4</t>
  </si>
  <si>
    <t>5512441033</t>
  </si>
  <si>
    <t>Gulový kohút DN40</t>
  </si>
  <si>
    <t>5512441049</t>
  </si>
  <si>
    <t>Zpätná klapka DN40</t>
  </si>
  <si>
    <t>5512441050</t>
  </si>
  <si>
    <t>Filter DN40</t>
  </si>
  <si>
    <t>734209118</t>
  </si>
  <si>
    <t>Montáž závitovej armatúry s 2 závitmi G 2</t>
  </si>
  <si>
    <t>5512441037</t>
  </si>
  <si>
    <t>Gulový kohút DN50</t>
  </si>
  <si>
    <t>5512441038</t>
  </si>
  <si>
    <t>Zpätná klapka DN50</t>
  </si>
  <si>
    <t>5512441039</t>
  </si>
  <si>
    <t>Filter DN50</t>
  </si>
  <si>
    <t>734209119</t>
  </si>
  <si>
    <t>Montáž závitovej armatúry s 2 závitmi G 2 1/2</t>
  </si>
  <si>
    <t>5512441051</t>
  </si>
  <si>
    <t>Gulový kohút DN65</t>
  </si>
  <si>
    <t>5512441052</t>
  </si>
  <si>
    <t>Zpätná klapka DN65</t>
  </si>
  <si>
    <t>5512441053</t>
  </si>
  <si>
    <t>Filter DN65</t>
  </si>
  <si>
    <t>734209126</t>
  </si>
  <si>
    <t>Montáž závitovej armatúry s 3 závitmi G 5/4</t>
  </si>
  <si>
    <t>5512441041</t>
  </si>
  <si>
    <t>napr. Trojcestný zmiešavací ventil ESBE typ VRG 131 DN20 Kvs=6,3m3/h alebo ekvivalent</t>
  </si>
  <si>
    <t>734209127</t>
  </si>
  <si>
    <t>Montáž závitovej armatúry s 3 závitmi G 6/4</t>
  </si>
  <si>
    <t>5512441054</t>
  </si>
  <si>
    <t>napr. Trojcestný zmiešavací ventil ESBE typ VRG 131 DN40Kvs=25m3/h alebo ekvivalent</t>
  </si>
  <si>
    <t>5512441047</t>
  </si>
  <si>
    <t>napr. Servopohon ESBE 95,230V alebo ekvivalent</t>
  </si>
  <si>
    <t>735</t>
  </si>
  <si>
    <t>Ústredné vykurovanie - vykurovacie telesá</t>
  </si>
  <si>
    <t>735154039</t>
  </si>
  <si>
    <t>napr. Stojanová konzola Standfix alebo ekvivalent</t>
  </si>
  <si>
    <t>735154040</t>
  </si>
  <si>
    <t>Montáž vykurovacieho telesa panelového jednoradového 600 mm/ dĺžky 400-600 mm</t>
  </si>
  <si>
    <t>484530050054</t>
  </si>
  <si>
    <t>napr. Teleso vykurovacie doskové jednopanelové oceľové KORAD 11K, vxl 600x500 mm s bočným pripojením a konvektorom, U.S.STEEL KOSICE alebo ekvivalent</t>
  </si>
  <si>
    <t>735154050</t>
  </si>
  <si>
    <t>Montáž vykurovacieho telesa panelového jednoradového 900 mm/ dĺžky 400-600 mm</t>
  </si>
  <si>
    <t>484530050072</t>
  </si>
  <si>
    <t>napr. Teleso vykurovacie doskové jednopanelové oceľové KORAD 11K, vxl 900x600 mm s bočným pripojením a konvektorom, U.S.STEEL KOSICE alebo ekvivalent</t>
  </si>
  <si>
    <t>484530050071</t>
  </si>
  <si>
    <t>napr. Teleso vykurovacie doskové jednopanelové oceľové KORAD 11K, vxl 900x500 mm s bočným pripojením a konvektorom, U.S.STEEL KOSICE alebo ekvivalent</t>
  </si>
  <si>
    <t>735154151</t>
  </si>
  <si>
    <t>Montáž vykurovacieho telesa panelového dvojradového výšky 900 mm/ dĺžky 700-900 mm</t>
  </si>
  <si>
    <t>484530068000</t>
  </si>
  <si>
    <t>napr. Teleso vykurovacie doskové dvojpanelové oceľové KORAD 22K, vxl 900x600 mm s bočným pripojením a dvoma konvektormi, U.S.STEEL KOSICE alebo ekvivalent</t>
  </si>
  <si>
    <t>484530068100</t>
  </si>
  <si>
    <t>napr. Teleso vykurovacie doskové dvojpanelové oceľové KORAD 22K, vxl 900x700 mm s bočným pripojením a dvoma konvektormi, U.S.STEEL KOSICE alebo ekvivalent</t>
  </si>
  <si>
    <t>484530068200</t>
  </si>
  <si>
    <t>napr. Teleso vykurovacie doskové dvojpanelové oceľové KORAD 22K, vxl 900x800 mm s bočným pripojením a dvoma konvektormi, U.S.STEEL KOSICE alebo ekvivalent</t>
  </si>
  <si>
    <t>735154152</t>
  </si>
  <si>
    <t>Montáž vykurovacieho telesa panelového dvojradového výšky 900 mm/ dĺžky 1000-1200 mm</t>
  </si>
  <si>
    <t>484530068400</t>
  </si>
  <si>
    <t>napr. Teleso vykurovacie doskové dvojpanelové oceľové KORAD 22K, vxl 900x1000 mm s bočným pripojením a dvoma konvektormi, U.S.STEEL KOSICE alebo ekvivalent</t>
  </si>
  <si>
    <t>484530068600</t>
  </si>
  <si>
    <t>napr. Teleso vykurovacie doskové dvojpanelové oceľové KORAD 22K, vxl 900x1200 mm s bočným pripojením a dvoma konvektormi, U.S.STEEL KOSICE alebo ekvivalent</t>
  </si>
  <si>
    <t>735154213</t>
  </si>
  <si>
    <t>Montáž vykurovacieho telesa panelového trojradového výšky 300 mm/ dĺžky 1400-1800 mm</t>
  </si>
  <si>
    <t>484530068700</t>
  </si>
  <si>
    <t>napr.Teleso vykurovacie doskové dvojpanelové oceľové KORAD 22K, vxl 900x1400 mm s bočným pripojením a dvoma konvektormi, U.S.STEEL KOSICE alebo ekvivalent</t>
  </si>
  <si>
    <t>484530068800</t>
  </si>
  <si>
    <t>Teleso vykurovacie doskové dvojpanelové oceľové KORAD 22K, vxl 900x1600 mm s bočným pripojením a dvoma konvektormi, U.S.STEEL KOSICE</t>
  </si>
  <si>
    <t>735154251</t>
  </si>
  <si>
    <t>Montáž vykurovacieho telesa panelového trojradového výšky 900 mm/ dĺžky 700-900 mm</t>
  </si>
  <si>
    <t>484530077200</t>
  </si>
  <si>
    <t>napr. Teleso vykurovacie doskové trojpanelové oceľové KORAD 33K, vxl 900x800 mm s bočným pripojením a troma konvektormi, U.S.STEEL KOSICE alebo ekvivalent</t>
  </si>
  <si>
    <t>735154252</t>
  </si>
  <si>
    <t>Montáž vykurovacieho telesa panelového trojradového výšky 900 mm/ dĺžky 1000-1200 mm</t>
  </si>
  <si>
    <t>484530077600</t>
  </si>
  <si>
    <t>napr.Teleso vykurovacie doskové trojpanelové oceľové KORAD 33K, vxl 900x1200 mm s bočným pripojením a troma konvektormi, U.S.STEEL KOSICE alebo ekvivalent</t>
  </si>
  <si>
    <t>735154253</t>
  </si>
  <si>
    <t>Montáž vykurovacieho telesa panelovéhotrojradového výšky 900 mm/ dĺžky 1400-1800 mm</t>
  </si>
  <si>
    <t>484530077900</t>
  </si>
  <si>
    <t>napr. Teleso vykurovacie doskové trojpanelové oceľové KORAD 33K, vxl 900x1800 mm s bočným pripojením a troma konvektormi, U.S.STEEL KOSICE alebo ekvivalent</t>
  </si>
  <si>
    <t>735158110</t>
  </si>
  <si>
    <t>napr. Vykurovacie telesá panelové, tlaková skúška telesa vodou U. S. Steel Košice jednoradového alebo ekvivalent</t>
  </si>
  <si>
    <t>735158120</t>
  </si>
  <si>
    <t>napr. Vykurovacie telesá panelové, tlaková skúška telesa vodou U. S. Steel Košice dvojradového alebo ekvivalent</t>
  </si>
  <si>
    <t>Montáž vzduchotechnických zariadení</t>
  </si>
  <si>
    <t>769060030</t>
  </si>
  <si>
    <t>Montáž klimatizačnej jednotky vnútornej kazetovej jednocestnej pre objem miestnosti 65 m3</t>
  </si>
  <si>
    <t>429520002700</t>
  </si>
  <si>
    <t>napr. Jednotka klimatizačná, vnútorná, kazetová Cassette GEKO GCS1.UW0.K05 alebo ekvivalent</t>
  </si>
  <si>
    <t>429520002701</t>
  </si>
  <si>
    <t>napr. Jednotka klimatizačná, vnútorná, kazetová Cassette GEKO GCD1.UW0.K05 alebo ekvivalent</t>
  </si>
  <si>
    <t>429520002706</t>
  </si>
  <si>
    <t>napr. Jednotka klimatizačná, vnútorná, kazetová Cassette GEKO GCB1.UW0.K05 alebo ekvivalent</t>
  </si>
  <si>
    <t>429520002702</t>
  </si>
  <si>
    <t>napr. Ventilová výbava VT316.1S alebo ekvivalent</t>
  </si>
  <si>
    <t>429520002703</t>
  </si>
  <si>
    <t>napr. Ventilová výbava VT325.1D alebo ekvivalent</t>
  </si>
  <si>
    <t>429520002704</t>
  </si>
  <si>
    <t>napr. Elektrovýbava A0.117.1A vrátane ovládač CET.ACEC-P alebo ekvivalent</t>
  </si>
  <si>
    <t>429520002707</t>
  </si>
  <si>
    <t>napr. Elektrovýbava A0.175.1A vrátane ovládač CET.ACEC-P alebo ekvivalent</t>
  </si>
  <si>
    <t>429520002705</t>
  </si>
  <si>
    <t>napr. Montážna sada ZGC.0112 alebo ekvivalent</t>
  </si>
  <si>
    <t>20210901_01 el - SO-01 Časť Elektroinštalácie časť NN SLP</t>
  </si>
  <si>
    <t xml:space="preserve">D1 - Elektromontáže   </t>
  </si>
  <si>
    <t>D2 - Svietidlá dodávka a montáž</t>
  </si>
  <si>
    <t>D3 - 1NP Zázemie:</t>
  </si>
  <si>
    <t>D4 - 2NP Zázemie:</t>
  </si>
  <si>
    <t>D5 - Vonkajšie</t>
  </si>
  <si>
    <t>D6 - SLP</t>
  </si>
  <si>
    <t>D7 - Bleskozvod</t>
  </si>
  <si>
    <t xml:space="preserve">D8 - Ostatné konštrukcie a práce-búranie   </t>
  </si>
  <si>
    <t xml:space="preserve">D9 - Hodinová zúčtovacia sadzba   </t>
  </si>
  <si>
    <t>Pol1</t>
  </si>
  <si>
    <t>V zmysle zákona č.343/2015 o verejnom obstarávaní § 42 ods. 3: Technické požiadavky sa nesmú odvolávať na konkrétneho výrobcu, výrobný postup, obchodné označenie, patent, typ, oblasť alebo miesto pôvodu alebo výroby, ak by tým dochádzalo k znevýhodneniu</t>
  </si>
  <si>
    <t>141653</t>
  </si>
  <si>
    <t>Pol1.2</t>
  </si>
  <si>
    <t>V prípade dodania ekvivalentu svietidla, je potrebné aby dodávateľ vyhotovil na vlastne náklady nový svetelno-technicky prepočet v programe DIALUX, RELUX alebo podobný  a doložil ho projektantovi na odsúhlasenie.</t>
  </si>
  <si>
    <t>-1880313352</t>
  </si>
  <si>
    <t>141654</t>
  </si>
  <si>
    <t>Pol1.3</t>
  </si>
  <si>
    <t xml:space="preserve">Pre každý ekvivalent svietidla musí byť doložený katalógový list. </t>
  </si>
  <si>
    <t>-731483508</t>
  </si>
  <si>
    <t>141655</t>
  </si>
  <si>
    <t>Pol1.4</t>
  </si>
  <si>
    <t xml:space="preserve">Všetky svietidla majú byť servisovateľné - to znamená  je možno vymeniť na nich tak predradnik ako aj optickú časť a LED Pláto ,ich komponenty majú byť zložené z produktov, ktoré sú certifikované ako ZHAGA komponenty  </t>
  </si>
  <si>
    <t>-1997946339</t>
  </si>
  <si>
    <t>141656</t>
  </si>
  <si>
    <t>Pol1.5</t>
  </si>
  <si>
    <t>Produkty ktoré nie je možné vyservisovat nebudú uznané ako ekvivalentné náhrady (napr. LED PANEL )</t>
  </si>
  <si>
    <t>-667401203</t>
  </si>
  <si>
    <t xml:space="preserve">Elektromontáže   </t>
  </si>
  <si>
    <t>Pol85</t>
  </si>
  <si>
    <t>Rúrka elektroinšt. ohybná, kovová "Kopex", uložená pevne typ 2416, 16 mm</t>
  </si>
  <si>
    <t>882575910</t>
  </si>
  <si>
    <t>Pol86</t>
  </si>
  <si>
    <t>Trubka FXP20</t>
  </si>
  <si>
    <t>1404618161</t>
  </si>
  <si>
    <t>Pol87</t>
  </si>
  <si>
    <t>Rúrka elektroinšt. ohybná, kovová "Kopex", uložená pevne typ 2429, 29 mm</t>
  </si>
  <si>
    <t>1957001619</t>
  </si>
  <si>
    <t>Pol88</t>
  </si>
  <si>
    <t>Rúrka FXP 32</t>
  </si>
  <si>
    <t>-1674993142</t>
  </si>
  <si>
    <t>Pol89</t>
  </si>
  <si>
    <t>Škatuľa prístrojová bez zapojenia (1901, KP 68, KZ 3)</t>
  </si>
  <si>
    <t>KUS</t>
  </si>
  <si>
    <t>437494171</t>
  </si>
  <si>
    <t>Pol90</t>
  </si>
  <si>
    <t>Krabica  univerzálna ASD70</t>
  </si>
  <si>
    <t>299216925</t>
  </si>
  <si>
    <t>Pol91</t>
  </si>
  <si>
    <t>Škatuľa odbočná s viečkom, svorkovnicou vč. zapojenia (1903, KR 68) kruhová</t>
  </si>
  <si>
    <t>1720102984</t>
  </si>
  <si>
    <t>Pol92</t>
  </si>
  <si>
    <t>Krabica  OBO A11</t>
  </si>
  <si>
    <t>-1688666872</t>
  </si>
  <si>
    <t>Pol93</t>
  </si>
  <si>
    <t>Ukončenie vodičov v rozvádzač. vč. zapojenia a vodičovej koncovky do 2.5 mm2</t>
  </si>
  <si>
    <t>2013455015</t>
  </si>
  <si>
    <t>Pol94</t>
  </si>
  <si>
    <t>Ukončenie vodičov v rozvádzač. vrátane zapojenia a vodičovej koncovky do 16 mm2</t>
  </si>
  <si>
    <t>970858160</t>
  </si>
  <si>
    <t>Pol95</t>
  </si>
  <si>
    <t>Ukončenie vodičov v rozvádzač. vrátane zapojenia a vodičovej koncovky do 35 mm2</t>
  </si>
  <si>
    <t>-1265402797</t>
  </si>
  <si>
    <t>Pol96</t>
  </si>
  <si>
    <t>Ukončenie vodičov v rozvádzač. vrátane zapojenia a vodičovej koncovky do 50 mm2</t>
  </si>
  <si>
    <t>-760404638</t>
  </si>
  <si>
    <t>Pol97</t>
  </si>
  <si>
    <t>Spínač polozapustený a zapustený vč.zapojenia jednopólový - radenie 1</t>
  </si>
  <si>
    <t>955177651</t>
  </si>
  <si>
    <t>Pol98</t>
  </si>
  <si>
    <t>Spínač 1  napr. LGR Valena</t>
  </si>
  <si>
    <t>1758443454</t>
  </si>
  <si>
    <t>Pol99</t>
  </si>
  <si>
    <t>Spínač polozapustený a zapustený vč.zapojenia sériový prep.stried. - radenie 5 A</t>
  </si>
  <si>
    <t>-1873543006</t>
  </si>
  <si>
    <t>Pol100</t>
  </si>
  <si>
    <t>Spínač č.5 napr. LGR Valena</t>
  </si>
  <si>
    <t>1793340213</t>
  </si>
  <si>
    <t>Pol101</t>
  </si>
  <si>
    <t>Spínač polozapustený a zapustený vč.zapojenia stried.prep.- radenie 6</t>
  </si>
  <si>
    <t>1187688510</t>
  </si>
  <si>
    <t>Pol102</t>
  </si>
  <si>
    <t>Prepínač 6  napr.  LGR Valena</t>
  </si>
  <si>
    <t>1081363353</t>
  </si>
  <si>
    <t>Pol103</t>
  </si>
  <si>
    <t>Spínač polozapustený a zapustený vč.zapojenia krížový prep.- radenie 7</t>
  </si>
  <si>
    <t>-1391583366</t>
  </si>
  <si>
    <t>Pol104</t>
  </si>
  <si>
    <t>Prepínač krížový 7 napr.  LGR Valena</t>
  </si>
  <si>
    <t>2133885653</t>
  </si>
  <si>
    <t>Pol105</t>
  </si>
  <si>
    <t>Domová zásuvka polozapustená alebo zapustená vč. zapojenia 10/16 A 250 V 2P + Z</t>
  </si>
  <si>
    <t>-1016766464</t>
  </si>
  <si>
    <t>Pol106</t>
  </si>
  <si>
    <t>Zásuvka 230V/16A napr. LGR Valena</t>
  </si>
  <si>
    <t>858336022</t>
  </si>
  <si>
    <t>Pol107</t>
  </si>
  <si>
    <t>Zásuvka 2x230V/16A napr. LGR Valena</t>
  </si>
  <si>
    <t>1696113009</t>
  </si>
  <si>
    <t>Pol108</t>
  </si>
  <si>
    <t>Spínač vačkový vč.zapojenia 3-pólový</t>
  </si>
  <si>
    <t>1901169455</t>
  </si>
  <si>
    <t>Pol109</t>
  </si>
  <si>
    <t>Vačkový spínač 3f 16A</t>
  </si>
  <si>
    <t>153166391</t>
  </si>
  <si>
    <t>Pol110</t>
  </si>
  <si>
    <t>Bezpečnostne tlačidlo</t>
  </si>
  <si>
    <t>-426321452</t>
  </si>
  <si>
    <t>Pol111</t>
  </si>
  <si>
    <t>STOP tlačidlo pod sklom</t>
  </si>
  <si>
    <t>-818232457</t>
  </si>
  <si>
    <t>Pol112</t>
  </si>
  <si>
    <t>Dobeh venilátoru</t>
  </si>
  <si>
    <t>-2074416609</t>
  </si>
  <si>
    <t>Pol113</t>
  </si>
  <si>
    <t>Oneskoreny dobeh box pod spínač</t>
  </si>
  <si>
    <t>329018501</t>
  </si>
  <si>
    <t>Pol114</t>
  </si>
  <si>
    <t>Pohybový senzor osvetlenia</t>
  </si>
  <si>
    <t>825428761</t>
  </si>
  <si>
    <t>Pol115</t>
  </si>
  <si>
    <t>PIR senzor pohybový spínač 180*  IP54</t>
  </si>
  <si>
    <t>-196167000</t>
  </si>
  <si>
    <t>Pol116</t>
  </si>
  <si>
    <t>PIR senzor pohybový spínač 360*</t>
  </si>
  <si>
    <t>2126604204</t>
  </si>
  <si>
    <t>Pol117</t>
  </si>
  <si>
    <t>Montáž oceľolechovej rozvodnice do váhy 100 kg</t>
  </si>
  <si>
    <t>-1602209456</t>
  </si>
  <si>
    <t>Pol118</t>
  </si>
  <si>
    <t>Rozvádzač RH, s výplňou podľa výkresu</t>
  </si>
  <si>
    <t>1123668336</t>
  </si>
  <si>
    <t>Pol119</t>
  </si>
  <si>
    <t>Rozvádzač RP, s výplňou podľa výkresu</t>
  </si>
  <si>
    <t>1776332743</t>
  </si>
  <si>
    <t>Pol120</t>
  </si>
  <si>
    <t>Rozvádzač R.BUF, s výplňou podľa výkresu</t>
  </si>
  <si>
    <t>1316922588</t>
  </si>
  <si>
    <t>Pol121</t>
  </si>
  <si>
    <t>Svorkovnica EPS vrátane zapojenia</t>
  </si>
  <si>
    <t>2009058477</t>
  </si>
  <si>
    <t>Pol122</t>
  </si>
  <si>
    <t>Svorka EPS2</t>
  </si>
  <si>
    <t>159146215</t>
  </si>
  <si>
    <t>Pol123</t>
  </si>
  <si>
    <t>Ochranné pospájanie v práčovniach, kúpeľniach, pevne uložené                  Cu 4-16mm2</t>
  </si>
  <si>
    <t>1483236061</t>
  </si>
  <si>
    <t>Pol124</t>
  </si>
  <si>
    <t>Vodič medený CY 06   žltozelený</t>
  </si>
  <si>
    <t>1940626092</t>
  </si>
  <si>
    <t>Pol125</t>
  </si>
  <si>
    <t>Vodič medený CY25   žltozelený</t>
  </si>
  <si>
    <t>-104716913</t>
  </si>
  <si>
    <t>Pol126</t>
  </si>
  <si>
    <t>Kábel uložený pevne pod omietkou alebo v podhlade N2XH-J 3 x 1,5</t>
  </si>
  <si>
    <t>1822946485</t>
  </si>
  <si>
    <t>Pol127</t>
  </si>
  <si>
    <t>Kábel silový medený N2XH-J 3Ax01,5</t>
  </si>
  <si>
    <t>1437847803</t>
  </si>
  <si>
    <t>Pol128</t>
  </si>
  <si>
    <t>Kábel silový medený  N2XH-J 3Cx01,5</t>
  </si>
  <si>
    <t>-1038622757</t>
  </si>
  <si>
    <t>Pol129</t>
  </si>
  <si>
    <t>Kábel silový medený NHXH-J 3Ax01,5   E30</t>
  </si>
  <si>
    <t>-1075238092</t>
  </si>
  <si>
    <t>Pol130</t>
  </si>
  <si>
    <t>Kábel silový medený  NHXH-J 3Cx01,5   E30</t>
  </si>
  <si>
    <t>-1912731362</t>
  </si>
  <si>
    <t>Pol131</t>
  </si>
  <si>
    <t>Kábel uložený pevne pod omietkou alebo v podhľade N2XH-J 3 x 2,5</t>
  </si>
  <si>
    <t>-1130716042</t>
  </si>
  <si>
    <t>Pol132</t>
  </si>
  <si>
    <t>Kábel silový medený  N2XH-J  3Cx02,5</t>
  </si>
  <si>
    <t>1690488901</t>
  </si>
  <si>
    <t>Pol133</t>
  </si>
  <si>
    <t>Kábel silový medený  NHXH-J  3Cx02,5   E30</t>
  </si>
  <si>
    <t>1931310741</t>
  </si>
  <si>
    <t>Pol134</t>
  </si>
  <si>
    <t>Kábel uložený pod omietkou N2XH-J 5 x 1,5</t>
  </si>
  <si>
    <t>-2025885122</t>
  </si>
  <si>
    <t>Pol135</t>
  </si>
  <si>
    <t>Kábel silový medený N2XH-J  5Cx01,5</t>
  </si>
  <si>
    <t>-1320965737</t>
  </si>
  <si>
    <t>Pol136</t>
  </si>
  <si>
    <t>Kábel silový medený N2XH-J  5Cx02,5</t>
  </si>
  <si>
    <t>1794747776</t>
  </si>
  <si>
    <t>Pol137</t>
  </si>
  <si>
    <t>Kábel uložený pod omietkou do N2XH 5 x 6-16</t>
  </si>
  <si>
    <t>-277247641</t>
  </si>
  <si>
    <t>Pol138</t>
  </si>
  <si>
    <t>Kábel silový medený  N2XH-J 5x4</t>
  </si>
  <si>
    <t>-639459523</t>
  </si>
  <si>
    <t>Pol139</t>
  </si>
  <si>
    <t>Kábel silový medený  N2XH-J 5x6</t>
  </si>
  <si>
    <t>167398462</t>
  </si>
  <si>
    <t>Pol140</t>
  </si>
  <si>
    <t>Kábel silový medený  N2XH-J 5x10</t>
  </si>
  <si>
    <t>-897620339</t>
  </si>
  <si>
    <t>Pol141</t>
  </si>
  <si>
    <t>Kábel silový medený  N2XH-J 5x16</t>
  </si>
  <si>
    <t>1670175136</t>
  </si>
  <si>
    <t>Pol142</t>
  </si>
  <si>
    <t>Kábel uložený pod omietkou do N2XH 5 x25-35</t>
  </si>
  <si>
    <t>1126889187</t>
  </si>
  <si>
    <t>Pol143</t>
  </si>
  <si>
    <t>Kábel silový medený N2XH-J  5Cx25</t>
  </si>
  <si>
    <t>-530751329</t>
  </si>
  <si>
    <t>Pol144</t>
  </si>
  <si>
    <t>Kábel uložený pod omietkou do N2XH 5x50</t>
  </si>
  <si>
    <t>-1724641449</t>
  </si>
  <si>
    <t>Pol145</t>
  </si>
  <si>
    <t>Kábel silový medený N2XH-J  5x50</t>
  </si>
  <si>
    <t>-945564415</t>
  </si>
  <si>
    <t>D2</t>
  </si>
  <si>
    <t>Svietidlá dodávka a montáž</t>
  </si>
  <si>
    <t>Pol146</t>
  </si>
  <si>
    <t>Montáž svietidla vid príloha</t>
  </si>
  <si>
    <t>Pol2</t>
  </si>
  <si>
    <t>Športová plocha. Svietidlá so stmievaním DALI, jednotlivé úrovne stmievaním všetkých svietidiel :</t>
  </si>
  <si>
    <t>Pol3</t>
  </si>
  <si>
    <t xml:space="preserve">V prípade dodania ekvivalentu svietidla, je potrebné aby dodávateľ vyhotovil na vlastne náklady nový svetelno-technicky prepočet v programe DIALUX, RELUX alebo podobný  a doložil ho projektantovi na odsúhlasenie. </t>
  </si>
  <si>
    <t>141657</t>
  </si>
  <si>
    <t>Pol3-2</t>
  </si>
  <si>
    <t>Pre každý ekvivalent svietidla musí byť doložený katalógový list.</t>
  </si>
  <si>
    <t>1421558173</t>
  </si>
  <si>
    <t>141658</t>
  </si>
  <si>
    <t>Pol3-3</t>
  </si>
  <si>
    <t>-345061206</t>
  </si>
  <si>
    <t>Pol4</t>
  </si>
  <si>
    <t>napr.alebo ekvivalent GREY-LED-AS-29500-4K-DALI, 206W, 27155 lm, 4000K, IP66, stmievateľné</t>
  </si>
  <si>
    <t>Pol5</t>
  </si>
  <si>
    <t>napr.alebo ekvivalent GREY-N-LED-AH-29500-4K-DALI, 206W, 27450 lm, 4000K, IP66, stmievateľné</t>
  </si>
  <si>
    <t>Pol149</t>
  </si>
  <si>
    <t>Recykl.poplatky - svietidlá</t>
  </si>
  <si>
    <t>D3</t>
  </si>
  <si>
    <t>1NP Zázemie:</t>
  </si>
  <si>
    <t>Pol6</t>
  </si>
  <si>
    <t>napr.alebo ekvivalent Elegance Round Evo 3 24W 2400lm 4000K IP54 biele, D=270,h=49mm</t>
  </si>
  <si>
    <t>Pol7</t>
  </si>
  <si>
    <t>napr.alebo ekvivalent BATH ROUND SMALL, LED, 23W, 4000K, 1650lm, chróm, nad zrkadlo</t>
  </si>
  <si>
    <t>53153</t>
  </si>
  <si>
    <t>Pol8</t>
  </si>
  <si>
    <t>napr.alebo ekvivalent FOX-LED-5800-4K, 41W, 4312 lm, 4000K, IP40, 1100x165x63mm</t>
  </si>
  <si>
    <t>53143</t>
  </si>
  <si>
    <t>Pol9</t>
  </si>
  <si>
    <t>napr.alebo ekvivalent FOX-LED-7400-4K, 52W, 5757 lm, 4000K, IP40, 1100x165x63 mm</t>
  </si>
  <si>
    <t>Pol10</t>
  </si>
  <si>
    <t>napr.alebo ekvivalent Downlight SEGON M 170 ECO 13W 1100lm 840 EVG IP44, D=170, h=90mm</t>
  </si>
  <si>
    <t>Pol11</t>
  </si>
  <si>
    <t>napr.alebo ekvivalent Downlight SEGON M 170 ECO 20W 1800lm 840 EVG IP44, D=170, h=90mm</t>
  </si>
  <si>
    <t>Pol12</t>
  </si>
  <si>
    <t>napr.alebo ekvivalent Downlight Segon Basic 35W 3000/4000/6000K UGR&lt;19 60° ECG</t>
  </si>
  <si>
    <t>Pol13</t>
  </si>
  <si>
    <t>napr.alebo ekvivalent LED napájač pre Segon Basic 35W, nestmievateľný</t>
  </si>
  <si>
    <t>Pol14</t>
  </si>
  <si>
    <t>napr.alebo ekvivalent Downlight Segon Basic 20W 3000/4000/6000K UGR&lt;19 60° ECG</t>
  </si>
  <si>
    <t>Pol15</t>
  </si>
  <si>
    <t>napr.alebo ekvivalent LED napájač pre Segon Basic 20W, nestmievateľný</t>
  </si>
  <si>
    <t>51335</t>
  </si>
  <si>
    <t>Pol16</t>
  </si>
  <si>
    <t>napr.alebo ekvivalent MAWERICK2-LED-5250-4K, 34W, 3685 lm, 4000K, IP40, 1145x79x79mm</t>
  </si>
  <si>
    <t>Pol17</t>
  </si>
  <si>
    <t>napr.alebo ekvivalent MAWERICK2-LED-5900-4K, 39W, 4180 lm, 4000K, IP44, 1145x79x79mm</t>
  </si>
  <si>
    <t>Pol18</t>
  </si>
  <si>
    <t>napr.alebo ekvivalent MAWERICK2-LED-7400-4K, 50W, 5211 lm, 4000K, IP44, 1425x79x79mm</t>
  </si>
  <si>
    <t>51203</t>
  </si>
  <si>
    <t>Pol19</t>
  </si>
  <si>
    <t>napr.alebo ekvivalent MAWERICK2 - montážny držiak SDK vrátane príslušenstva (1ks)</t>
  </si>
  <si>
    <t>141652</t>
  </si>
  <si>
    <t>Pol20</t>
  </si>
  <si>
    <t>napr.alebo ekvivalent PALAS-LED-1-M2-ST, 1h, trvalé, s piktogr, 2W, 218 lm, IP65, stropné/nástenné, so sadou pikogramov</t>
  </si>
  <si>
    <t>141581</t>
  </si>
  <si>
    <t>Pol21</t>
  </si>
  <si>
    <t>napr.alebo ekvivalent PALAS - Obojstranné podvesné plexi pre piktogram - stropná montáž</t>
  </si>
  <si>
    <t>D4</t>
  </si>
  <si>
    <t>2NP Zázemie:</t>
  </si>
  <si>
    <t>Pol22</t>
  </si>
  <si>
    <t>napr.alebo ekvivalent Karo II LED 32W 2880lm 4000K IP44 230V, D=410, h=115mm, opál</t>
  </si>
  <si>
    <t>Pol23</t>
  </si>
  <si>
    <t>napr.alebo ekvivalent Karo II LED 22W 1980lm 4000K IP44 230V, D=410, h=115mm, opál</t>
  </si>
  <si>
    <t>D5</t>
  </si>
  <si>
    <t>Vonkajšie</t>
  </si>
  <si>
    <t>Pol168</t>
  </si>
  <si>
    <t>LED reflektor IP54 50W vonkajšie osvetlenie SV1,SV2</t>
  </si>
  <si>
    <t>Pol169</t>
  </si>
  <si>
    <t>LED prisadené vonkajšie svietidlo IP54 30W</t>
  </si>
  <si>
    <t>D6</t>
  </si>
  <si>
    <t>SLP</t>
  </si>
  <si>
    <t>Pol170</t>
  </si>
  <si>
    <t>Dátový kábel uložený v rúrke</t>
  </si>
  <si>
    <t>Pol171</t>
  </si>
  <si>
    <t>FTP 5e</t>
  </si>
  <si>
    <t>Pol172</t>
  </si>
  <si>
    <t>Dátová dvoj zásuvka</t>
  </si>
  <si>
    <t>Pol173</t>
  </si>
  <si>
    <t>Zásuvka 2x RJ45 5e napr. LGR Valena</t>
  </si>
  <si>
    <t>Pol174</t>
  </si>
  <si>
    <t>Zásuvka 1x RJ45 5e napr. LGR Valena</t>
  </si>
  <si>
    <t>Pol175</t>
  </si>
  <si>
    <t>Montaž wifi AP</t>
  </si>
  <si>
    <t>Pol176</t>
  </si>
  <si>
    <t>Wifi AP 4xanténna 5Mb/s</t>
  </si>
  <si>
    <t>Pol177</t>
  </si>
  <si>
    <t>RACK 19“ 800x900 42U + patchpanel kat.5 24-port</t>
  </si>
  <si>
    <t>Pol178</t>
  </si>
  <si>
    <t>Montáž IP kamery</t>
  </si>
  <si>
    <t>Pol179</t>
  </si>
  <si>
    <t>Kamera IP 8MPx – 2,8</t>
  </si>
  <si>
    <t>Pol180</t>
  </si>
  <si>
    <t>Montáž,oživenie,nastavenie CCTV</t>
  </si>
  <si>
    <t>Pol181</t>
  </si>
  <si>
    <t>Záznamové zeriadenie NVR 10TB</t>
  </si>
  <si>
    <t>Pol182</t>
  </si>
  <si>
    <t>PoE switch 8-port</t>
  </si>
  <si>
    <t>Pol183</t>
  </si>
  <si>
    <t>svorky,koncovky a podružný materiál</t>
  </si>
  <si>
    <t>D7</t>
  </si>
  <si>
    <t>Bleskozvod</t>
  </si>
  <si>
    <t>Pol184</t>
  </si>
  <si>
    <t>Uzemňovacie vedenie v  zemi včít. svoriek, prepojenia, izolácie spojov FeZn do 120 mm2</t>
  </si>
  <si>
    <t>Pol185</t>
  </si>
  <si>
    <t>Páska uzemňovacia 30x4 mm</t>
  </si>
  <si>
    <t>Pol186</t>
  </si>
  <si>
    <t>HR-Svorka SR 02</t>
  </si>
  <si>
    <t>Pol187</t>
  </si>
  <si>
    <t>HR-Svorka SR 03</t>
  </si>
  <si>
    <t>Pol188</t>
  </si>
  <si>
    <t>Drôt FeZN  D 10.00mm</t>
  </si>
  <si>
    <t>Pol189</t>
  </si>
  <si>
    <t>Zvodový vodič včítane podpery FeZn do D 10 mm, A1 D 10 mm Cu D 8 mm</t>
  </si>
  <si>
    <t>Pol190</t>
  </si>
  <si>
    <t>DrôtFeZn  mäkký D 8.00mm</t>
  </si>
  <si>
    <t>Pol191</t>
  </si>
  <si>
    <t>HR-Podpera DEHN 273740</t>
  </si>
  <si>
    <t>Pol192</t>
  </si>
  <si>
    <t>HR-Podpera PV21</t>
  </si>
  <si>
    <t>Pol193</t>
  </si>
  <si>
    <t>Bleskozvodová svorka nad 2 skrutky (ST, SJ, SK, SZ, SR 01, 02)</t>
  </si>
  <si>
    <t>Pol194</t>
  </si>
  <si>
    <t>HR-Svorka SZ</t>
  </si>
  <si>
    <t>Pol195</t>
  </si>
  <si>
    <t>HR-Svorka SU</t>
  </si>
  <si>
    <t>Pol196</t>
  </si>
  <si>
    <t>HR-Svorka SS</t>
  </si>
  <si>
    <t>Pol197</t>
  </si>
  <si>
    <t>Označenie zvodov štítkami smaltované, z umelej hmot</t>
  </si>
  <si>
    <t>Pol198</t>
  </si>
  <si>
    <t>Štítok smaltovaný do 5 písmmen 10x15 mm</t>
  </si>
  <si>
    <t>kus</t>
  </si>
  <si>
    <t>D8</t>
  </si>
  <si>
    <t xml:space="preserve">Ostatné konštrukcie a práce-búranie   </t>
  </si>
  <si>
    <t>Pol199</t>
  </si>
  <si>
    <t>Vybúranie otvoru v stropoch a klenbách</t>
  </si>
  <si>
    <t>Pol200</t>
  </si>
  <si>
    <t>Vysekanie otvoru pre prístrojovú škatuľu fi 68</t>
  </si>
  <si>
    <t>Pol201</t>
  </si>
  <si>
    <t>Vysekávanie rýh  do hl.30 mm a šír. do 70 mm</t>
  </si>
  <si>
    <t>Pol202</t>
  </si>
  <si>
    <t>Podružný materiál  uchyty,sadra,pasky,hmoždinky,kotviaci material</t>
  </si>
  <si>
    <t>D9</t>
  </si>
  <si>
    <t xml:space="preserve">Hodinová zúčtovacia sadzba   </t>
  </si>
  <si>
    <t>Pol203</t>
  </si>
  <si>
    <t>Revízie</t>
  </si>
  <si>
    <t>Pol204</t>
  </si>
  <si>
    <t>Práca montéra pri zapojení do siete</t>
  </si>
  <si>
    <t>Pol205</t>
  </si>
  <si>
    <t>Príprava ku komplexnému vyskúšaniu</t>
  </si>
  <si>
    <t>Pol206</t>
  </si>
  <si>
    <t>Kompletné vyskúšanie</t>
  </si>
  <si>
    <t>Pol207</t>
  </si>
  <si>
    <t>Skúšobná prevádzka</t>
  </si>
  <si>
    <t>Pol208</t>
  </si>
  <si>
    <t>Nepredvídatelné práce</t>
  </si>
  <si>
    <t>20210701_01_vz - SO-01 Časť Vzduchotechnika</t>
  </si>
  <si>
    <t>Zariadenie č.1 - Vet - Zariadenie č.1 - Vet</t>
  </si>
  <si>
    <t>Zariadenie č.2 - Vet - Zariadenie č.2 - Vetranie sociálneho zázemia 1.np a 2.np</t>
  </si>
  <si>
    <t xml:space="preserve">    Zariadenie č.3 - Dve - Zariadenie č.3 - Dverová clona</t>
  </si>
  <si>
    <t xml:space="preserve">      Zariadenie č.4 - Vet - Zariadenie č.4 - Vetranie bufetu</t>
  </si>
  <si>
    <t xml:space="preserve">        Zariadenie č.5 - Vet - Zariadenie č.5 - Vetranie kiestnosti "Relax"</t>
  </si>
  <si>
    <t>Zariadenie č.1 - Vet</t>
  </si>
  <si>
    <t>1.01</t>
  </si>
  <si>
    <t>VZT jednotka SALDA SALDA AmberAir 11-KR MD50 R S - alebo ekvivalentný (presné vyhotovenie podľa technickej špecifikácie dodávateľa zariadenia - spoločnosť VENTRA)</t>
  </si>
  <si>
    <t xml:space="preserve"> "- interierové vyhotovenie" 1</t>
  </si>
  <si>
    <t xml:space="preserve"> "- lakovaný plášť "</t>
  </si>
  <si>
    <t>" - základový rám"</t>
  </si>
  <si>
    <t>" - servisné dvere "</t>
  </si>
  <si>
    <t xml:space="preserve"> "- ventilátory (prívod, odvod)"</t>
  </si>
  <si>
    <t>" - rotačný výmenník SZT"</t>
  </si>
  <si>
    <t xml:space="preserve"> "- regulátor otáčok rekuperátora"</t>
  </si>
  <si>
    <t xml:space="preserve"> "- teplovodný výmenník (chladenie/kúrenie)"</t>
  </si>
  <si>
    <t xml:space="preserve"> "- zmiešavací uzol pre vodný výmenník, vrátane servopohonu"</t>
  </si>
  <si>
    <t>" - protimrazový termostat na výmenníku"</t>
  </si>
  <si>
    <t>" - komory s kondenzačnými vaňami"</t>
  </si>
  <si>
    <t>" - zmiešavacia komora"</t>
  </si>
  <si>
    <t xml:space="preserve"> "- filter ePM2.5 70% (F7) - prívod vzduchu"</t>
  </si>
  <si>
    <t xml:space="preserve"> "- filter ePM10 60% (M5) - odvod vzduchu"</t>
  </si>
  <si>
    <t>"- diferenčné snímače na filtroch"</t>
  </si>
  <si>
    <t>" - tlmiče hluku"</t>
  </si>
  <si>
    <t>" - uzatváracie klapky"</t>
  </si>
  <si>
    <t>" - pružné pripojenia "</t>
  </si>
  <si>
    <t>" - bez systému regulácie a ovládania (rieši profesia MaR)"</t>
  </si>
  <si>
    <t>1.02</t>
  </si>
  <si>
    <t>Protidažďová žalúzia PZ ZNS - 1700x2000 - R1,S - alebo ekvivalentný RAL XXXX</t>
  </si>
  <si>
    <t>1.03</t>
  </si>
  <si>
    <t>Protidažďová žalúzia PZ ZNS - 2500x1300 - R1,S - alebo ekvivalentný RAL XXXX</t>
  </si>
  <si>
    <t>1.04</t>
  </si>
  <si>
    <t>Regulačná klapka s prípravou pre servopohon RK 900x900 - S (servopohon je dodávkou profesie MaR)</t>
  </si>
  <si>
    <t>1.05</t>
  </si>
  <si>
    <t xml:space="preserve">Textilná výustka (horná) s príslušenstvom - alebo ekvivalentný (presné vyhotovenie podľa technickej špecifikácie dodávateľa výustky - spoločnosť FILTEKO) </t>
  </si>
  <si>
    <t>" - ne vetranie, chladenie a vykurovanie" 1</t>
  </si>
  <si>
    <t>"- distribúca vzuchu textilnými tryskami"</t>
  </si>
  <si>
    <t>"- uchytenie na dva rady zavesených Al profilov s použitím oblúkového a textilného závesu"</t>
  </si>
  <si>
    <t>"- vystužujúce Al obruče vo vnútri, napínače v profiloch"</t>
  </si>
  <si>
    <t>"- svetlošedá farba"</t>
  </si>
  <si>
    <t>1.06</t>
  </si>
  <si>
    <t>Textilná výustka (dolná) s príslušenstvom - alebo ekvivalentný (presné vyhotovenie podľa technickej špecifikácie dodávateľa výustky - spoločnosť FILTEKO)  - ne vetranie, chladenie a vykurovanie  - distribúca vzuchu textilnými tryskami a perforáciou</t>
  </si>
  <si>
    <t>"- uchytenie na dva rady zavesených Al profilov s použitím textilného závesu" 1</t>
  </si>
  <si>
    <t>1.07</t>
  </si>
  <si>
    <t>Krycia mriežka 1400x900 s upevňovacím rámikom  RAL XXXX</t>
  </si>
  <si>
    <t>1.08</t>
  </si>
  <si>
    <t>Požiarna klapka FDS-EI90S-1500x900-B230T - alebo ekvivalentný</t>
  </si>
  <si>
    <t>1.09</t>
  </si>
  <si>
    <t>Štvorhranné potrubie z oceľového pozinkovaného plechu vrátene nábehových plechov, prírub a tesnení</t>
  </si>
  <si>
    <t>Pol254</t>
  </si>
  <si>
    <t>Tvarovky do obvodu 8000mm</t>
  </si>
  <si>
    <t>Pol255</t>
  </si>
  <si>
    <t>Rovné rúry do obvodu 8000mm</t>
  </si>
  <si>
    <t>1.10</t>
  </si>
  <si>
    <t>Telená izolácia do interiéru s Al fóliou K-flex Hduct metal hrúbky 20mm - alebo ekvivalentný</t>
  </si>
  <si>
    <t>1.11</t>
  </si>
  <si>
    <t>Pomocné konštrukcie pod VZT potrubie umiestené v strojovni, pre VZT potrubie vedené v podstrešnom priestore a pre upevnenie závesov textilných výustiek (typizované kotviace prvky HILTI - nosníky, spojky, dosky na rozloženie záťaže s gumou - alebo ekvivale</t>
  </si>
  <si>
    <t>1.12</t>
  </si>
  <si>
    <t>Požiarna upchávka (prestup VZT potrubia cez obvodovú konštrukciu)</t>
  </si>
  <si>
    <t>1.13</t>
  </si>
  <si>
    <t>Požiarna upchávka (začistenie a osadenie požiarnej klapky)</t>
  </si>
  <si>
    <t>1.14</t>
  </si>
  <si>
    <t>Montážny, závesový, tesniaci a spojovací materiál</t>
  </si>
  <si>
    <t>Zariadenie č.2 - Vet</t>
  </si>
  <si>
    <t>Zariadenie č.2 - Vetranie sociálneho zázemia 1.np a 2.np</t>
  </si>
  <si>
    <t>2.01</t>
  </si>
  <si>
    <t>Izolovaný potrubný ventilátor KVK Silent 250EC - alebo ekvivalentný</t>
  </si>
  <si>
    <t>Pol256</t>
  </si>
  <si>
    <t>Tlmiace manžety - spona FK 250 - alebo ekvivalentný</t>
  </si>
  <si>
    <t>Pol257</t>
  </si>
  <si>
    <t>Plynulý regulátor s výstupom 0-10V (MTV-1/010 ovládač) vrátane prepojovacieho kábla - alebo ekvivalentný</t>
  </si>
  <si>
    <t>2.02</t>
  </si>
  <si>
    <t>Izolovaný potrubný ventilátor KVK Silent 200EC - alebo ekvivalentný</t>
  </si>
  <si>
    <t>Pol258</t>
  </si>
  <si>
    <t>Tlmiace manžety - spona FK 200 - alebo ekvivalentný</t>
  </si>
  <si>
    <t>2.03</t>
  </si>
  <si>
    <t>Izolovaný potrubný ventilátor KVK Silent 125EC - alebo ekvivalentný</t>
  </si>
  <si>
    <t>Pol259</t>
  </si>
  <si>
    <t>Tlmiace manžety - spona FK 125 - alebo ekvivalentný</t>
  </si>
  <si>
    <t>2.04</t>
  </si>
  <si>
    <t>Radiálny ventilátor na zabudovanie do podhľadu so vstavanou spätnou klapkou Vort Medio I - alebo ekvivalentný</t>
  </si>
  <si>
    <t>2.05</t>
  </si>
  <si>
    <t>Radiálny ventilátor na stenu so vstavanou spätnou klapkou Vort Medio - alebo ekvivalentný</t>
  </si>
  <si>
    <t>2.06</t>
  </si>
  <si>
    <t>Spätná klapka RSK 250</t>
  </si>
  <si>
    <t>2.07</t>
  </si>
  <si>
    <t>Spätná klapka RSK 200</t>
  </si>
  <si>
    <t>2.08</t>
  </si>
  <si>
    <t>Spätná klapka RSK 125</t>
  </si>
  <si>
    <t>2.09</t>
  </si>
  <si>
    <t>Spätná klapka RSK 100</t>
  </si>
  <si>
    <t>2.10</t>
  </si>
  <si>
    <t>Protidažďová žalúzia PZ ZNS 350x200 - R1,S - alebo ekvivalentný RAL XXXX</t>
  </si>
  <si>
    <t>2.11</t>
  </si>
  <si>
    <t>Protidažďová žalúzia PZ ZNS 400x300 - R1,S - alebo ekvivalentný RAL XXXX</t>
  </si>
  <si>
    <t>2.12</t>
  </si>
  <si>
    <t>Výfukové koleno 135°so sitom vrátane tepelne izolovaného strešného prestupu</t>
  </si>
  <si>
    <t>2.13</t>
  </si>
  <si>
    <t>Stropný kruhový difúzor KONIKA 250 - alebo ekvivalentný  - pripojovací box  - RAL XXXX</t>
  </si>
  <si>
    <t>2.14</t>
  </si>
  <si>
    <t>Stropný kruhový difúzor KONIKA 200 - alebo ekvivalentný  - pripojovací box  - RAL XXXX</t>
  </si>
  <si>
    <t>2.15</t>
  </si>
  <si>
    <t>Stropný kruhový difúzor TFF 160 - alebo ekvivalentný  - upevňovací rámik  - RAL XXXX</t>
  </si>
  <si>
    <t>2.16</t>
  </si>
  <si>
    <t>Stropný kruhový difúzor TFF 125 - alebo ekvivalentný  - upevňovací rámik  - RAL XXXX</t>
  </si>
  <si>
    <t>2.17</t>
  </si>
  <si>
    <t>Štvorhranná výustka do kruhového potrubia  NOVA C1 225x75-R1-H-ZN - alebo ekvivalentný</t>
  </si>
  <si>
    <t>2.18</t>
  </si>
  <si>
    <t>Krycie sito 400x300 s upevňovacím rámikom  - RAL XXXX</t>
  </si>
  <si>
    <t>2.19</t>
  </si>
  <si>
    <t>Regulačná klapka s ručným ovládaním RK 400x300 - R</t>
  </si>
  <si>
    <t>2.19a</t>
  </si>
  <si>
    <t>Regulačná klapka s prípravou pre servopohon RK 400x300 - S (servopohon je dodávkou profesie MaR)</t>
  </si>
  <si>
    <t>2.20</t>
  </si>
  <si>
    <t>Tlmič hluku LDC 250-900 - alebo ekvivalentný</t>
  </si>
  <si>
    <t>2.21</t>
  </si>
  <si>
    <t>Tlmič hluku LDC 200-900 - alebo ekvivalentný</t>
  </si>
  <si>
    <t>feb.22</t>
  </si>
  <si>
    <t>Tlmič hluku LDC 125-600 - alebo ekvivalentný</t>
  </si>
  <si>
    <t>2.22a</t>
  </si>
  <si>
    <t>Tlmič hluku LDC 125-900 - alebo ekvivalentný</t>
  </si>
  <si>
    <t>2.23</t>
  </si>
  <si>
    <t>Ohybné potrubie s akustickou izoláciou SONODEC 250 - alebo ekvivalentný</t>
  </si>
  <si>
    <t>2.24</t>
  </si>
  <si>
    <t>Ohybné potrubie, napr. ALUDEC - alebo ekvivalentný</t>
  </si>
  <si>
    <t>Pol260</t>
  </si>
  <si>
    <t>DN 100</t>
  </si>
  <si>
    <t>Pol261</t>
  </si>
  <si>
    <t>DN 125</t>
  </si>
  <si>
    <t>Pol262</t>
  </si>
  <si>
    <t>DN 160</t>
  </si>
  <si>
    <t>Pol263</t>
  </si>
  <si>
    <t>DN 200</t>
  </si>
  <si>
    <t>2.25</t>
  </si>
  <si>
    <t>Kruhové Spiro potrubie z oceľového pozinkovaného plechu vrátane spojok</t>
  </si>
  <si>
    <t>Pol264</t>
  </si>
  <si>
    <t>Rovné rúry</t>
  </si>
  <si>
    <t>Pol265</t>
  </si>
  <si>
    <t>DN 250</t>
  </si>
  <si>
    <t>Pol266</t>
  </si>
  <si>
    <t>Pol267</t>
  </si>
  <si>
    <t>Pol268</t>
  </si>
  <si>
    <t>Pol269</t>
  </si>
  <si>
    <t>Pol270</t>
  </si>
  <si>
    <t>Tvarovky</t>
  </si>
  <si>
    <t>2.26</t>
  </si>
  <si>
    <t>Štvorhranné potrubie z oceľového pozinkovaného plechu vrátene prírub a tesnení</t>
  </si>
  <si>
    <t>Pol271</t>
  </si>
  <si>
    <t>Rovné rúry do obvodu 1600mm</t>
  </si>
  <si>
    <t>2.30</t>
  </si>
  <si>
    <t>Požiarna vetracia mriežka FGS-300x300-DV7-T - alebo ekvivalentný RAL XXXX</t>
  </si>
  <si>
    <t>2.31</t>
  </si>
  <si>
    <t>Stenová vetracia mriežka NOVA L1 - 3 - 425x225 - 1- 12 - alebo ekvivalentný RAL XXXX</t>
  </si>
  <si>
    <t>2.32</t>
  </si>
  <si>
    <t>Stenová vetracia mriežka NOVA L1 - 3 - 625x225 - 1- 12 - alebo ekvivalentný RAL XXXX</t>
  </si>
  <si>
    <t>2.33</t>
  </si>
  <si>
    <t>Stenová vetracia mriežka NOVA L1 - 3 - 325x75 - 1- 12 - alebo ekvivalentný RAL XXXX</t>
  </si>
  <si>
    <t>2.34</t>
  </si>
  <si>
    <t>Tepelná izolácia do interiéru s Al fóliou K-flex Hduct metal hrúbky 20mm - alebo ekvivalentný</t>
  </si>
  <si>
    <t>2.35</t>
  </si>
  <si>
    <t>Vonkajšie oplechovanie VZT potrubia s tepelnou izoláciou z minerálnej vlny hrúbky 80mm</t>
  </si>
  <si>
    <t>2.36</t>
  </si>
  <si>
    <t>Požiarna izolácia kruhového potrubia (typizovaný a certifikovaný systém)</t>
  </si>
  <si>
    <t>2.37</t>
  </si>
  <si>
    <t>Pomocné konštrukcie pod ventilátory, tlmiče hluku a VZT potrubie vedené v podstrešnom priestore (typizované kotviace prvky HILTI - nosníky, spojky, dosky na rozloženie záťaže s gumou - alebo ekvivalentný)</t>
  </si>
  <si>
    <t>2.38</t>
  </si>
  <si>
    <t>2.39</t>
  </si>
  <si>
    <t>Požiarna upchávka (prestup VZT potrubia cez strešnú konštrukciu)</t>
  </si>
  <si>
    <t>2.40</t>
  </si>
  <si>
    <t>Požiarna upchávka (prestup VZT potrubia cez požiarne deliacu konštrukciu do priemeru 0,04m2)</t>
  </si>
  <si>
    <t>2.41</t>
  </si>
  <si>
    <t>Požiarna upchávka (prestup VZT potrubia cez požiarne deliacu konštrukciu s priemerom viac ako 0,04m2)</t>
  </si>
  <si>
    <t>2.42</t>
  </si>
  <si>
    <t>Tesná spojka kruhového potrubia (DN 250 až 100) s odvodňovacím nátrubkom DN 16</t>
  </si>
  <si>
    <t>2.42.1</t>
  </si>
  <si>
    <t>Zariadenie č.3 - Dve</t>
  </si>
  <si>
    <t>Zariadenie č.3 - Dverová clona</t>
  </si>
  <si>
    <t>3.01</t>
  </si>
  <si>
    <t>Vzduchová clona PAF2520W - alebo ekvivalentný</t>
  </si>
  <si>
    <t>3.02</t>
  </si>
  <si>
    <t>Regulácia FC Smart - FCSA - alebo ekvivalentný</t>
  </si>
  <si>
    <t>3.03</t>
  </si>
  <si>
    <t>Montážny, závesový, tesniaci a spojovací materiál - alebo ekvivalentný</t>
  </si>
  <si>
    <t>Zariadenie č.4 - Vet</t>
  </si>
  <si>
    <t>Zariadenie č.4 - Vetranie bufetu</t>
  </si>
  <si>
    <t>4.01</t>
  </si>
  <si>
    <t>Potrubný ventilátor MUB 025 315EC  - alebo ekvivalentný</t>
  </si>
  <si>
    <t>Pol272</t>
  </si>
  <si>
    <t>Strieška WSD-MUB 025  - alebo ekvivalentný</t>
  </si>
  <si>
    <t>Pol273</t>
  </si>
  <si>
    <t>Pružná manžeta DS 025/378-378  - alebo ekvivalentný</t>
  </si>
  <si>
    <t>Pol274</t>
  </si>
  <si>
    <t>Plynulý regulátor s výstupom 0-10V (MTV-1/010 ovládač) vrátane prepojovacieho kábla  - alebo ekvivalentný</t>
  </si>
  <si>
    <t>4.02</t>
  </si>
  <si>
    <t>Regulačná klapka tesná RKT-MUB 025/378x378-S (so servopohonom)  - alebo ekvivalentný</t>
  </si>
  <si>
    <t>4.03</t>
  </si>
  <si>
    <t>Tlmič hluku LDK-MUB 025  - alebo ekvivalentný</t>
  </si>
  <si>
    <t>4.04</t>
  </si>
  <si>
    <t>Výfukové koleno so sitom WEG-MUB 025  - alebo ekvivalentný</t>
  </si>
  <si>
    <t>4.05</t>
  </si>
  <si>
    <t>Stropný kruhový difúzor TFF 200  - alebo ekvivalentný  - upevňovací rámik  - RAL XXXX</t>
  </si>
  <si>
    <t>4.06</t>
  </si>
  <si>
    <t>Filtračný box FFK 50-25 s filtrom ePM10 60%  - alebo ekvivalentný</t>
  </si>
  <si>
    <t>4.07</t>
  </si>
  <si>
    <t>Regulačná klapka s ručným ovládaním RK 200x200 - R</t>
  </si>
  <si>
    <t>4.08</t>
  </si>
  <si>
    <t>Celotmelené štvorhranné potrubie z oceľového pozinkovaného plechu vrátene prírub a tesnení</t>
  </si>
  <si>
    <t>Pol275</t>
  </si>
  <si>
    <t>Tvarovky do obvodu 1600mm</t>
  </si>
  <si>
    <t>Pol276</t>
  </si>
  <si>
    <t>4.09</t>
  </si>
  <si>
    <t>Ohybné potrubie ALUDEC 200  - alebo ekvivalentný</t>
  </si>
  <si>
    <t>4.10</t>
  </si>
  <si>
    <t>Stenová vetracia mriežka NOVA L1 - 3 - 325x125 - 1- 12  - alebo ekvivalentný RAL XXXX</t>
  </si>
  <si>
    <t>4.11</t>
  </si>
  <si>
    <t>Stenová vetracia mriežka NOVA L1 - 3 - 625x225 - 1- 12  - alebo ekvivalentný RAL XXXX</t>
  </si>
  <si>
    <t>4.12</t>
  </si>
  <si>
    <t>4.13</t>
  </si>
  <si>
    <t>Pomocné konštrukcie pod ventilátor, tlmiče hluku a VZT potrubie umiestnené nad strechou (typizované kotviace prvky HILTI - nosníky, spojky, dosky na rozloženie záťaže s gumou  - alebo ekvivalentný)</t>
  </si>
  <si>
    <t>4.14</t>
  </si>
  <si>
    <t>4.15</t>
  </si>
  <si>
    <t>Zariadenie č.5 - Vet</t>
  </si>
  <si>
    <t>Zariadenie č.5 - Vetranie kiestnosti "Relax"</t>
  </si>
  <si>
    <t>5.01</t>
  </si>
  <si>
    <t xml:space="preserve">Kompaktná vetracia jednotka RIS 700 VEK EKO 3.0  - alebo ekvivalentný (presné vyhotovenie podľa technickej špecifikácie dodávateľa zariadenia - spoločnosť VENTRA)  - interierové vyhotovenie  - lakovaný plášť   - základový rám  - servisné dvere   - filter </t>
  </si>
  <si>
    <t>5.02</t>
  </si>
  <si>
    <t>Regulačná klapka so servopohonom RK 250 -S</t>
  </si>
  <si>
    <t>5.03</t>
  </si>
  <si>
    <t>Vírivá výustka VVKN-B-S-500  - alebo ekvivalentný  - pripojovací box na prívod vzuchu  - RAL XXXX</t>
  </si>
  <si>
    <t>5.04</t>
  </si>
  <si>
    <t>Vírivá výustka VVKN-B-S-500  - alebo ekvivalentný  - pripojovací box na odvod vzuchu  - RAL XXXX</t>
  </si>
  <si>
    <t>5.05</t>
  </si>
  <si>
    <t>Ohybné potrubie s akustickou izoláciou SONODEC 250  - alebo ekvivalentný</t>
  </si>
  <si>
    <t>5.06</t>
  </si>
  <si>
    <t>Ohybné potrubie s akustickou izoláciou SONODEC 200  - alebo ekvivalentný</t>
  </si>
  <si>
    <t>5.07</t>
  </si>
  <si>
    <t>Pol265x</t>
  </si>
  <si>
    <t>Pol277</t>
  </si>
  <si>
    <t>DN 225</t>
  </si>
  <si>
    <t>Pol278</t>
  </si>
  <si>
    <t>5.08</t>
  </si>
  <si>
    <t>Ohybné potrubie s akustickou izoláciou SONODEC 225  - alebo ekvivalentný</t>
  </si>
  <si>
    <t>5.09</t>
  </si>
  <si>
    <t>Protidažďová žalúzia PZ ZNS 400x300 - R1,S  - alebo ekvivalentný  - RAL XXXX</t>
  </si>
  <si>
    <t>5.10</t>
  </si>
  <si>
    <t>Pol271x</t>
  </si>
  <si>
    <t>5.11</t>
  </si>
  <si>
    <t>Tepelná izolácia do interiéru s Al fóliou K-flex Hduct metal hrúbky 20mm  - alebo ekvivalentný</t>
  </si>
  <si>
    <t>5.12</t>
  </si>
  <si>
    <t>5.13</t>
  </si>
  <si>
    <t>5.14</t>
  </si>
  <si>
    <t>Tesná spojka kruhového potrubia (DN 225) s odvodňovacím nátrubkom DN 16</t>
  </si>
  <si>
    <t>5.15</t>
  </si>
  <si>
    <t>ostatne 1</t>
  </si>
  <si>
    <t>Ostatné práce</t>
  </si>
  <si>
    <t>ostatne 2</t>
  </si>
  <si>
    <t>Montážne práce</t>
  </si>
  <si>
    <t>ostatne 4</t>
  </si>
  <si>
    <t>Uvedenie systémov do prevádzky, skúšobná prevádzka</t>
  </si>
  <si>
    <t>ostatne 5</t>
  </si>
  <si>
    <t>Odovzdávacia a výrobná dokumentácia</t>
  </si>
  <si>
    <t>20210701_01_eps - SO-01 Časť EPS, HSP</t>
  </si>
  <si>
    <t>D1 - EPS-ELEKTRICKÁ POŽIARNA SIGNALIZÁCIA</t>
  </si>
  <si>
    <t>D2 - HSP-HLASOVÁ SIGNALIZÁCIA POŽIARU</t>
  </si>
  <si>
    <t>EPS-ELEKTRICKÁ POŽIARNA SIGNALIZÁCIA</t>
  </si>
  <si>
    <t>Pol37</t>
  </si>
  <si>
    <t>Vyznačenie trasy vedenia podľa plánu</t>
  </si>
  <si>
    <t>Pol38</t>
  </si>
  <si>
    <t>Vodič oznamovací izolovaný U 2 x 0,8 mm uložený v rúrke,lište,bez zapojenia (pre bytovú výstavbu)</t>
  </si>
  <si>
    <t>Pol39</t>
  </si>
  <si>
    <t>Kábel oznamovací medený JE-H (ST) H 1x2x0,8 E30</t>
  </si>
  <si>
    <t>Pol40</t>
  </si>
  <si>
    <t>Prýchytka káblová</t>
  </si>
  <si>
    <t>Pol41</t>
  </si>
  <si>
    <t>Montáž a pripojenie ústredne EPS</t>
  </si>
  <si>
    <t>Pol42</t>
  </si>
  <si>
    <t>GSM modul</t>
  </si>
  <si>
    <t>Pol43</t>
  </si>
  <si>
    <t>Vstupno výstupný modul</t>
  </si>
  <si>
    <t>Pol44</t>
  </si>
  <si>
    <t>Modul na pripojenie ethernet RS232</t>
  </si>
  <si>
    <t>Pol45</t>
  </si>
  <si>
    <t>Ústredna EPS 2-slučky  UniPOS IFS7002</t>
  </si>
  <si>
    <t>Pol46</t>
  </si>
  <si>
    <t>Montáž hlásiča vrátane hmoždeniek a skrutiek, zapojenie vrátane ukončenia vodičou</t>
  </si>
  <si>
    <t>Pol47</t>
  </si>
  <si>
    <t>OPTICKO-TEPLOTNÝ  FD7160</t>
  </si>
  <si>
    <t>Pol48</t>
  </si>
  <si>
    <t>LINEÁRNY HLÁSIČ DOP40/100m+prevodnik na zberncu</t>
  </si>
  <si>
    <t>Pol49</t>
  </si>
  <si>
    <t>TLAČÍTKOVÝ HLÁSIČ POŽIARU  FD7150</t>
  </si>
  <si>
    <t>Pol50</t>
  </si>
  <si>
    <t>Vybúranie otvoru v stropoch</t>
  </si>
  <si>
    <t>Pol51</t>
  </si>
  <si>
    <t>Protipožiarne upchávky</t>
  </si>
  <si>
    <t>Pol52</t>
  </si>
  <si>
    <t>Rúrka ohybná elektroinštalačná, uložená pod omietkou, typ 23 - 13,5 mm</t>
  </si>
  <si>
    <t>Pol53</t>
  </si>
  <si>
    <t>Rúrka HFX16 IES</t>
  </si>
  <si>
    <t>Pol54</t>
  </si>
  <si>
    <t>Pol55</t>
  </si>
  <si>
    <t>Podružný materiál</t>
  </si>
  <si>
    <t>Pol56</t>
  </si>
  <si>
    <t>Preskúšanie a oživenie</t>
  </si>
  <si>
    <t>Pol57</t>
  </si>
  <si>
    <t>Uvedenie systému do prevádzky</t>
  </si>
  <si>
    <t>Pol58</t>
  </si>
  <si>
    <t>Prvá odborná prehliadka a skúška</t>
  </si>
  <si>
    <t>Pol59</t>
  </si>
  <si>
    <t>Zaškolenie obsluhy</t>
  </si>
  <si>
    <t>HSP-HLASOVÁ SIGNALIZÁCIA POŽIARU</t>
  </si>
  <si>
    <t>Pol60</t>
  </si>
  <si>
    <t>Montáž nástenných reprosústav  vrátane ukončenia vodičou</t>
  </si>
  <si>
    <t>Pol61</t>
  </si>
  <si>
    <t>Napr. HX-5B-WP EB-Q / HX-5/W-WP EB-Q - 2-pásmový kompaktný reproduktorový systém so širokým frekvenčným rozsahom a nastaviteľným vertikálnym uhlom vyžarovania v rozsahu 15°, 30°, 45° a 60°, horizontálny vyžarovací uhol 100°, 4 reproduktorové moduly obsahu</t>
  </si>
  <si>
    <t>Pol62</t>
  </si>
  <si>
    <t>Montáž stropných a nástenných reproduktorov  vrátane ukončenia vodičou</t>
  </si>
  <si>
    <t>Pol63</t>
  </si>
  <si>
    <t>Napr. PC-1869EN - stropný reproduktor, kovová konštrukcia a mriežka, keramická svorkovnica a tepelná poistka, 6W/100V, odbočky 3W, 1,5W a 0,8W, citlivosť 94dB (1W/1m), frekvenčný rozsah 100 Hz - 18 kHz, D = 180 mm, biele prevedenie. Certifikát EN 54-24.</t>
  </si>
  <si>
    <t>Pol64</t>
  </si>
  <si>
    <t>Montáž a pripojenie ústredne HSP do RACK doplnenie systému I.etapa</t>
  </si>
  <si>
    <t>Pol65</t>
  </si>
  <si>
    <t>napr. VM-3360VA - Integrovaný  systém Venas intergujúci funkciu evakuačného a ozvučovacieho systému podľa EN 60849, zabudovaný zosil. 360W/100V, 4 vstupy mikr./linka, 2 BGM vstupy, výstup na 6 zón s nastavením hlasitosti pre každú zónu, 6 x relé na  núten</t>
  </si>
  <si>
    <t>Pol66</t>
  </si>
  <si>
    <t>Univerzálny digitálny zosilňovač 100V</t>
  </si>
  <si>
    <t>Pol67</t>
  </si>
  <si>
    <t>napr. VX-2000DS - jednotka zálohového napájania, pri výpadku napájania zosilňovačov pripojí napájanie 24 Vjs z akumulátorov, 6 výstupov 24 Vjs/25 A, zabezpečuje nabíjanie akumulátorov 2 x 12 Vjs.Certifikát EN 54-4.</t>
  </si>
  <si>
    <t>Pol68</t>
  </si>
  <si>
    <t>napr. RM-200M - mikrofónny pult,10 programovateľných tlačidiel pre hlásenie do zón, tlačidlá pre aktivovanie poplach. hlásení a  správ digitál. hlásiča, pripojenie 5 STP káblom (4 páry) do vzdial. 800 m</t>
  </si>
  <si>
    <t>Pol69</t>
  </si>
  <si>
    <t>napr. Betdrôtový ručný mikrofón dosah 100m</t>
  </si>
  <si>
    <t>Pol70</t>
  </si>
  <si>
    <t>napr.  Akumulátor bezúdržbový uzavretý  12V100Ah, AGM, VRLA s predĺženou životnosťou</t>
  </si>
  <si>
    <t>Pol71</t>
  </si>
  <si>
    <t>napr. Stojan 19" 27U, 600x600, kompletný s kabelážou, ventilačnou jednotkou, IP30</t>
  </si>
  <si>
    <t>Pol72</t>
  </si>
  <si>
    <t>Vodič 3x1,5 pevne uložený</t>
  </si>
  <si>
    <t>Pol73</t>
  </si>
  <si>
    <t>Kábel l 1-CXKE-V (NHXH) 3x1,5 E60</t>
  </si>
  <si>
    <t>Pol74</t>
  </si>
  <si>
    <t>Preskúšanie a oživenie riadiacej jednotky</t>
  </si>
  <si>
    <t>Pol75</t>
  </si>
  <si>
    <t>Oživenie systému (počet reproduktorov + regulátorov)</t>
  </si>
  <si>
    <t>Pol76</t>
  </si>
  <si>
    <t>Uvedenie systému do trvalej prevádzky</t>
  </si>
  <si>
    <t>Pol77</t>
  </si>
  <si>
    <t>20210701_01_zo - SO-01 Časť Zariadenie na odvod tepla a splodín horenia</t>
  </si>
  <si>
    <t xml:space="preserve">D1 - </t>
  </si>
  <si>
    <t>Pol78</t>
  </si>
  <si>
    <t>Odvetr. klapka so zar. na prirodz. odvod tepla a splodín horenia, napr. CARBOHEAT CO/R2 alebo ekvivalenti, 2000x1600mm. Otváravá časť - hliníkový profil so zaskleným polykarbonátom, pneumatický piest. Polykarbonát s obsahom stálej UV ochrany - v transpare</t>
  </si>
  <si>
    <t>kpl</t>
  </si>
  <si>
    <t>"Nový štadnard (podľa technického listu polykarbonátových dosiek), štandard PC hr. 25mm, prestup tepla 1,4W/m2K." 6</t>
  </si>
  <si>
    <t>Pol79</t>
  </si>
  <si>
    <t>Podstavná  zateplená v RAL základňa (obruba) pod odvetr.  klapku, napr. CARBOHEAT CO2/R alebo ekvivalent, rozmer 2000x1600mm, výška 300mm. Tato základňa bude kotvená na oceľovú výmenu.</t>
  </si>
  <si>
    <t>Pol80</t>
  </si>
  <si>
    <t>Teplotné čidlo - 68°C</t>
  </si>
  <si>
    <t>Pol81</t>
  </si>
  <si>
    <t>Konštrukcia na inštaláciu klapky do vodorovnej pohody - dodávka stavebnej časti.</t>
  </si>
  <si>
    <t>Pol82</t>
  </si>
  <si>
    <t>Ovládacia ústredňa  pre napojenie 6-tich ks bodových svetlíkov (dvojtrubkový systém)</t>
  </si>
  <si>
    <t>Pol83</t>
  </si>
  <si>
    <t xml:space="preserve">Medené (Cu) pneumatické potrubie 6x1mm - Cu na odvod tepla a splodín horenia - nové rozvody ku všetkým klapkám (prepojenie ovládacej ústredne a bodových svetlíkov, 2-trubkový systém vr. spojokk a skrutiek Cu 6/1), bez PVC líšt, bez chráničiek a pomocných </t>
  </si>
  <si>
    <t>bm</t>
  </si>
  <si>
    <t>Pol84</t>
  </si>
  <si>
    <t>Doprava, dodávka, dokumentácia, funkčné skúšky</t>
  </si>
  <si>
    <t>20210701_01_m - SO-01 Časť Meranie a regulácia</t>
  </si>
  <si>
    <t>D1 - ZDROJ TEPLA A CHLADU</t>
  </si>
  <si>
    <t xml:space="preserve">    D2 - P R V K Y   P O Ľ A</t>
  </si>
  <si>
    <t xml:space="preserve">    D3 - Riadiaci systém</t>
  </si>
  <si>
    <t xml:space="preserve">    D4 - ROZVÁDZAČ  "DT1"</t>
  </si>
  <si>
    <t xml:space="preserve">    D5 - MONTÁŽNY MATERIÁL A  MONTÁŽNE  PRÁCE  "DT1"</t>
  </si>
  <si>
    <t>D6 - VZT - HALA</t>
  </si>
  <si>
    <t xml:space="preserve">    D7 - ROZVÁDZAČ  "DT2"</t>
  </si>
  <si>
    <t xml:space="preserve">    D8 - MONTÁŽNY MATERIÁL A  MONTÁŽNE  PRÁCE  "DT2"</t>
  </si>
  <si>
    <t xml:space="preserve">    D9 - SLUŽBY</t>
  </si>
  <si>
    <t>ZDROJ TEPLA A CHLADU</t>
  </si>
  <si>
    <t>P R V K Y   P O Ľ A</t>
  </si>
  <si>
    <t>TIC1.1A - TIC1.2A</t>
  </si>
  <si>
    <t>Snímač teploty do  potrubia; Ni1000;-50-160°C;L=100mm EGT346F102 DM</t>
  </si>
  <si>
    <t>TIC1.1B - TIC1.2B</t>
  </si>
  <si>
    <t>Ochraná jimka LW7,R1/2",L=120mm,mosadz 0364345120 DM</t>
  </si>
  <si>
    <t>TIC9.1</t>
  </si>
  <si>
    <t>Priestorový snímač teploty; montáž na stenu;Ni1000 EGT330F102 DM</t>
  </si>
  <si>
    <t>TIC3.1A</t>
  </si>
  <si>
    <t>TIC3.1B</t>
  </si>
  <si>
    <t>TIC4.1A</t>
  </si>
  <si>
    <t>TIC4.1B</t>
  </si>
  <si>
    <t>TIC5.1A</t>
  </si>
  <si>
    <t>TIC5.1B</t>
  </si>
  <si>
    <t>TIC6.1A</t>
  </si>
  <si>
    <t>TIC6.1B</t>
  </si>
  <si>
    <t>TIC10.1</t>
  </si>
  <si>
    <t>Vonkajší snímač teploty EGT301F102 DM</t>
  </si>
  <si>
    <t>TAZ9.4</t>
  </si>
  <si>
    <t>Termostat príložny rozsah 15-95°C, teplota TÚV cirkulácia RAK 82.4/3728T DM</t>
  </si>
  <si>
    <t>PIC2.1</t>
  </si>
  <si>
    <t>Snímač tlaku, rozsah  0-6bar  DSU106F001 DM</t>
  </si>
  <si>
    <t>PIC2.1A</t>
  </si>
  <si>
    <t>Redukcia, M20x1,5 vonk. // 7/16-20 UNF vnút.  DM</t>
  </si>
  <si>
    <t>PIC2.1B</t>
  </si>
  <si>
    <t>Tlakomerový ventil skušobný čapový s nátrubkovou prípojkou M20x1,5 STN137513.1 spolu s prípojkou tlakomerovou prechodovou PN 630, s vnútorným M20x1.5, STN137522 a redukciou JC-P.  DM</t>
  </si>
  <si>
    <t>VMY3.2</t>
  </si>
  <si>
    <t>pohon bez spätnej pružiny, 0... 10V, 230V, 35/60/120s AKM115SF132 DM</t>
  </si>
  <si>
    <t>VMY3.2.1</t>
  </si>
  <si>
    <t>trojcest. ventil; vonk.závit PN16;DN20;Kvs=6.3;lin BUN020F300 DM</t>
  </si>
  <si>
    <t>VMY4.2</t>
  </si>
  <si>
    <t>VMY4.2.1</t>
  </si>
  <si>
    <t>VMY5.2</t>
  </si>
  <si>
    <t>VMY5.2.1</t>
  </si>
  <si>
    <t>VMY6.2</t>
  </si>
  <si>
    <t>VMY6.2.1</t>
  </si>
  <si>
    <t>HA9.7,HL9.7</t>
  </si>
  <si>
    <t>Bzučák/svetko, 230V, 50Hz 31371WL6301 230VAC DM</t>
  </si>
  <si>
    <t>LAZ9.3</t>
  </si>
  <si>
    <t>Regulátor hladiny- zaplavenie kotolne. EHS T.3 D</t>
  </si>
  <si>
    <t>LAZ9.3A,B</t>
  </si>
  <si>
    <t>Elektróda ponorná EP901 DM</t>
  </si>
  <si>
    <t>VSX2.2</t>
  </si>
  <si>
    <t>Solenoidový ventil, DN25,230v,50Hz 2VE20DA-G1 DM</t>
  </si>
  <si>
    <t>Riadiaci systém</t>
  </si>
  <si>
    <t>Pol279</t>
  </si>
  <si>
    <t>IRC podstanica COM Modul EY-RC504F001 DM</t>
  </si>
  <si>
    <t>Pol280</t>
  </si>
  <si>
    <t>Remote IO-Modul 230 V AC 4 Relais, 4UI, 4DI/CI EY-EM527F001 DM</t>
  </si>
  <si>
    <t>Pol281</t>
  </si>
  <si>
    <t>Remote IO- Modul, 24 V AC/DC, 4 relais, 6DO-fet, 4AO, 4UI EY-EM514F001 DM</t>
  </si>
  <si>
    <t>Pol282</t>
  </si>
  <si>
    <t>Ovládací Touch panel 4" EY-OP850F904 DM</t>
  </si>
  <si>
    <t>ROZVÁDZAČ  "DT1"</t>
  </si>
  <si>
    <t>Pol283</t>
  </si>
  <si>
    <t>Oceľoplechový rozvádzač RITTAL</t>
  </si>
  <si>
    <t>Pol284</t>
  </si>
  <si>
    <t>vyhotovenie normálne</t>
  </si>
  <si>
    <t>Pol285</t>
  </si>
  <si>
    <t>výška 2100 mm, šírka 1600 mm, hĺbka 400 mm</t>
  </si>
  <si>
    <t>Pol286</t>
  </si>
  <si>
    <t>vývody : vrchom</t>
  </si>
  <si>
    <t>Pol287</t>
  </si>
  <si>
    <t>prívod : vrchom</t>
  </si>
  <si>
    <t>Pol288</t>
  </si>
  <si>
    <t>krytie : IP43/IP20</t>
  </si>
  <si>
    <t>Pol289</t>
  </si>
  <si>
    <t>vč. príslušenstva podľa zap. schémy</t>
  </si>
  <si>
    <t>MONTÁŽNY MATERIÁL A  MONTÁŽNE  PRÁCE  "DT1"</t>
  </si>
  <si>
    <t>Pol290</t>
  </si>
  <si>
    <t>Trubka PVC pr. 16  DM</t>
  </si>
  <si>
    <t>Pol291</t>
  </si>
  <si>
    <t>Trubka oceľová pr. 16  DM</t>
  </si>
  <si>
    <t>Pol292</t>
  </si>
  <si>
    <t>Žľab 62/50  DM</t>
  </si>
  <si>
    <t>Pol293</t>
  </si>
  <si>
    <t>Žľab 125/50  DM</t>
  </si>
  <si>
    <t>Pol294</t>
  </si>
  <si>
    <t>Konštrukčný diel, oceľ uhlová 35x35x3, pre upevnenie kábl. a trubk. trás (1,56 kg/m)  DM</t>
  </si>
  <si>
    <t>Pol295</t>
  </si>
  <si>
    <t>Svorky Bernard vč.pásku CU  DM</t>
  </si>
  <si>
    <t>Pol296</t>
  </si>
  <si>
    <t>Ukončenie celoplastového kábla   4x1  MP</t>
  </si>
  <si>
    <t>Pol297</t>
  </si>
  <si>
    <t>Prezvonenie  MP</t>
  </si>
  <si>
    <t>Pol298</t>
  </si>
  <si>
    <t>Označovací štítok kábla  DM</t>
  </si>
  <si>
    <t>Pol299</t>
  </si>
  <si>
    <t>Vodič zeleno-žltý,6 mm2 CYA DM</t>
  </si>
  <si>
    <t>Pol300</t>
  </si>
  <si>
    <t>J-Y(st)Y 1x2x0.8  DM</t>
  </si>
  <si>
    <t>Pol301</t>
  </si>
  <si>
    <t>J-Y(st)Y 4x2x0.8  DM</t>
  </si>
  <si>
    <t>Pol302</t>
  </si>
  <si>
    <t>J-Y(st)Y 2x2x0.8  DM</t>
  </si>
  <si>
    <t>Pol303</t>
  </si>
  <si>
    <t>CYKY J 3x1.5  DM</t>
  </si>
  <si>
    <t>Pol304</t>
  </si>
  <si>
    <t>CYKY J 5x1.5  DM</t>
  </si>
  <si>
    <t>Pol305</t>
  </si>
  <si>
    <t>CYKY 2Ax1.5  DM</t>
  </si>
  <si>
    <t>VZT - HALA</t>
  </si>
  <si>
    <t>THIC021.1,THIC021.2</t>
  </si>
  <si>
    <t>Snímač rel. vlhkosti do VZT potrubia;2x0-10V+Ni1000 EGH111F031 DM</t>
  </si>
  <si>
    <t>TIC021.4</t>
  </si>
  <si>
    <t>Snímač teploty do VZT potrubia; Ni1000;-50-160°C;L=200mm EGT347F102 DM</t>
  </si>
  <si>
    <t>TIC021.3</t>
  </si>
  <si>
    <t>TAZ022.2</t>
  </si>
  <si>
    <t>Príložný snímač teploty; Ni1000 EGT311F102 DM</t>
  </si>
  <si>
    <t>PCI021.7, 021.8</t>
  </si>
  <si>
    <t>Snímač dif. tlaku; 300Pa,0...10V,lin EGP100F401 DM</t>
  </si>
  <si>
    <t>QIC021.7</t>
  </si>
  <si>
    <t>Snímač kvality vzduchu; VOC;0-10V EGQ110F031 DM</t>
  </si>
  <si>
    <t>QIC021.9</t>
  </si>
  <si>
    <t>Snímač kvality vzduchu; montáž na stenu;0-10V EGQ120F031 DM</t>
  </si>
  <si>
    <t>FM2.1</t>
  </si>
  <si>
    <t>Frekvenčný menič pre výkon do 25kW/400V,IP54 FM DM</t>
  </si>
  <si>
    <t>FM2.2</t>
  </si>
  <si>
    <t>TAZ022.1</t>
  </si>
  <si>
    <t>Protimrazová ochrana;-10?+15°C;L=1,5m Xsd fix. TFL201F102 DM</t>
  </si>
  <si>
    <t>Pol306</t>
  </si>
  <si>
    <t>prístrojová zástrčka 3 P + E</t>
  </si>
  <si>
    <t>Pol307</t>
  </si>
  <si>
    <t>5 držiak kapiláry_pre snímač strednej hodnoty</t>
  </si>
  <si>
    <t>PDA023.1-023.3</t>
  </si>
  <si>
    <t>Spínač tlaku do 500Pa DDL105F001 DM</t>
  </si>
  <si>
    <t>VMY021.5A</t>
  </si>
  <si>
    <t>trojcest. ventil; príruba; PN6, DN20, kvs 6.3, 8mm BUD020F300 D</t>
  </si>
  <si>
    <t>VMY021.5B</t>
  </si>
  <si>
    <t>VMY022.3,022.4</t>
  </si>
  <si>
    <t>Servopohon s vratn.pruž.;SR_24V;90°=90s;16Nm;0-10V ASF123SF122 DM</t>
  </si>
  <si>
    <t>VMY021.9,021.10</t>
  </si>
  <si>
    <t>servopohon;SUT_24V;90°=60/120s;15Nm;0-10V ASM124SF132 DM</t>
  </si>
  <si>
    <t>VMY021.6</t>
  </si>
  <si>
    <t>ADR.001</t>
  </si>
  <si>
    <t>IRC podstanica, RS485/Modbus EY-RC504F0C1 DM</t>
  </si>
  <si>
    <t>AS1,AS2</t>
  </si>
  <si>
    <t>AS3-AS5</t>
  </si>
  <si>
    <t>OP1</t>
  </si>
  <si>
    <t>Ovládací panel modu840,pre EY-modulo5 AS EY-OP840F001 DM</t>
  </si>
  <si>
    <t>ROZVÁDZAČ  "DT2"</t>
  </si>
  <si>
    <t>Pol308</t>
  </si>
  <si>
    <t>Oceľoplechový rozvádzač, skriňový - vonkajšie prevedenie</t>
  </si>
  <si>
    <t>Pol309</t>
  </si>
  <si>
    <t>výška 1200mm, šírka 800 mm, hĺbka 300 mm</t>
  </si>
  <si>
    <t>Pol310</t>
  </si>
  <si>
    <t>krytie : IP55/IP20</t>
  </si>
  <si>
    <t>MONTÁŽNY MATERIÁL A  MONTÁŽNE  PRÁCE  "DT2"</t>
  </si>
  <si>
    <t>Pol311</t>
  </si>
  <si>
    <t>Ovládač PVC skrynka SA2.01  DM</t>
  </si>
  <si>
    <t>Pol312</t>
  </si>
  <si>
    <t>FTP Cat7  DM</t>
  </si>
  <si>
    <t>Pol313</t>
  </si>
  <si>
    <t>J-H(st)H 1x2x0.8  DM</t>
  </si>
  <si>
    <t>Pol314</t>
  </si>
  <si>
    <t>J-H(st)H 4x2x0.8  DM</t>
  </si>
  <si>
    <t>Pol315</t>
  </si>
  <si>
    <t>J-H(st)H 2x2x0.8  DM</t>
  </si>
  <si>
    <t>Pol316</t>
  </si>
  <si>
    <t>1-CXKE-R 5x1.5  DM</t>
  </si>
  <si>
    <t>Pol317</t>
  </si>
  <si>
    <t>1-CXKE-R 7x1.5  DM</t>
  </si>
  <si>
    <t>Pol318</t>
  </si>
  <si>
    <t>1-CXKE-R 5x4  DM</t>
  </si>
  <si>
    <t>SLUŽBY</t>
  </si>
  <si>
    <t>Pol319</t>
  </si>
  <si>
    <t>Aplikačný program</t>
  </si>
  <si>
    <t>kmpl</t>
  </si>
  <si>
    <t>Pol320</t>
  </si>
  <si>
    <t>Oživenie</t>
  </si>
  <si>
    <t>Pol321</t>
  </si>
  <si>
    <t>Vizualizácia</t>
  </si>
  <si>
    <t>Pol322</t>
  </si>
  <si>
    <t>Projekt manažment</t>
  </si>
  <si>
    <t>Pol323</t>
  </si>
  <si>
    <t>Zaškolenie</t>
  </si>
  <si>
    <t>Pol324</t>
  </si>
  <si>
    <t>Projekt skutkového vyhotovenia</t>
  </si>
  <si>
    <t>Pol32x</t>
  </si>
  <si>
    <t>-1561040219</t>
  </si>
  <si>
    <t>Pol32x2</t>
  </si>
  <si>
    <t>Skúšky</t>
  </si>
  <si>
    <t>970128808</t>
  </si>
  <si>
    <t>20210701_01_g - SO-01 Časť Grafický design</t>
  </si>
  <si>
    <t>Pol31</t>
  </si>
  <si>
    <t>Nadpis veľký EU BA, exteriér</t>
  </si>
  <si>
    <t>147679117</t>
  </si>
  <si>
    <t>Pox1</t>
  </si>
  <si>
    <t xml:space="preserve">Poznámka: Informačný text bude z nerezového plechu  hrúbky 2 mm vyrezaného vodným lúčom. </t>
  </si>
  <si>
    <t>225961138</t>
  </si>
  <si>
    <t>Pol32</t>
  </si>
  <si>
    <t>Logo, exteriér</t>
  </si>
  <si>
    <t>-340586353</t>
  </si>
  <si>
    <t>Poxx</t>
  </si>
  <si>
    <t>Poznámka:  Logo univerzity bude na nerezovom  plechu hrúbky 2 mm ako nalepená UV  stabilná fólia. Logo bude v súlade s dizajn manuálom  EU BA</t>
  </si>
  <si>
    <t>746687384</t>
  </si>
  <si>
    <t>Pol36</t>
  </si>
  <si>
    <t>PO značenie, 3 typy, interiér: samolepiaca fólia (Napr. Únikový východ, Požiarny hydrant, Hasiaci prístroj, a pod.)</t>
  </si>
  <si>
    <t>1531642101</t>
  </si>
  <si>
    <t>20210701_02 - SO 02 Vodovodná prípojka</t>
  </si>
  <si>
    <t xml:space="preserve">    5 - Komunikácie</t>
  </si>
  <si>
    <t xml:space="preserve">    8 - Rúrové vedenie</t>
  </si>
  <si>
    <t>113107122</t>
  </si>
  <si>
    <t>Odstránenie krytu v ploche do 200 m2 z kameniva hrubého drveného, hr.100 do 200 mm,  -0,23500t</t>
  </si>
  <si>
    <t>113107132</t>
  </si>
  <si>
    <t>Odstránenie krytu v ploche do 200 m2 z betónu prostého, hr. vrstvy 150 do 300 mm,  -0,50000t</t>
  </si>
  <si>
    <t>113107142.S</t>
  </si>
  <si>
    <t>Odstránenie krytu asfaltového v ploche do 200 m2, hr. nad 50 do 100 mm,  -0,18100t</t>
  </si>
  <si>
    <t>132201201.S</t>
  </si>
  <si>
    <t>Výkop ryhy šírky 600-2000mm horn.3 do 100m3</t>
  </si>
  <si>
    <t>133201201.S</t>
  </si>
  <si>
    <t>Výkop šachty nezapaženej, hornina 3 do 100 m3</t>
  </si>
  <si>
    <t>133201209.S</t>
  </si>
  <si>
    <t>Príplatok k cenám za lepivosť horniny tr.3</t>
  </si>
  <si>
    <t>141721115.S</t>
  </si>
  <si>
    <t>Riadené horizont. vŕtanie v hornine tr.1-4 pre pretláč. PE rúr, hĺbky do 6m, vonk. priem.cez 125 do 160mm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</si>
  <si>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</si>
  <si>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</si>
  <si>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</si>
  <si>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</si>
  <si>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429128114</t>
  </si>
  <si>
    <t>Montáž akumulačnej nádrži do 22  m3</t>
  </si>
  <si>
    <t>KLPN22</t>
  </si>
  <si>
    <t>Požiarna nádrž betónová  objem 22 m3</t>
  </si>
  <si>
    <t>100062560090</t>
  </si>
  <si>
    <t>Kónus 1000-625/600/90</t>
  </si>
  <si>
    <t>100025090</t>
  </si>
  <si>
    <t>Skruž 1000/250/90</t>
  </si>
  <si>
    <t>600D401</t>
  </si>
  <si>
    <t>Poklop liatinový DN 600,rám Begu B400 kN</t>
  </si>
  <si>
    <t>451572111</t>
  </si>
  <si>
    <t>Lôžko pod potrubie, stoky a drobné objekty, v otvorenom výkope z kameniva drobného ťaženého 0-4 mm</t>
  </si>
  <si>
    <t>452311146.S</t>
  </si>
  <si>
    <t>Dosky, bloky, sedlá z betónu v otvorenom výkope tr. C 20/25</t>
  </si>
  <si>
    <t>452351101</t>
  </si>
  <si>
    <t>Debnenie v otvorenom výkope dosiek, sedlových lôžok a blokov pod potrubie,stoky a drobné objekty</t>
  </si>
  <si>
    <t>Komunikácie</t>
  </si>
  <si>
    <t>566902113.S</t>
  </si>
  <si>
    <t>Vyspravenie podkladu po prekopoch inžinierskych sietí plochy do 15 m2 štrkopieskom, po zhutnení hr. 200 mm</t>
  </si>
  <si>
    <t>566902262.S</t>
  </si>
  <si>
    <t>Vyspravenie podkladu po prekopoch inžinierskych sietí plochy nad 15 m2 podkladovým betónom PB I tr. C 20/25 hr. 150 mm</t>
  </si>
  <si>
    <t>572943112.S</t>
  </si>
  <si>
    <t>Vyspravenie krytu vozovky po prekopoch inžinierskych sietí do 15 m2 liatym asfaltom MA hr. nad 40 do 60 mm</t>
  </si>
  <si>
    <t>Rúrové vedenie</t>
  </si>
  <si>
    <t>230200117.S</t>
  </si>
  <si>
    <t>Nasunutie potrubnej sekcie do oceľovej chráničky DN 80</t>
  </si>
  <si>
    <t>857242121</t>
  </si>
  <si>
    <t>Montáž liatinovej tvarovky jednoosovej na potrubí z rúr prírubových DN 80</t>
  </si>
  <si>
    <t>5049.5</t>
  </si>
  <si>
    <t>Prírubové koleno, 90° s pätkou, DN 80</t>
  </si>
  <si>
    <t>850008020016</t>
  </si>
  <si>
    <t>Tvarovka prírubová TP liatinová FF kus, DN 80/200, PN 16 s epoxidovou ochrannou vrstvou</t>
  </si>
  <si>
    <t>857242121.S</t>
  </si>
  <si>
    <t>799410000016</t>
  </si>
  <si>
    <t>Tvarovka liatinová spojka SYNOFLEX Multi-range hrdlo-príruba, DN 100, PN 10/16 s povrchovou úpravou, na vodu, č. 799410000016</t>
  </si>
  <si>
    <t>286530153900.S</t>
  </si>
  <si>
    <t>Elektrotvarovka lemový nákružok s integrovanou prírubou PE 100 SDR 11 D/DN 90/80</t>
  </si>
  <si>
    <t>857264121.S</t>
  </si>
  <si>
    <t>Montážl iatinovej tvarovky odbočnej na potrubí z rúr prírubových DN 100</t>
  </si>
  <si>
    <t>851010008016</t>
  </si>
  <si>
    <t>Tvarovka liatinová T kus, DN 100/80, PN 16 s epoxidovou ochrannou vrstvou, na vodu, č. 851010008016</t>
  </si>
  <si>
    <t>871171000</t>
  </si>
  <si>
    <t>Montáž vodovodného potrubia z dvojvsrtvového PE 100 SDR11/PN16 zváraných natupo D 32x3,0 mm</t>
  </si>
  <si>
    <t>286130030700.S</t>
  </si>
  <si>
    <t>Rúra HDPE na vodu PE100 PN10 SDR17 32x2x100 m</t>
  </si>
  <si>
    <t>871251066.S</t>
  </si>
  <si>
    <t>Montáž vodovodného potrubia z dvojvsrtvového PE 100 SDR17/PN10 zváraných natupo D 90x5,4 mm</t>
  </si>
  <si>
    <t>286130031200</t>
  </si>
  <si>
    <t>Rúra HDPE na vodu PE100 PN10 SDR17 90x5,4x12 m, WAVIN</t>
  </si>
  <si>
    <t>871271068.S</t>
  </si>
  <si>
    <t>Montáž vodovodného dvojvrstvového potrubia z PE 100 rúr zváraných na tupo SDR17 D 110x6,6 mm</t>
  </si>
  <si>
    <t>286130031400.S</t>
  </si>
  <si>
    <t>Rúra HDPE na vodu PE100 PN10 SDR17 110x6,6x12 m</t>
  </si>
  <si>
    <t>891241111</t>
  </si>
  <si>
    <t>Montáž vodovodného posúvača s osadením zemnej súpravy (bez poklopov) DN 80</t>
  </si>
  <si>
    <t>4000E282</t>
  </si>
  <si>
    <t>Posúvač DN 80 mm - s prírubami typ E2</t>
  </si>
  <si>
    <t>9500E2.2</t>
  </si>
  <si>
    <t>Zemná súprava teleskopická E2 RD=1.30-1.80 m DN 50-100</t>
  </si>
  <si>
    <t>891247111</t>
  </si>
  <si>
    <t>Montáž vodovodnej armatúry na potrubí, hydrant podzemný (bez osadenia poklopov) DN 80</t>
  </si>
  <si>
    <t>240.6</t>
  </si>
  <si>
    <t>Hydrant podzemný DN 80 RD 1.50 m</t>
  </si>
  <si>
    <t>891249111.S</t>
  </si>
  <si>
    <t>Montáž navrtávacieho pásu s ventilom menovitého tlaku 1 MPa na potrubí z rúr liat., oceľ.,plast. DN 80</t>
  </si>
  <si>
    <t>551180001100</t>
  </si>
  <si>
    <t>Navrtávaci pás Hacom uzáverový DN 80 - 1" na vodu, z tvárnej liatiny</t>
  </si>
  <si>
    <t>551110002200</t>
  </si>
  <si>
    <t>Ventil pre domové prípojky rohový, DN 32 - 1", s výstupom ISO pre potrubie z PE, PN 16, na vodu</t>
  </si>
  <si>
    <t>4229126130</t>
  </si>
  <si>
    <t>Zemná súprava teleskopická RD=1,80 m  DN 1  voda</t>
  </si>
  <si>
    <t>892241111.1</t>
  </si>
  <si>
    <t>Ostatné práce na rúrovom vedení, tlakové skúšky vodovodného potrubia DN do 80</t>
  </si>
  <si>
    <t>892271111.S</t>
  </si>
  <si>
    <t>Ostatné práce na rúrovom vedení, tlakové skúšky vodovodného potrubia DN 100 alebo 125</t>
  </si>
  <si>
    <t>892273111.1</t>
  </si>
  <si>
    <t>Preplach a dezinfekcia vodovodného potrubia DN od 80 do 125</t>
  </si>
  <si>
    <t>892372111.1</t>
  </si>
  <si>
    <t>Zabezpečenie koncov vodovodného potrubia pri tlakových skúškach DN do 300 mm</t>
  </si>
  <si>
    <t>899401112</t>
  </si>
  <si>
    <t>Osadenie poklopu liatinového posúvačového</t>
  </si>
  <si>
    <t>552410000500</t>
  </si>
  <si>
    <t>Poklop šupátkový č. 1650</t>
  </si>
  <si>
    <t>4199106320</t>
  </si>
  <si>
    <t>Betonový blok 300/300/300</t>
  </si>
  <si>
    <t>3481.1</t>
  </si>
  <si>
    <t>Podkladová doska pre posúvače</t>
  </si>
  <si>
    <t>899401113</t>
  </si>
  <si>
    <t>Osadenie poklopu liatinového hydrantového</t>
  </si>
  <si>
    <t>1950</t>
  </si>
  <si>
    <t>Poklop uličny "tuhý" hydrantový</t>
  </si>
  <si>
    <t>3482</t>
  </si>
  <si>
    <t>Doska podkladová z recyklovaného plastu 530x420 mm pre uličné poklopy podľa: DIN 4055 (pre podzemné hydranty)</t>
  </si>
  <si>
    <t>899721111</t>
  </si>
  <si>
    <t>Vyhľadávací vodič na potrubí PVC DN do 150 mm</t>
  </si>
  <si>
    <t>3412150690</t>
  </si>
  <si>
    <t>Signálny kábel CE 4mm2</t>
  </si>
  <si>
    <t>230120095</t>
  </si>
  <si>
    <t>Montáž  vývodu signalizačného vodiča</t>
  </si>
  <si>
    <t>899721131.S</t>
  </si>
  <si>
    <t>Označenie vodovodného potrubia bielou výstražnou fóliou</t>
  </si>
  <si>
    <t>899912131</t>
  </si>
  <si>
    <t>Montáž kĺznej objímky montovaná na potrubie DN 50-100</t>
  </si>
  <si>
    <t>286710000200</t>
  </si>
  <si>
    <t>Objímka kĺzna dištančná D 15, HDPE, typ A, výška 15 mm</t>
  </si>
  <si>
    <t>900816</t>
  </si>
  <si>
    <t>Tesniaca manžeta "C" rozmer 80-90x160mm</t>
  </si>
  <si>
    <t>919735123</t>
  </si>
  <si>
    <t>Rezanie existujúceho betónového krytu alebo podkladu hĺbky nad 100 do 150 mm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</si>
  <si>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</si>
  <si>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</si>
  <si>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</si>
  <si>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</si>
  <si>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979084216</t>
  </si>
  <si>
    <t>Vodorovná doprava vybúraných hmôt po suchu bez naloženia, ale so zložením na vzdialenosť do 5 km</t>
  </si>
  <si>
    <t>979085005</t>
  </si>
  <si>
    <t>Príplatok k cene za každých ďalších aj začatých 1 km</t>
  </si>
  <si>
    <t>979087212</t>
  </si>
  <si>
    <t>Nakladanie na dopravné prostriedky pre vodorovnú dopravu sutiny</t>
  </si>
  <si>
    <t>979089012</t>
  </si>
  <si>
    <t>Poplatok za skladovanie - betón, tehly, dlaždice (17 01 ), ostatné</t>
  </si>
  <si>
    <t>979089212</t>
  </si>
  <si>
    <t>Poplatok za skladovanie - bitumenové zmesy (17 01 ), ostatné</t>
  </si>
  <si>
    <t>20210701_03_1 - SO 03.1 Splašková kanalizácia</t>
  </si>
  <si>
    <t>141721116.S</t>
  </si>
  <si>
    <t>Riadené horizont. vŕtanie v hornine tr.1-4 pre pretláč. PE rúr, hĺbky do 6m, vonk. priem.cez 160 do 225mm</t>
  </si>
  <si>
    <t>871326004.S</t>
  </si>
  <si>
    <t>Montáž kanalizačného PVC-U potrubia hladkého viacvrstvového DN 150</t>
  </si>
  <si>
    <t>SP542100</t>
  </si>
  <si>
    <t>PVC kanál Rúra hladká  SN8 - KG SW DN 160 1m</t>
  </si>
  <si>
    <t>SP542600</t>
  </si>
  <si>
    <t>PVC kanál Rúra hladká  SN8 - KG SW DN 160 6m</t>
  </si>
  <si>
    <t>871376010.S</t>
  </si>
  <si>
    <t>Montáž kanalizačného PVC-U potrubia hladkého viacvrstvového DN 300</t>
  </si>
  <si>
    <t>SP545200</t>
  </si>
  <si>
    <t>PVC kanál Rúra hladká  SN8 - KG SW DN 315 2m</t>
  </si>
  <si>
    <t>SP545600</t>
  </si>
  <si>
    <t>PVC kanál Rúra hladká  SN8 - KG SW DN 315 6m</t>
  </si>
  <si>
    <t>892311000.S</t>
  </si>
  <si>
    <t>Skúška tesnosti kanalizácie D 150 mm</t>
  </si>
  <si>
    <t>892371000.S</t>
  </si>
  <si>
    <t>Skúška tesnosti kanalizácie D 300 mm</t>
  </si>
  <si>
    <t>894431282</t>
  </si>
  <si>
    <t>Montáž revíznej šachty z PP, DN 630 s dnom pre korugované predĺženie (DN šachty/DN potr. ved.) DN 630/DN 200</t>
  </si>
  <si>
    <t>RF460000</t>
  </si>
  <si>
    <t>600 - Šachtové dno  600/315</t>
  </si>
  <si>
    <t>4027039</t>
  </si>
  <si>
    <t>600 - vlnovcová šachtová rúra ID600x6000, Wavin</t>
  </si>
  <si>
    <t>RF999900</t>
  </si>
  <si>
    <t>600 - Tesnenie šacht. rúry  600</t>
  </si>
  <si>
    <t>3013544</t>
  </si>
  <si>
    <t>600 - teleskopický adaptér A15</t>
  </si>
  <si>
    <t>RF600000</t>
  </si>
  <si>
    <t>600/1000NG- Betónový roznášací prstenec 1100/680/150</t>
  </si>
  <si>
    <t>899103111.S</t>
  </si>
  <si>
    <t>Osadenie poklopu liatinového a oceľového vrátane rámu hmotn. nad 100 do 150 kg</t>
  </si>
  <si>
    <t>RF730000.1</t>
  </si>
  <si>
    <t>Liatinový poklop s rámom D400 kN s odvetraním</t>
  </si>
  <si>
    <t>899721132.S</t>
  </si>
  <si>
    <t>Označenie kanalizačného potrubia hnedou výstražnou fóliou</t>
  </si>
  <si>
    <t>901520</t>
  </si>
  <si>
    <t>Tesniaca manžeta "C" rozmer 150-160x200mm</t>
  </si>
  <si>
    <t>20210701_03_2 - SO 03.2 Dažďová kanalizácia</t>
  </si>
  <si>
    <t>131201109</t>
  </si>
  <si>
    <t>451573111.1.1</t>
  </si>
  <si>
    <t>Lôžko pod vsakovanie fr. 16/22  podsyp</t>
  </si>
  <si>
    <t>871356006.S</t>
  </si>
  <si>
    <t>Montáž kanalizačného PVC-U potrubia hladkého viacvrstvového DN 200</t>
  </si>
  <si>
    <t>SP543100</t>
  </si>
  <si>
    <t>PVC kanál Rúra hladká  SN8 - KG SW DN 200 1m</t>
  </si>
  <si>
    <t>3057519</t>
  </si>
  <si>
    <t>PVC kanál Rúra hladká  SN8 - KG SW DN 200 5m</t>
  </si>
  <si>
    <t>892351000.S</t>
  </si>
  <si>
    <t>Skúška tesnosti kanalizácie D 200 mm</t>
  </si>
  <si>
    <t>894170032</t>
  </si>
  <si>
    <t>Montáž filtračno-usadzovacej šachty</t>
  </si>
  <si>
    <t>286610047500.S</t>
  </si>
  <si>
    <t>Filtračno-usadzovacia šachta s poklopom, DN 400, výška 1,8 m</t>
  </si>
  <si>
    <t>RF210001</t>
  </si>
  <si>
    <t>600 - Šachtové dno  600/200xK</t>
  </si>
  <si>
    <t>386943112</t>
  </si>
  <si>
    <t>Montáž  vsakovacích blokov /228/</t>
  </si>
  <si>
    <t>1-ELWA504510</t>
  </si>
  <si>
    <t>Vsakovací systém, bloky 60x60, odvetranie a doprava</t>
  </si>
  <si>
    <t>693110003600</t>
  </si>
  <si>
    <t>Geotextília polypropylénová GEON 200, šxl 2x80 m, k vsakovaciemu bloku</t>
  </si>
  <si>
    <t>20210701_03_3 - SO 03.3 Zaolejovaná kanalizácia</t>
  </si>
  <si>
    <t>131201101.S</t>
  </si>
  <si>
    <t>Výkop nezapaženej jamy v hornine 3, do 100 m3</t>
  </si>
  <si>
    <t>386941112</t>
  </si>
  <si>
    <t>Montáž odlučovača benzínu, skúška vodotesnosti , vrátane žeriavu</t>
  </si>
  <si>
    <t>KLV31S</t>
  </si>
  <si>
    <t>Odlučovač ropných látok Klv 3/1 sII, napr. KLARTEC alebo ekvivalent</t>
  </si>
  <si>
    <t>1000500120</t>
  </si>
  <si>
    <t>Skruž 1000/300/120</t>
  </si>
  <si>
    <t>894231220.S</t>
  </si>
  <si>
    <t>Šachta kanalizačná, betón vodostavebný C 25/30 na stokách elipsovitých s oblož. dna kameninou DN 1200/1800</t>
  </si>
  <si>
    <t>894401111</t>
  </si>
  <si>
    <t>Osadenie betónového dielca pre šachty, rovná alebo prechodová skruž TBS</t>
  </si>
  <si>
    <t>894411121</t>
  </si>
  <si>
    <t>Zhotovenie šachty vsakovacej D 1500</t>
  </si>
  <si>
    <t>592240006200.S</t>
  </si>
  <si>
    <t>Skruž betónová pre kanalizačnú šachtu DN 1500, Dxvxhr 1500x650x140 mm</t>
  </si>
  <si>
    <t>592240007200.S</t>
  </si>
  <si>
    <t>Doska zákrytová pre kanalizačnú šachtu, rozmer D1500x625 mm</t>
  </si>
  <si>
    <t>895941111</t>
  </si>
  <si>
    <t>Zriadenie kanalizačného vpustu uličného z betónových</t>
  </si>
  <si>
    <t>0001125356</t>
  </si>
  <si>
    <t>UV Vyrovnávací prstenec napr.TBV 500/100, alebo ekvivalent</t>
  </si>
  <si>
    <t>450295H</t>
  </si>
  <si>
    <t>UV Skruž napr. TBV 500-225 alebo ekvivalent</t>
  </si>
  <si>
    <t>450295</t>
  </si>
  <si>
    <t>UV Skruž napr. TBV 500-325 alebo ekvivalent</t>
  </si>
  <si>
    <t>450300</t>
  </si>
  <si>
    <t>UV Skruž s otvorom napr. TBV 500-450 (s osadenou prechodkou pre PVC 200) alebo ekvivalent</t>
  </si>
  <si>
    <t>450330150</t>
  </si>
  <si>
    <t>UV dno napr.TBV 500-300 PK alebo ekvivalent</t>
  </si>
  <si>
    <t>899204111</t>
  </si>
  <si>
    <t>Osadenie liatinovej mreže vrátane rámu a koša na bahno hmotnosti jednotlivo nad 150 kg</t>
  </si>
  <si>
    <t>500500D400</t>
  </si>
  <si>
    <t>Mreža liatinová 500x500 D400</t>
  </si>
  <si>
    <t>450380202</t>
  </si>
  <si>
    <t>Kalový koš vysoký</t>
  </si>
  <si>
    <t>20210701_04 - SO-04 Prípojka NN</t>
  </si>
  <si>
    <t>D1 - SO04 PRÍPOJKA NN</t>
  </si>
  <si>
    <t>SO04 PRÍPOJKA NN</t>
  </si>
  <si>
    <t>Pol209</t>
  </si>
  <si>
    <t>Pripojenie kábla v NN rozvádzači</t>
  </si>
  <si>
    <t>Pol210</t>
  </si>
  <si>
    <t>Zhotovenie káblovej trasy, úprava rozvádzača NN</t>
  </si>
  <si>
    <t>Pol211</t>
  </si>
  <si>
    <t>Sada káblové oko 3ks 240,1ks 120</t>
  </si>
  <si>
    <t>Pol212</t>
  </si>
  <si>
    <t>Silový kábel hliníkový 750-1000 V (v mm2) voľne uložený  AYKY 1 kV 3x240+120</t>
  </si>
  <si>
    <t>Pol213</t>
  </si>
  <si>
    <t>Kábel silový hliníkový AYKY-J 3x240+120</t>
  </si>
  <si>
    <t>Pol214</t>
  </si>
  <si>
    <t>Ukončenie vodičov v rozvádzač. vč. zapojenia a vodičovej koncovky do 150 mm2</t>
  </si>
  <si>
    <t>Pol215</t>
  </si>
  <si>
    <t>Ukončenie vodičov v rozvádzač. vč. zapojenia a vodičovej koncovky do 240 mm2</t>
  </si>
  <si>
    <t>Pol216</t>
  </si>
  <si>
    <t>Označovací štítok na kábel</t>
  </si>
  <si>
    <t>Pol217</t>
  </si>
  <si>
    <t>Označovač káblov 0,2 - 1,5 mm2 "0"  typ:  J020</t>
  </si>
  <si>
    <t>Pol218</t>
  </si>
  <si>
    <t>Vodič NN a VN uložený pre drôtovanie v rozvodniach, CY 25</t>
  </si>
  <si>
    <t>Pol219</t>
  </si>
  <si>
    <t>Vodič medený CY 25   zz</t>
  </si>
  <si>
    <t>Pol220</t>
  </si>
  <si>
    <t>Uzemňovacie vedenie v zemi včít. svoriek, prepojenia, izolácie spojov FeZn do 120 mm2</t>
  </si>
  <si>
    <t>Pol221</t>
  </si>
  <si>
    <t>Rúrka elektroinšt. ohybná, uložená voľne do výkopu</t>
  </si>
  <si>
    <t>Pol222</t>
  </si>
  <si>
    <t>I-Rúrka FXKVR110</t>
  </si>
  <si>
    <t>Pol223</t>
  </si>
  <si>
    <t>Príplatok na zaťahovanie káblov, váha kábla do 2 kg</t>
  </si>
  <si>
    <t>Pol224</t>
  </si>
  <si>
    <t>Pol225</t>
  </si>
  <si>
    <t>Hĺbenie káblovej ryhy 35 cm širokej a 80 cm hlbokej, v zemine triedy 4</t>
  </si>
  <si>
    <t>Pol226</t>
  </si>
  <si>
    <t>Zriad. káblového lôžka z piesku vrstvy 10 cm, tehlami v smere kábla na šírku 35 cm</t>
  </si>
  <si>
    <t>Pol227</t>
  </si>
  <si>
    <t>Fólia červená z PVC š. 33cm</t>
  </si>
  <si>
    <t>Pol228</t>
  </si>
  <si>
    <t>Rozvinutie a uloženie výstražnej fólie z PVC do ryhy,šírka 33 cm</t>
  </si>
  <si>
    <t>Pol229</t>
  </si>
  <si>
    <t>Ručný zásyp nezap. káblovej ryhy bez zhutn. zeminy, 35 cm širokej, 80 cm hlbokej v zemine tr. 4</t>
  </si>
  <si>
    <t>Pol230</t>
  </si>
  <si>
    <t>Proviz. úprava terénu v zemine tr. 4, aby nerovnosti terénu neboli väčšie ako 2 cm od vodor.hladiny</t>
  </si>
  <si>
    <t>Pol231</t>
  </si>
  <si>
    <t>Pol232</t>
  </si>
  <si>
    <t>Pol233</t>
  </si>
  <si>
    <t>20210701_05 - SO-05 Prípojka slaboprúd</t>
  </si>
  <si>
    <t>D2 - SO05 PRÍPOJKA SLABOPRÚDU</t>
  </si>
  <si>
    <t>SO05 PRÍPOJKA SLABOPRÚDU</t>
  </si>
  <si>
    <t>Pol234</t>
  </si>
  <si>
    <t>Pripojenie optického kábla v RACK</t>
  </si>
  <si>
    <t>Pol235</t>
  </si>
  <si>
    <t>Zhotovenie káblovej trasy, úprava</t>
  </si>
  <si>
    <t>Pol236</t>
  </si>
  <si>
    <t>Sada kocoviek opto kábla</t>
  </si>
  <si>
    <t>Pol237</t>
  </si>
  <si>
    <t>Uloženie zemného optického kábla</t>
  </si>
  <si>
    <t>Pol238</t>
  </si>
  <si>
    <t>Zemný optický kábel 12-vlákno</t>
  </si>
  <si>
    <t>Pol239</t>
  </si>
  <si>
    <t>Ukončenie optickéo vlákna</t>
  </si>
  <si>
    <t>Pol240</t>
  </si>
  <si>
    <t>I-Rúrka HDPE</t>
  </si>
  <si>
    <t>Pol241</t>
  </si>
  <si>
    <t>Premeranie</t>
  </si>
  <si>
    <t>20210701_06 - SO-06 Verejné osvetlenie</t>
  </si>
  <si>
    <t>D3 - SO06 - VEREJNÉ OSVETLENIE</t>
  </si>
  <si>
    <t>SO06 - VEREJNÉ OSVETLENIE</t>
  </si>
  <si>
    <t>Pol242</t>
  </si>
  <si>
    <t>montáž parkové svietidlo včetne zriadenia základu</t>
  </si>
  <si>
    <t>Pol243</t>
  </si>
  <si>
    <t>parkové stožiarové svietidlo 5m stožiarnapr. LED parkové svietidlo ECO 60W,IP68,IK10,6000lm www.silring.sk</t>
  </si>
  <si>
    <t>Pol244</t>
  </si>
  <si>
    <t>Silový kábel hliníkový 750-1000 V (v mm2) voľne uložený  CYKY 1 kV 4x10</t>
  </si>
  <si>
    <t>Pol245</t>
  </si>
  <si>
    <t>Kábel silový CYKY-J 4x10</t>
  </si>
  <si>
    <t>Pol246</t>
  </si>
  <si>
    <t>Ukončenie vodičov v rozvádzač. vč. zapojenia a vodičovej koncovky do 10 mm2</t>
  </si>
  <si>
    <t>Pol247</t>
  </si>
  <si>
    <t>Pol248</t>
  </si>
  <si>
    <t>Pol249</t>
  </si>
  <si>
    <t>Pol250</t>
  </si>
  <si>
    <t>Pol251</t>
  </si>
  <si>
    <t>HR-Svorka SP01</t>
  </si>
  <si>
    <t>Pol252</t>
  </si>
  <si>
    <t>Pol253</t>
  </si>
  <si>
    <t>I-Rúrka FXKVR50</t>
  </si>
  <si>
    <t>20210701_07 - SO-07 Spevnené plochy, chodníky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</si>
  <si>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</si>
  <si>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</si>
  <si>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</si>
  <si>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</si>
  <si>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</si>
  <si>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</si>
  <si>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</si>
  <si>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OST - Ostatné   </t>
  </si>
  <si>
    <t xml:space="preserve">Práce a dodávky HSV   </t>
  </si>
  <si>
    <t xml:space="preserve">Zemné práce   </t>
  </si>
  <si>
    <t>2072988560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</si>
  <si>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</si>
  <si>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</si>
  <si>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</si>
  <si>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</si>
  <si>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005720001300</t>
  </si>
  <si>
    <t>Osivá tráv - trávové semeno, jedno kg trávového semena na 30m2 zatrávnenia</t>
  </si>
  <si>
    <t>132301101</t>
  </si>
  <si>
    <t>Výkop ryhy do šírky 600 mm v horn.4 do 100 m3</t>
  </si>
  <si>
    <t>174101003R</t>
  </si>
  <si>
    <t>Zásypy , dosypávky a  terénne úpravy zeminou, okolo obrubníkov</t>
  </si>
  <si>
    <t>181201102</t>
  </si>
  <si>
    <t>Úprava pláne v násypoch v hornine 1-4 so zhutnením na 45 MPa a na 30 MPa</t>
  </si>
  <si>
    <t>181301101</t>
  </si>
  <si>
    <t>Rozprestretie ornice v rovine, plocha do 500 m2, hr.do 100 mm</t>
  </si>
  <si>
    <t xml:space="preserve">Zakladanie   </t>
  </si>
  <si>
    <t>212752127</t>
  </si>
  <si>
    <t>Trativody z flexodrenážnych rúr DN 160, perforované ,  pieskové lôžko hr. 100 mm</t>
  </si>
  <si>
    <t>6936651400</t>
  </si>
  <si>
    <t>Geotextília netkaná polypropylénová PP   400 - pod trativod</t>
  </si>
  <si>
    <t>275313611</t>
  </si>
  <si>
    <t>Betón základových pätiek, prostý tr.C 16/20, základové pätky pre dopravné značky</t>
  </si>
  <si>
    <t>289971211</t>
  </si>
  <si>
    <t>Zhotovenie vrstvy z geotextílie na upravenom povrchu v sklone do 1 : 5 , šírky od 0 do 3 m - pod trativod</t>
  </si>
  <si>
    <t xml:space="preserve">Komunikácie   </t>
  </si>
  <si>
    <t>564231111</t>
  </si>
  <si>
    <t>Podklad alebo podsyp zo štrkopiesku s rozprestretím, vlhčením a zhutnením, po zhutnení hr. 100 mm</t>
  </si>
  <si>
    <t>5648611112</t>
  </si>
  <si>
    <t>Podklad zo štrkodrviny fr. 0-63 mm s rozprestrením a zhutnením po zhutnení hr. 200 mm - chodníky + vozovky</t>
  </si>
  <si>
    <t>583410002200</t>
  </si>
  <si>
    <t>Kamenivo drvené hrubé frakcia, STN EN 13043, STN EN 13242 + A1</t>
  </si>
  <si>
    <t>583410000800</t>
  </si>
  <si>
    <t>Kamenivo drvené drobné - štrkopiesok frakcia 0-8 mm, STN EN 12620 + A1, STN EN 13242 + A1</t>
  </si>
  <si>
    <t>567122114</t>
  </si>
  <si>
    <t>Podklad z kameniva stmeleného cementom s rozprestretím a zhutnením, CBGM C 8/10, po zhutnení hr. 150 mm</t>
  </si>
  <si>
    <t>693110000400</t>
  </si>
  <si>
    <t>Geotextília polypropylénová, 500g/m2, netkaná separačno-filtračná geotextília</t>
  </si>
  <si>
    <t>272440000100</t>
  </si>
  <si>
    <t>Fólia izolačná, napr. Optifol E čierna alebo ekvivalent, rozmer šxhr. 300x1,5 mm - izolácia proti ropným látkam</t>
  </si>
  <si>
    <t>581130215</t>
  </si>
  <si>
    <t>Kryt cementobetónový cestných komunikácií skupiny CB II pre TDZ II, III a IV, hr. 200 mm</t>
  </si>
  <si>
    <t>596911112</t>
  </si>
  <si>
    <t>Kladenie zámkovej dlažby  hr.6cm pre peších nad 20 m2 (vrátane lôžka z drveného kamenia 4-8 mm)</t>
  </si>
  <si>
    <t>5921952770</t>
  </si>
  <si>
    <t>Zámková dlažba Tr. I, hr. 60 mm (sivá),</t>
  </si>
  <si>
    <t xml:space="preserve">Rúrové vedenie   </t>
  </si>
  <si>
    <t>Zriadenie kanalizačného vpustu uličného z betónových dielcov typ UV-50, UVB-50</t>
  </si>
  <si>
    <t>5922360010</t>
  </si>
  <si>
    <t>Uličná vpusť betónová, spodná časť-dno s odkaliskom, výška 300 mm</t>
  </si>
  <si>
    <t>5922360050</t>
  </si>
  <si>
    <t>Uličná vpusť betónová, dno s hornou výpusťou 450/1000 pre PVC</t>
  </si>
  <si>
    <t>5922360080</t>
  </si>
  <si>
    <t>Uličná vpusť betónová, nástavec na dno, výška 300 mm</t>
  </si>
  <si>
    <t>5922360040</t>
  </si>
  <si>
    <t>Uličná vpusť betónová, vrchná časť-prstenec 10 cm</t>
  </si>
  <si>
    <t>5524251000</t>
  </si>
  <si>
    <t>Mreža na UV pre vozovku s kalovým košom vrátane liatinového rámu 500x500</t>
  </si>
  <si>
    <t>899202111</t>
  </si>
  <si>
    <t>Osadenie liatinovej mreže vrátane rámu a koša na bahno hmotnosti jednotlivo nad 50 do 100 kg</t>
  </si>
  <si>
    <t>5524251000.1</t>
  </si>
  <si>
    <t>Mreža na UV pre chodník a vozovku s kalovým košom</t>
  </si>
  <si>
    <t>914001111</t>
  </si>
  <si>
    <t>Osadenie a montáž cestnej zvislej dopravnej značky na stľpik, stľp,konzolu alebo objekt</t>
  </si>
  <si>
    <t>914001112R</t>
  </si>
  <si>
    <t>Náklady na dočasné dopravné značenie počas realizácie stavby (zapožičanie značenia vrátane manipulačných prác) - značenie realizované podľa výkresu dočasného dopravného značenia z DRS</t>
  </si>
  <si>
    <t>915711611</t>
  </si>
  <si>
    <t>Vodorovné dopravné značenie dvojzložkovým studeným plastom deliacich čiar šírky 125 mm biela základná</t>
  </si>
  <si>
    <t>915791112</t>
  </si>
  <si>
    <t>Predznačenie pre vodorovné značenie striekané farbou alebo vykonávané z náterových hmôt</t>
  </si>
  <si>
    <t>916561111</t>
  </si>
  <si>
    <t>Osadenie park. obrubníka betón., do lôžka z bet. pros. tr. C 12/15 s bočnou oporou</t>
  </si>
  <si>
    <t>5921954620</t>
  </si>
  <si>
    <t>Obrubník betónový parkový 50x200x1000 mm</t>
  </si>
  <si>
    <t>917762111</t>
  </si>
  <si>
    <t>Osadenie cest. obrubníka betónového s oporou z betónu prostého tr. C 12/15 do lôžka z betónu hr. 100 mm</t>
  </si>
  <si>
    <t>5921745000</t>
  </si>
  <si>
    <t>Obrubník betónový cestný so skosením 150x250x1000 mm</t>
  </si>
  <si>
    <t>918101111</t>
  </si>
  <si>
    <t>Lôžko pod obrub., krajníky alebo obruby z dlažob. kociek z betónu prostého tr. C 12/15-XO</t>
  </si>
  <si>
    <t>919722111</t>
  </si>
  <si>
    <t>Dilatačné škáry rezané v cementobet. kryte priečne rezanie škár šírky 2 až 5 mm</t>
  </si>
  <si>
    <t>919726213</t>
  </si>
  <si>
    <t>Zálievka dilatačnej škáry rezanej bet. plôch, s dvojnás. penetračným náterom, zálievkou za tepla</t>
  </si>
  <si>
    <t>979087112</t>
  </si>
  <si>
    <t>Nakladanie na dopravný prostriedok pre vodorovnú dopravu sutiny</t>
  </si>
  <si>
    <t>979087113</t>
  </si>
  <si>
    <t>Doprava vybúraných hmôt vodorovné premiestnenie sutiny na skládku do vzdialenosti 20 km</t>
  </si>
  <si>
    <t>979089612</t>
  </si>
  <si>
    <t>Poplatok za skladovanie - netriedený stavebný odpad - zemina</t>
  </si>
  <si>
    <t>4044777000</t>
  </si>
  <si>
    <t>Stĺpik dopravnej značky  Al, f60 mm</t>
  </si>
  <si>
    <t>4044777006</t>
  </si>
  <si>
    <t>Viečko stĺpika, f60 mm</t>
  </si>
  <si>
    <t>4044777004</t>
  </si>
  <si>
    <t>Objímka, vrátane úchytných skrutiek f60 mm</t>
  </si>
  <si>
    <t>404410033800</t>
  </si>
  <si>
    <t>Značka upravujúca prednosť - regulačná značka 201 (Daj prednosť v jazde!), rozmer 900 mm, fólia RA1, pozinkovaná</t>
  </si>
  <si>
    <t>404410035700</t>
  </si>
  <si>
    <t>Značka upravujúca prednosť - regulačná značka 302 (Hlavná cesta), rozmer 750x750 mm, fólia RA1, pozinkovaná</t>
  </si>
  <si>
    <t>404410117100</t>
  </si>
  <si>
    <t>Informatívna značka 272 (Parkovisko – parkovanie), rozmer 750x1000 mm, fólia RA1, pozinkovaná</t>
  </si>
  <si>
    <t>404410197500</t>
  </si>
  <si>
    <t>Dodatková tabuľka 50+509 (Dodatková tabuľa s textom - Plati pre...), rozmer 750x750 mm, Zn plech so zahnutým lisovaným okrajom I. trieda, EG, 7 rokov</t>
  </si>
  <si>
    <t xml:space="preserve">Presun hmôt HSV   </t>
  </si>
  <si>
    <t>998225111</t>
  </si>
  <si>
    <t>Presun hmôt pre pozemnú komunikáciu a letisko s krytom asfaltovým akejkoľvek dĺžky objektu</t>
  </si>
  <si>
    <t>OST</t>
  </si>
  <si>
    <t xml:space="preserve">Ostatné   </t>
  </si>
  <si>
    <t>1111101</t>
  </si>
  <si>
    <t>Náklady na geodetické práce - vyhotovenie geometrického plánu</t>
  </si>
  <si>
    <t>262144</t>
  </si>
  <si>
    <t>1111102</t>
  </si>
  <si>
    <t>Vytýčenie existujúcich inžinierskych sietí</t>
  </si>
  <si>
    <t>1111103</t>
  </si>
  <si>
    <t>Porealizačné geodetické zameranie realizovanej stavby</t>
  </si>
  <si>
    <t>ZOZNAM FIGÚR</t>
  </si>
  <si>
    <t>Výmera</t>
  </si>
  <si>
    <t xml:space="preserve"> 20210701_01/ 20210701_01_a</t>
  </si>
  <si>
    <t>DV1</t>
  </si>
  <si>
    <t>V1</t>
  </si>
  <si>
    <t>výkop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</si>
</sst>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i/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3" borderId="22" xfId="0" applyFont="1" applyFill="1" applyBorder="1" applyAlignment="1" applyProtection="1">
      <alignment horizontal="left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 applyProtection="1">
      <protection locked="0"/>
    </xf>
    <xf numFmtId="4" fontId="12" fillId="0" borderId="0" xfId="0" applyNumberFormat="1" applyFont="1" applyAlignment="1"/>
    <xf numFmtId="0" fontId="12" fillId="0" borderId="14" xfId="0" applyFont="1" applyBorder="1" applyAlignment="1"/>
    <xf numFmtId="0" fontId="12" fillId="0" borderId="0" xfId="0" applyFont="1" applyBorder="1" applyAlignment="1"/>
    <xf numFmtId="166" fontId="12" fillId="0" borderId="0" xfId="0" applyNumberFormat="1" applyFont="1" applyBorder="1" applyAlignment="1"/>
    <xf numFmtId="166" fontId="12" fillId="0" borderId="15" xfId="0" applyNumberFormat="1" applyFont="1" applyBorder="1" applyAlignme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5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workbookViewId="0">
      <selection activeCell="AI20" sqref="AI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52" t="s">
        <v>5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65" t="s">
        <v>13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R5" s="21"/>
      <c r="BE5" s="262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66" t="s">
        <v>16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R6" s="21"/>
      <c r="BE6" s="263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63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38">
        <v>44536</v>
      </c>
      <c r="AR8" s="21"/>
      <c r="BE8" s="263"/>
      <c r="BS8" s="18" t="s">
        <v>6</v>
      </c>
    </row>
    <row r="9" spans="1:74" s="1" customFormat="1" ht="14.45" customHeight="1">
      <c r="B9" s="21"/>
      <c r="AR9" s="21"/>
      <c r="BE9" s="263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63"/>
      <c r="BS10" s="18" t="s">
        <v>6</v>
      </c>
    </row>
    <row r="11" spans="1:74" s="1" customFormat="1" ht="18.600000000000001" customHeight="1">
      <c r="B11" s="21"/>
      <c r="E11" s="26" t="s">
        <v>20</v>
      </c>
      <c r="AK11" s="28" t="s">
        <v>24</v>
      </c>
      <c r="AN11" s="26" t="s">
        <v>1</v>
      </c>
      <c r="AR11" s="21"/>
      <c r="BE11" s="263"/>
      <c r="BS11" s="18" t="s">
        <v>6</v>
      </c>
    </row>
    <row r="12" spans="1:74" s="1" customFormat="1" ht="6.95" customHeight="1">
      <c r="B12" s="21"/>
      <c r="AR12" s="21"/>
      <c r="BE12" s="263"/>
      <c r="BS12" s="18" t="s">
        <v>6</v>
      </c>
    </row>
    <row r="13" spans="1:74" s="1" customFormat="1" ht="12" customHeight="1">
      <c r="B13" s="21"/>
      <c r="D13" s="28" t="s">
        <v>25</v>
      </c>
      <c r="AK13" s="28" t="s">
        <v>23</v>
      </c>
      <c r="AN13" s="30" t="s">
        <v>26</v>
      </c>
      <c r="AR13" s="21"/>
      <c r="BE13" s="263"/>
      <c r="BS13" s="18" t="s">
        <v>6</v>
      </c>
    </row>
    <row r="14" spans="1:74" ht="12.75">
      <c r="B14" s="21"/>
      <c r="E14" s="267" t="s">
        <v>26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8" t="s">
        <v>24</v>
      </c>
      <c r="AN14" s="30" t="s">
        <v>26</v>
      </c>
      <c r="AR14" s="21"/>
      <c r="BE14" s="263"/>
      <c r="BS14" s="18" t="s">
        <v>6</v>
      </c>
    </row>
    <row r="15" spans="1:74" s="1" customFormat="1" ht="6.95" customHeight="1">
      <c r="B15" s="21"/>
      <c r="AR15" s="21"/>
      <c r="BE15" s="263"/>
      <c r="BS15" s="18" t="s">
        <v>3</v>
      </c>
    </row>
    <row r="16" spans="1:74" s="1" customFormat="1" ht="12" customHeight="1">
      <c r="B16" s="21"/>
      <c r="D16" s="28" t="s">
        <v>27</v>
      </c>
      <c r="AK16" s="28" t="s">
        <v>23</v>
      </c>
      <c r="AN16" s="26" t="s">
        <v>1</v>
      </c>
      <c r="AR16" s="21"/>
      <c r="BE16" s="263"/>
      <c r="BS16" s="18" t="s">
        <v>3</v>
      </c>
    </row>
    <row r="17" spans="1:71" s="1" customFormat="1" ht="18.600000000000001" customHeight="1">
      <c r="B17" s="21"/>
      <c r="E17" s="26" t="s">
        <v>28</v>
      </c>
      <c r="AK17" s="28" t="s">
        <v>24</v>
      </c>
      <c r="AN17" s="26" t="s">
        <v>1</v>
      </c>
      <c r="AR17" s="21"/>
      <c r="BE17" s="263"/>
      <c r="BS17" s="18" t="s">
        <v>29</v>
      </c>
    </row>
    <row r="18" spans="1:71" s="1" customFormat="1" ht="6.95" customHeight="1">
      <c r="B18" s="21"/>
      <c r="AR18" s="21"/>
      <c r="BE18" s="263"/>
      <c r="BS18" s="18" t="s">
        <v>6</v>
      </c>
    </row>
    <row r="19" spans="1:71" s="1" customFormat="1" ht="12" customHeight="1">
      <c r="B19" s="21"/>
      <c r="D19" s="28" t="s">
        <v>30</v>
      </c>
      <c r="AK19" s="28" t="s">
        <v>23</v>
      </c>
      <c r="AN19" s="26" t="s">
        <v>1</v>
      </c>
      <c r="AR19" s="21"/>
      <c r="BE19" s="263"/>
      <c r="BS19" s="18" t="s">
        <v>6</v>
      </c>
    </row>
    <row r="20" spans="1:71" s="1" customFormat="1" ht="18.600000000000001" customHeight="1">
      <c r="B20" s="21"/>
      <c r="E20" s="26" t="s">
        <v>31</v>
      </c>
      <c r="AK20" s="28" t="s">
        <v>24</v>
      </c>
      <c r="AN20" s="26" t="s">
        <v>1</v>
      </c>
      <c r="AR20" s="21"/>
      <c r="BE20" s="263"/>
      <c r="BS20" s="18" t="s">
        <v>29</v>
      </c>
    </row>
    <row r="21" spans="1:71" s="1" customFormat="1" ht="6.95" customHeight="1">
      <c r="B21" s="21"/>
      <c r="AR21" s="21"/>
      <c r="BE21" s="263"/>
    </row>
    <row r="22" spans="1:71" s="1" customFormat="1" ht="12" customHeight="1">
      <c r="B22" s="21"/>
      <c r="D22" s="28" t="s">
        <v>32</v>
      </c>
      <c r="AR22" s="21"/>
      <c r="BE22" s="263"/>
    </row>
    <row r="23" spans="1:71" s="1" customFormat="1" ht="72" customHeight="1">
      <c r="B23" s="21"/>
      <c r="E23" s="269" t="s">
        <v>33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21"/>
      <c r="BE23" s="263"/>
    </row>
    <row r="24" spans="1:71" s="1" customFormat="1" ht="6.95" customHeight="1">
      <c r="B24" s="21"/>
      <c r="AR24" s="21"/>
      <c r="BE24" s="263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3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0">
        <f>ROUND(AG94,2)</f>
        <v>0</v>
      </c>
      <c r="AL26" s="271"/>
      <c r="AM26" s="271"/>
      <c r="AN26" s="271"/>
      <c r="AO26" s="271"/>
      <c r="AP26" s="33"/>
      <c r="AQ26" s="33"/>
      <c r="AR26" s="34"/>
      <c r="BE26" s="263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3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2" t="s">
        <v>35</v>
      </c>
      <c r="M28" s="272"/>
      <c r="N28" s="272"/>
      <c r="O28" s="272"/>
      <c r="P28" s="272"/>
      <c r="Q28" s="33"/>
      <c r="R28" s="33"/>
      <c r="S28" s="33"/>
      <c r="T28" s="33"/>
      <c r="U28" s="33"/>
      <c r="V28" s="33"/>
      <c r="W28" s="272" t="s">
        <v>36</v>
      </c>
      <c r="X28" s="272"/>
      <c r="Y28" s="272"/>
      <c r="Z28" s="272"/>
      <c r="AA28" s="272"/>
      <c r="AB28" s="272"/>
      <c r="AC28" s="272"/>
      <c r="AD28" s="272"/>
      <c r="AE28" s="272"/>
      <c r="AF28" s="33"/>
      <c r="AG28" s="33"/>
      <c r="AH28" s="33"/>
      <c r="AI28" s="33"/>
      <c r="AJ28" s="33"/>
      <c r="AK28" s="272" t="s">
        <v>37</v>
      </c>
      <c r="AL28" s="272"/>
      <c r="AM28" s="272"/>
      <c r="AN28" s="272"/>
      <c r="AO28" s="272"/>
      <c r="AP28" s="33"/>
      <c r="AQ28" s="33"/>
      <c r="AR28" s="34"/>
      <c r="BE28" s="263"/>
    </row>
    <row r="29" spans="1:71" s="3" customFormat="1" ht="14.45" customHeight="1">
      <c r="B29" s="38"/>
      <c r="D29" s="28" t="s">
        <v>38</v>
      </c>
      <c r="F29" s="39" t="s">
        <v>39</v>
      </c>
      <c r="L29" s="275">
        <v>0.2</v>
      </c>
      <c r="M29" s="274"/>
      <c r="N29" s="274"/>
      <c r="O29" s="274"/>
      <c r="P29" s="274"/>
      <c r="Q29" s="40"/>
      <c r="R29" s="40"/>
      <c r="S29" s="40"/>
      <c r="T29" s="40"/>
      <c r="U29" s="40"/>
      <c r="V29" s="40"/>
      <c r="W29" s="273">
        <f>ROUND(AZ94, 2)</f>
        <v>0</v>
      </c>
      <c r="X29" s="274"/>
      <c r="Y29" s="274"/>
      <c r="Z29" s="274"/>
      <c r="AA29" s="274"/>
      <c r="AB29" s="274"/>
      <c r="AC29" s="274"/>
      <c r="AD29" s="274"/>
      <c r="AE29" s="274"/>
      <c r="AF29" s="40"/>
      <c r="AG29" s="40"/>
      <c r="AH29" s="40"/>
      <c r="AI29" s="40"/>
      <c r="AJ29" s="40"/>
      <c r="AK29" s="273">
        <f>ROUND(AV94, 2)</f>
        <v>0</v>
      </c>
      <c r="AL29" s="274"/>
      <c r="AM29" s="274"/>
      <c r="AN29" s="274"/>
      <c r="AO29" s="274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64"/>
    </row>
    <row r="30" spans="1:71" s="3" customFormat="1" ht="14.45" customHeight="1">
      <c r="B30" s="38"/>
      <c r="F30" s="39" t="s">
        <v>40</v>
      </c>
      <c r="L30" s="275">
        <v>0.2</v>
      </c>
      <c r="M30" s="274"/>
      <c r="N30" s="274"/>
      <c r="O30" s="274"/>
      <c r="P30" s="274"/>
      <c r="Q30" s="40"/>
      <c r="R30" s="40"/>
      <c r="S30" s="40"/>
      <c r="T30" s="40"/>
      <c r="U30" s="40"/>
      <c r="V30" s="40"/>
      <c r="W30" s="273">
        <f>ROUND(BA94, 2)</f>
        <v>0</v>
      </c>
      <c r="X30" s="274"/>
      <c r="Y30" s="274"/>
      <c r="Z30" s="274"/>
      <c r="AA30" s="274"/>
      <c r="AB30" s="274"/>
      <c r="AC30" s="274"/>
      <c r="AD30" s="274"/>
      <c r="AE30" s="274"/>
      <c r="AF30" s="40"/>
      <c r="AG30" s="40"/>
      <c r="AH30" s="40"/>
      <c r="AI30" s="40"/>
      <c r="AJ30" s="40"/>
      <c r="AK30" s="273">
        <f>ROUND(AW94, 2)</f>
        <v>0</v>
      </c>
      <c r="AL30" s="274"/>
      <c r="AM30" s="274"/>
      <c r="AN30" s="274"/>
      <c r="AO30" s="274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64"/>
    </row>
    <row r="31" spans="1:71" s="3" customFormat="1" ht="14.45" hidden="1" customHeight="1">
      <c r="B31" s="38"/>
      <c r="F31" s="28" t="s">
        <v>41</v>
      </c>
      <c r="L31" s="278">
        <v>0.2</v>
      </c>
      <c r="M31" s="277"/>
      <c r="N31" s="277"/>
      <c r="O31" s="277"/>
      <c r="P31" s="277"/>
      <c r="W31" s="276">
        <f>ROUND(BB94, 2)</f>
        <v>0</v>
      </c>
      <c r="X31" s="277"/>
      <c r="Y31" s="277"/>
      <c r="Z31" s="277"/>
      <c r="AA31" s="277"/>
      <c r="AB31" s="277"/>
      <c r="AC31" s="277"/>
      <c r="AD31" s="277"/>
      <c r="AE31" s="277"/>
      <c r="AK31" s="276">
        <v>0</v>
      </c>
      <c r="AL31" s="277"/>
      <c r="AM31" s="277"/>
      <c r="AN31" s="277"/>
      <c r="AO31" s="277"/>
      <c r="AR31" s="38"/>
      <c r="BE31" s="264"/>
    </row>
    <row r="32" spans="1:71" s="3" customFormat="1" ht="14.45" hidden="1" customHeight="1">
      <c r="B32" s="38"/>
      <c r="F32" s="28" t="s">
        <v>42</v>
      </c>
      <c r="L32" s="278">
        <v>0.2</v>
      </c>
      <c r="M32" s="277"/>
      <c r="N32" s="277"/>
      <c r="O32" s="277"/>
      <c r="P32" s="277"/>
      <c r="W32" s="276">
        <f>ROUND(BC94, 2)</f>
        <v>0</v>
      </c>
      <c r="X32" s="277"/>
      <c r="Y32" s="277"/>
      <c r="Z32" s="277"/>
      <c r="AA32" s="277"/>
      <c r="AB32" s="277"/>
      <c r="AC32" s="277"/>
      <c r="AD32" s="277"/>
      <c r="AE32" s="277"/>
      <c r="AK32" s="276">
        <v>0</v>
      </c>
      <c r="AL32" s="277"/>
      <c r="AM32" s="277"/>
      <c r="AN32" s="277"/>
      <c r="AO32" s="277"/>
      <c r="AR32" s="38"/>
      <c r="BE32" s="264"/>
    </row>
    <row r="33" spans="1:57" s="3" customFormat="1" ht="14.45" hidden="1" customHeight="1">
      <c r="B33" s="38"/>
      <c r="F33" s="39" t="s">
        <v>43</v>
      </c>
      <c r="L33" s="275">
        <v>0</v>
      </c>
      <c r="M33" s="274"/>
      <c r="N33" s="274"/>
      <c r="O33" s="274"/>
      <c r="P33" s="274"/>
      <c r="Q33" s="40"/>
      <c r="R33" s="40"/>
      <c r="S33" s="40"/>
      <c r="T33" s="40"/>
      <c r="U33" s="40"/>
      <c r="V33" s="40"/>
      <c r="W33" s="273">
        <f>ROUND(BD94, 2)</f>
        <v>0</v>
      </c>
      <c r="X33" s="274"/>
      <c r="Y33" s="274"/>
      <c r="Z33" s="274"/>
      <c r="AA33" s="274"/>
      <c r="AB33" s="274"/>
      <c r="AC33" s="274"/>
      <c r="AD33" s="274"/>
      <c r="AE33" s="274"/>
      <c r="AF33" s="40"/>
      <c r="AG33" s="40"/>
      <c r="AH33" s="40"/>
      <c r="AI33" s="40"/>
      <c r="AJ33" s="40"/>
      <c r="AK33" s="273">
        <v>0</v>
      </c>
      <c r="AL33" s="274"/>
      <c r="AM33" s="274"/>
      <c r="AN33" s="274"/>
      <c r="AO33" s="274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6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3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51" t="s">
        <v>46</v>
      </c>
      <c r="Y35" s="249"/>
      <c r="Z35" s="249"/>
      <c r="AA35" s="249"/>
      <c r="AB35" s="249"/>
      <c r="AC35" s="44"/>
      <c r="AD35" s="44"/>
      <c r="AE35" s="44"/>
      <c r="AF35" s="44"/>
      <c r="AG35" s="44"/>
      <c r="AH35" s="44"/>
      <c r="AI35" s="44"/>
      <c r="AJ35" s="44"/>
      <c r="AK35" s="248">
        <f>SUM(AK26:AK33)</f>
        <v>0</v>
      </c>
      <c r="AL35" s="249"/>
      <c r="AM35" s="249"/>
      <c r="AN35" s="249"/>
      <c r="AO35" s="250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48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9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49</v>
      </c>
      <c r="AI60" s="36"/>
      <c r="AJ60" s="36"/>
      <c r="AK60" s="36"/>
      <c r="AL60" s="36"/>
      <c r="AM60" s="49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7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9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49</v>
      </c>
      <c r="AI75" s="36"/>
      <c r="AJ75" s="36"/>
      <c r="AK75" s="36"/>
      <c r="AL75" s="36"/>
      <c r="AM75" s="49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20210901_1_2_revizia</v>
      </c>
      <c r="AR84" s="55"/>
    </row>
    <row r="85" spans="1:91" s="5" customFormat="1" ht="36.950000000000003" customHeight="1">
      <c r="B85" s="56"/>
      <c r="C85" s="57" t="s">
        <v>15</v>
      </c>
      <c r="L85" s="280" t="str">
        <f>K6</f>
        <v>Viacúčelová športová hala - EÚ v Bratislave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Ekonomická univerzita v Bratislave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7">
        <f>IF(AN8= "","",AN8)</f>
        <v>44536</v>
      </c>
      <c r="AN87" s="257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Ekonomická univerzita v Bratislave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58" t="str">
        <f>IF(E17="","",E17)</f>
        <v>Ateliér Slabey s.r.o.</v>
      </c>
      <c r="AN89" s="259"/>
      <c r="AO89" s="259"/>
      <c r="AP89" s="259"/>
      <c r="AQ89" s="33"/>
      <c r="AR89" s="34"/>
      <c r="AS89" s="241" t="s">
        <v>54</v>
      </c>
      <c r="AT89" s="242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58" t="str">
        <f>IF(E20="","",E20)</f>
        <v>Ing. Natália Voltmannová</v>
      </c>
      <c r="AN90" s="259"/>
      <c r="AO90" s="259"/>
      <c r="AP90" s="259"/>
      <c r="AQ90" s="33"/>
      <c r="AR90" s="34"/>
      <c r="AS90" s="243"/>
      <c r="AT90" s="244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7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3"/>
      <c r="AT91" s="244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84" t="s">
        <v>55</v>
      </c>
      <c r="D92" s="255"/>
      <c r="E92" s="255"/>
      <c r="F92" s="255"/>
      <c r="G92" s="255"/>
      <c r="H92" s="64"/>
      <c r="I92" s="260" t="s">
        <v>56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4" t="s">
        <v>57</v>
      </c>
      <c r="AH92" s="255"/>
      <c r="AI92" s="255"/>
      <c r="AJ92" s="255"/>
      <c r="AK92" s="255"/>
      <c r="AL92" s="255"/>
      <c r="AM92" s="255"/>
      <c r="AN92" s="260" t="s">
        <v>58</v>
      </c>
      <c r="AO92" s="255"/>
      <c r="AP92" s="261"/>
      <c r="AQ92" s="65" t="s">
        <v>59</v>
      </c>
      <c r="AR92" s="34"/>
      <c r="AS92" s="66" t="s">
        <v>60</v>
      </c>
      <c r="AT92" s="67" t="s">
        <v>61</v>
      </c>
      <c r="AU92" s="67" t="s">
        <v>62</v>
      </c>
      <c r="AV92" s="67" t="s">
        <v>63</v>
      </c>
      <c r="AW92" s="67" t="s">
        <v>64</v>
      </c>
      <c r="AX92" s="67" t="s">
        <v>65</v>
      </c>
      <c r="AY92" s="67" t="s">
        <v>66</v>
      </c>
      <c r="AZ92" s="67" t="s">
        <v>67</v>
      </c>
      <c r="BA92" s="67" t="s">
        <v>68</v>
      </c>
      <c r="BB92" s="67" t="s">
        <v>69</v>
      </c>
      <c r="BC92" s="67" t="s">
        <v>70</v>
      </c>
      <c r="BD92" s="68" t="s">
        <v>71</v>
      </c>
      <c r="BE92" s="33"/>
    </row>
    <row r="93" spans="1:91" s="2" customFormat="1" ht="10.7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72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83">
        <f>ROUND(AG95+SUM(AG106:AG113),2)</f>
        <v>0</v>
      </c>
      <c r="AH94" s="283"/>
      <c r="AI94" s="283"/>
      <c r="AJ94" s="283"/>
      <c r="AK94" s="283"/>
      <c r="AL94" s="283"/>
      <c r="AM94" s="283"/>
      <c r="AN94" s="247">
        <f t="shared" ref="AN94:AN113" si="0">SUM(AG94,AT94)</f>
        <v>0</v>
      </c>
      <c r="AO94" s="247"/>
      <c r="AP94" s="247"/>
      <c r="AQ94" s="76" t="s">
        <v>1</v>
      </c>
      <c r="AR94" s="72"/>
      <c r="AS94" s="77">
        <f>ROUND(AS95+SUM(AS106:AS113),2)</f>
        <v>0</v>
      </c>
      <c r="AT94" s="78">
        <f t="shared" ref="AT94:AT113" si="1">ROUND(SUM(AV94:AW94),2)</f>
        <v>0</v>
      </c>
      <c r="AU94" s="79">
        <f>ROUND(AU95+SUM(AU106:AU113),5)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ROUND(AZ95+SUM(AZ106:AZ113),2)</f>
        <v>0</v>
      </c>
      <c r="BA94" s="78">
        <f>ROUND(BA95+SUM(BA106:BA113),2)</f>
        <v>0</v>
      </c>
      <c r="BB94" s="78">
        <f>ROUND(BB95+SUM(BB106:BB113),2)</f>
        <v>0</v>
      </c>
      <c r="BC94" s="78">
        <f>ROUND(BC95+SUM(BC106:BC113),2)</f>
        <v>0</v>
      </c>
      <c r="BD94" s="80">
        <f>ROUND(BD95+SUM(BD106:BD113),2)</f>
        <v>0</v>
      </c>
      <c r="BS94" s="81" t="s">
        <v>73</v>
      </c>
      <c r="BT94" s="81" t="s">
        <v>74</v>
      </c>
      <c r="BU94" s="82" t="s">
        <v>75</v>
      </c>
      <c r="BV94" s="81" t="s">
        <v>76</v>
      </c>
      <c r="BW94" s="81" t="s">
        <v>4</v>
      </c>
      <c r="BX94" s="81" t="s">
        <v>77</v>
      </c>
      <c r="CL94" s="81" t="s">
        <v>1</v>
      </c>
    </row>
    <row r="95" spans="1:91" s="7" customFormat="1" ht="24.75" customHeight="1">
      <c r="B95" s="83"/>
      <c r="C95" s="84"/>
      <c r="D95" s="279" t="s">
        <v>78</v>
      </c>
      <c r="E95" s="279"/>
      <c r="F95" s="279"/>
      <c r="G95" s="279"/>
      <c r="H95" s="279"/>
      <c r="I95" s="85"/>
      <c r="J95" s="279" t="s">
        <v>79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56">
        <f>ROUND(SUM(AG96:AG105),2)</f>
        <v>0</v>
      </c>
      <c r="AH95" s="240"/>
      <c r="AI95" s="240"/>
      <c r="AJ95" s="240"/>
      <c r="AK95" s="240"/>
      <c r="AL95" s="240"/>
      <c r="AM95" s="240"/>
      <c r="AN95" s="239">
        <f t="shared" si="0"/>
        <v>0</v>
      </c>
      <c r="AO95" s="240"/>
      <c r="AP95" s="240"/>
      <c r="AQ95" s="86" t="s">
        <v>80</v>
      </c>
      <c r="AR95" s="83"/>
      <c r="AS95" s="87">
        <f>ROUND(SUM(AS96:AS105),2)</f>
        <v>0</v>
      </c>
      <c r="AT95" s="88">
        <f t="shared" si="1"/>
        <v>0</v>
      </c>
      <c r="AU95" s="89">
        <f>ROUND(SUM(AU96:AU105),5)</f>
        <v>0</v>
      </c>
      <c r="AV95" s="88">
        <f>ROUND(AZ95*L29,2)</f>
        <v>0</v>
      </c>
      <c r="AW95" s="88">
        <f>ROUND(BA95*L30,2)</f>
        <v>0</v>
      </c>
      <c r="AX95" s="88">
        <f>ROUND(BB95*L29,2)</f>
        <v>0</v>
      </c>
      <c r="AY95" s="88">
        <f>ROUND(BC95*L30,2)</f>
        <v>0</v>
      </c>
      <c r="AZ95" s="88">
        <f>ROUND(SUM(AZ96:AZ105),2)</f>
        <v>0</v>
      </c>
      <c r="BA95" s="88">
        <f>ROUND(SUM(BA96:BA105),2)</f>
        <v>0</v>
      </c>
      <c r="BB95" s="88">
        <f>ROUND(SUM(BB96:BB105),2)</f>
        <v>0</v>
      </c>
      <c r="BC95" s="88">
        <f>ROUND(SUM(BC96:BC105),2)</f>
        <v>0</v>
      </c>
      <c r="BD95" s="90">
        <f>ROUND(SUM(BD96:BD105),2)</f>
        <v>0</v>
      </c>
      <c r="BS95" s="91" t="s">
        <v>73</v>
      </c>
      <c r="BT95" s="91" t="s">
        <v>81</v>
      </c>
      <c r="BU95" s="91" t="s">
        <v>75</v>
      </c>
      <c r="BV95" s="91" t="s">
        <v>76</v>
      </c>
      <c r="BW95" s="91" t="s">
        <v>82</v>
      </c>
      <c r="BX95" s="91" t="s">
        <v>4</v>
      </c>
      <c r="CL95" s="91" t="s">
        <v>1</v>
      </c>
      <c r="CM95" s="91" t="s">
        <v>74</v>
      </c>
    </row>
    <row r="96" spans="1:91" s="4" customFormat="1" ht="23.25" customHeight="1">
      <c r="A96" s="92" t="s">
        <v>83</v>
      </c>
      <c r="B96" s="55"/>
      <c r="C96" s="10"/>
      <c r="D96" s="10"/>
      <c r="E96" s="282" t="s">
        <v>84</v>
      </c>
      <c r="F96" s="282"/>
      <c r="G96" s="282"/>
      <c r="H96" s="282"/>
      <c r="I96" s="282"/>
      <c r="J96" s="10"/>
      <c r="K96" s="282" t="s">
        <v>85</v>
      </c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45">
        <f>'20210701_01_a - SO-01 Čas...'!J32</f>
        <v>0</v>
      </c>
      <c r="AH96" s="246"/>
      <c r="AI96" s="246"/>
      <c r="AJ96" s="246"/>
      <c r="AK96" s="246"/>
      <c r="AL96" s="246"/>
      <c r="AM96" s="246"/>
      <c r="AN96" s="245">
        <f t="shared" si="0"/>
        <v>0</v>
      </c>
      <c r="AO96" s="246"/>
      <c r="AP96" s="246"/>
      <c r="AQ96" s="93" t="s">
        <v>86</v>
      </c>
      <c r="AR96" s="55"/>
      <c r="AS96" s="94">
        <v>0</v>
      </c>
      <c r="AT96" s="95">
        <f t="shared" si="1"/>
        <v>0</v>
      </c>
      <c r="AU96" s="96">
        <f>'20210701_01_a - SO-01 Čas...'!P149</f>
        <v>0</v>
      </c>
      <c r="AV96" s="95">
        <f>'20210701_01_a - SO-01 Čas...'!J35</f>
        <v>0</v>
      </c>
      <c r="AW96" s="95">
        <f>'20210701_01_a - SO-01 Čas...'!J36</f>
        <v>0</v>
      </c>
      <c r="AX96" s="95">
        <f>'20210701_01_a - SO-01 Čas...'!J37</f>
        <v>0</v>
      </c>
      <c r="AY96" s="95">
        <f>'20210701_01_a - SO-01 Čas...'!J38</f>
        <v>0</v>
      </c>
      <c r="AZ96" s="95">
        <f>'20210701_01_a - SO-01 Čas...'!F35</f>
        <v>0</v>
      </c>
      <c r="BA96" s="95">
        <f>'20210701_01_a - SO-01 Čas...'!F36</f>
        <v>0</v>
      </c>
      <c r="BB96" s="95">
        <f>'20210701_01_a - SO-01 Čas...'!F37</f>
        <v>0</v>
      </c>
      <c r="BC96" s="95">
        <f>'20210701_01_a - SO-01 Čas...'!F38</f>
        <v>0</v>
      </c>
      <c r="BD96" s="97">
        <f>'20210701_01_a - SO-01 Čas...'!F39</f>
        <v>0</v>
      </c>
      <c r="BT96" s="26" t="s">
        <v>87</v>
      </c>
      <c r="BV96" s="26" t="s">
        <v>76</v>
      </c>
      <c r="BW96" s="26" t="s">
        <v>88</v>
      </c>
      <c r="BX96" s="26" t="s">
        <v>82</v>
      </c>
      <c r="CL96" s="26" t="s">
        <v>1</v>
      </c>
    </row>
    <row r="97" spans="1:91" s="4" customFormat="1" ht="23.25" customHeight="1">
      <c r="A97" s="92" t="s">
        <v>83</v>
      </c>
      <c r="B97" s="55"/>
      <c r="C97" s="10"/>
      <c r="D97" s="10"/>
      <c r="E97" s="282" t="s">
        <v>89</v>
      </c>
      <c r="F97" s="282"/>
      <c r="G97" s="282"/>
      <c r="H97" s="282"/>
      <c r="I97" s="282"/>
      <c r="J97" s="10"/>
      <c r="K97" s="282" t="s">
        <v>90</v>
      </c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45">
        <f>'20210701_01_z - SO-01 Čas...'!J32</f>
        <v>0</v>
      </c>
      <c r="AH97" s="246"/>
      <c r="AI97" s="246"/>
      <c r="AJ97" s="246"/>
      <c r="AK97" s="246"/>
      <c r="AL97" s="246"/>
      <c r="AM97" s="246"/>
      <c r="AN97" s="245">
        <f t="shared" si="0"/>
        <v>0</v>
      </c>
      <c r="AO97" s="246"/>
      <c r="AP97" s="246"/>
      <c r="AQ97" s="93" t="s">
        <v>86</v>
      </c>
      <c r="AR97" s="55"/>
      <c r="AS97" s="94">
        <v>0</v>
      </c>
      <c r="AT97" s="95">
        <f t="shared" si="1"/>
        <v>0</v>
      </c>
      <c r="AU97" s="96">
        <f>'20210701_01_z - SO-01 Čas...'!P122</f>
        <v>0</v>
      </c>
      <c r="AV97" s="95">
        <f>'20210701_01_z - SO-01 Čas...'!J35</f>
        <v>0</v>
      </c>
      <c r="AW97" s="95">
        <f>'20210701_01_z - SO-01 Čas...'!J36</f>
        <v>0</v>
      </c>
      <c r="AX97" s="95">
        <f>'20210701_01_z - SO-01 Čas...'!J37</f>
        <v>0</v>
      </c>
      <c r="AY97" s="95">
        <f>'20210701_01_z - SO-01 Čas...'!J38</f>
        <v>0</v>
      </c>
      <c r="AZ97" s="95">
        <f>'20210701_01_z - SO-01 Čas...'!F35</f>
        <v>0</v>
      </c>
      <c r="BA97" s="95">
        <f>'20210701_01_z - SO-01 Čas...'!F36</f>
        <v>0</v>
      </c>
      <c r="BB97" s="95">
        <f>'20210701_01_z - SO-01 Čas...'!F37</f>
        <v>0</v>
      </c>
      <c r="BC97" s="95">
        <f>'20210701_01_z - SO-01 Čas...'!F38</f>
        <v>0</v>
      </c>
      <c r="BD97" s="97">
        <f>'20210701_01_z - SO-01 Čas...'!F39</f>
        <v>0</v>
      </c>
      <c r="BT97" s="26" t="s">
        <v>87</v>
      </c>
      <c r="BV97" s="26" t="s">
        <v>76</v>
      </c>
      <c r="BW97" s="26" t="s">
        <v>91</v>
      </c>
      <c r="BX97" s="26" t="s">
        <v>82</v>
      </c>
      <c r="CL97" s="26" t="s">
        <v>1</v>
      </c>
    </row>
    <row r="98" spans="1:91" s="4" customFormat="1" ht="23.25" customHeight="1">
      <c r="A98" s="92" t="s">
        <v>83</v>
      </c>
      <c r="B98" s="55"/>
      <c r="C98" s="10"/>
      <c r="D98" s="10"/>
      <c r="E98" s="282" t="s">
        <v>92</v>
      </c>
      <c r="F98" s="282"/>
      <c r="G98" s="282"/>
      <c r="H98" s="282"/>
      <c r="I98" s="282"/>
      <c r="J98" s="10"/>
      <c r="K98" s="282" t="s">
        <v>93</v>
      </c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45">
        <f>'20210701_01zt - SO 01 Čas...'!J32</f>
        <v>0</v>
      </c>
      <c r="AH98" s="246"/>
      <c r="AI98" s="246"/>
      <c r="AJ98" s="246"/>
      <c r="AK98" s="246"/>
      <c r="AL98" s="246"/>
      <c r="AM98" s="246"/>
      <c r="AN98" s="245">
        <f t="shared" si="0"/>
        <v>0</v>
      </c>
      <c r="AO98" s="246"/>
      <c r="AP98" s="246"/>
      <c r="AQ98" s="93" t="s">
        <v>86</v>
      </c>
      <c r="AR98" s="55"/>
      <c r="AS98" s="94">
        <v>0</v>
      </c>
      <c r="AT98" s="95">
        <f t="shared" si="1"/>
        <v>0</v>
      </c>
      <c r="AU98" s="96">
        <f>'20210701_01zt - SO 01 Čas...'!P132</f>
        <v>0</v>
      </c>
      <c r="AV98" s="95">
        <f>'20210701_01zt - SO 01 Čas...'!J35</f>
        <v>0</v>
      </c>
      <c r="AW98" s="95">
        <f>'20210701_01zt - SO 01 Čas...'!J36</f>
        <v>0</v>
      </c>
      <c r="AX98" s="95">
        <f>'20210701_01zt - SO 01 Čas...'!J37</f>
        <v>0</v>
      </c>
      <c r="AY98" s="95">
        <f>'20210701_01zt - SO 01 Čas...'!J38</f>
        <v>0</v>
      </c>
      <c r="AZ98" s="95">
        <f>'20210701_01zt - SO 01 Čas...'!F35</f>
        <v>0</v>
      </c>
      <c r="BA98" s="95">
        <f>'20210701_01zt - SO 01 Čas...'!F36</f>
        <v>0</v>
      </c>
      <c r="BB98" s="95">
        <f>'20210701_01zt - SO 01 Čas...'!F37</f>
        <v>0</v>
      </c>
      <c r="BC98" s="95">
        <f>'20210701_01zt - SO 01 Čas...'!F38</f>
        <v>0</v>
      </c>
      <c r="BD98" s="97">
        <f>'20210701_01zt - SO 01 Čas...'!F39</f>
        <v>0</v>
      </c>
      <c r="BT98" s="26" t="s">
        <v>87</v>
      </c>
      <c r="BV98" s="26" t="s">
        <v>76</v>
      </c>
      <c r="BW98" s="26" t="s">
        <v>94</v>
      </c>
      <c r="BX98" s="26" t="s">
        <v>82</v>
      </c>
      <c r="CL98" s="26" t="s">
        <v>1</v>
      </c>
    </row>
    <row r="99" spans="1:91" s="4" customFormat="1" ht="23.25" customHeight="1">
      <c r="A99" s="92" t="s">
        <v>83</v>
      </c>
      <c r="B99" s="55"/>
      <c r="C99" s="10"/>
      <c r="D99" s="10"/>
      <c r="E99" s="282" t="s">
        <v>95</v>
      </c>
      <c r="F99" s="282"/>
      <c r="G99" s="282"/>
      <c r="H99" s="282"/>
      <c r="I99" s="282"/>
      <c r="J99" s="10"/>
      <c r="K99" s="282" t="s">
        <v>96</v>
      </c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45">
        <f>'20210701_01_u - SO-01 Čas...'!J32</f>
        <v>0</v>
      </c>
      <c r="AH99" s="246"/>
      <c r="AI99" s="246"/>
      <c r="AJ99" s="246"/>
      <c r="AK99" s="246"/>
      <c r="AL99" s="246"/>
      <c r="AM99" s="246"/>
      <c r="AN99" s="245">
        <f t="shared" si="0"/>
        <v>0</v>
      </c>
      <c r="AO99" s="246"/>
      <c r="AP99" s="246"/>
      <c r="AQ99" s="93" t="s">
        <v>86</v>
      </c>
      <c r="AR99" s="55"/>
      <c r="AS99" s="94">
        <v>0</v>
      </c>
      <c r="AT99" s="95">
        <f t="shared" si="1"/>
        <v>0</v>
      </c>
      <c r="AU99" s="96">
        <f>'20210701_01_u - SO-01 Čas...'!P129</f>
        <v>0</v>
      </c>
      <c r="AV99" s="95">
        <f>'20210701_01_u - SO-01 Čas...'!J35</f>
        <v>0</v>
      </c>
      <c r="AW99" s="95">
        <f>'20210701_01_u - SO-01 Čas...'!J36</f>
        <v>0</v>
      </c>
      <c r="AX99" s="95">
        <f>'20210701_01_u - SO-01 Čas...'!J37</f>
        <v>0</v>
      </c>
      <c r="AY99" s="95">
        <f>'20210701_01_u - SO-01 Čas...'!J38</f>
        <v>0</v>
      </c>
      <c r="AZ99" s="95">
        <f>'20210701_01_u - SO-01 Čas...'!F35</f>
        <v>0</v>
      </c>
      <c r="BA99" s="95">
        <f>'20210701_01_u - SO-01 Čas...'!F36</f>
        <v>0</v>
      </c>
      <c r="BB99" s="95">
        <f>'20210701_01_u - SO-01 Čas...'!F37</f>
        <v>0</v>
      </c>
      <c r="BC99" s="95">
        <f>'20210701_01_u - SO-01 Čas...'!F38</f>
        <v>0</v>
      </c>
      <c r="BD99" s="97">
        <f>'20210701_01_u - SO-01 Čas...'!F39</f>
        <v>0</v>
      </c>
      <c r="BT99" s="26" t="s">
        <v>87</v>
      </c>
      <c r="BV99" s="26" t="s">
        <v>76</v>
      </c>
      <c r="BW99" s="26" t="s">
        <v>97</v>
      </c>
      <c r="BX99" s="26" t="s">
        <v>82</v>
      </c>
      <c r="CL99" s="26" t="s">
        <v>1</v>
      </c>
    </row>
    <row r="100" spans="1:91" s="4" customFormat="1" ht="23.25" customHeight="1">
      <c r="A100" s="92" t="s">
        <v>83</v>
      </c>
      <c r="B100" s="55"/>
      <c r="C100" s="10"/>
      <c r="D100" s="10"/>
      <c r="E100" s="282" t="s">
        <v>98</v>
      </c>
      <c r="F100" s="282"/>
      <c r="G100" s="282"/>
      <c r="H100" s="282"/>
      <c r="I100" s="282"/>
      <c r="J100" s="10"/>
      <c r="K100" s="282" t="s">
        <v>99</v>
      </c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45">
        <f>'20210901_01 el - SO-01 Ča...'!J32</f>
        <v>0</v>
      </c>
      <c r="AH100" s="246"/>
      <c r="AI100" s="246"/>
      <c r="AJ100" s="246"/>
      <c r="AK100" s="246"/>
      <c r="AL100" s="246"/>
      <c r="AM100" s="246"/>
      <c r="AN100" s="245">
        <f t="shared" si="0"/>
        <v>0</v>
      </c>
      <c r="AO100" s="246"/>
      <c r="AP100" s="246"/>
      <c r="AQ100" s="93" t="s">
        <v>86</v>
      </c>
      <c r="AR100" s="55"/>
      <c r="AS100" s="94">
        <v>0</v>
      </c>
      <c r="AT100" s="95">
        <f t="shared" si="1"/>
        <v>0</v>
      </c>
      <c r="AU100" s="96">
        <f>'20210901_01 el - SO-01 Ča...'!P130</f>
        <v>0</v>
      </c>
      <c r="AV100" s="95">
        <f>'20210901_01 el - SO-01 Ča...'!J35</f>
        <v>0</v>
      </c>
      <c r="AW100" s="95">
        <f>'20210901_01 el - SO-01 Ča...'!J36</f>
        <v>0</v>
      </c>
      <c r="AX100" s="95">
        <f>'20210901_01 el - SO-01 Ča...'!J37</f>
        <v>0</v>
      </c>
      <c r="AY100" s="95">
        <f>'20210901_01 el - SO-01 Ča...'!J38</f>
        <v>0</v>
      </c>
      <c r="AZ100" s="95">
        <f>'20210901_01 el - SO-01 Ča...'!F35</f>
        <v>0</v>
      </c>
      <c r="BA100" s="95">
        <f>'20210901_01 el - SO-01 Ča...'!F36</f>
        <v>0</v>
      </c>
      <c r="BB100" s="95">
        <f>'20210901_01 el - SO-01 Ča...'!F37</f>
        <v>0</v>
      </c>
      <c r="BC100" s="95">
        <f>'20210901_01 el - SO-01 Ča...'!F38</f>
        <v>0</v>
      </c>
      <c r="BD100" s="97">
        <f>'20210901_01 el - SO-01 Ča...'!F39</f>
        <v>0</v>
      </c>
      <c r="BT100" s="26" t="s">
        <v>87</v>
      </c>
      <c r="BV100" s="26" t="s">
        <v>76</v>
      </c>
      <c r="BW100" s="26" t="s">
        <v>100</v>
      </c>
      <c r="BX100" s="26" t="s">
        <v>82</v>
      </c>
      <c r="CL100" s="26" t="s">
        <v>1</v>
      </c>
    </row>
    <row r="101" spans="1:91" s="4" customFormat="1" ht="23.25" customHeight="1">
      <c r="A101" s="92" t="s">
        <v>83</v>
      </c>
      <c r="B101" s="55"/>
      <c r="C101" s="10"/>
      <c r="D101" s="10"/>
      <c r="E101" s="282" t="s">
        <v>101</v>
      </c>
      <c r="F101" s="282"/>
      <c r="G101" s="282"/>
      <c r="H101" s="282"/>
      <c r="I101" s="282"/>
      <c r="J101" s="10"/>
      <c r="K101" s="282" t="s">
        <v>102</v>
      </c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45">
        <f>'20210701_01_vz - SO-01 Ča...'!J32</f>
        <v>0</v>
      </c>
      <c r="AH101" s="246"/>
      <c r="AI101" s="246"/>
      <c r="AJ101" s="246"/>
      <c r="AK101" s="246"/>
      <c r="AL101" s="246"/>
      <c r="AM101" s="246"/>
      <c r="AN101" s="245">
        <f t="shared" si="0"/>
        <v>0</v>
      </c>
      <c r="AO101" s="246"/>
      <c r="AP101" s="246"/>
      <c r="AQ101" s="93" t="s">
        <v>86</v>
      </c>
      <c r="AR101" s="55"/>
      <c r="AS101" s="94">
        <v>0</v>
      </c>
      <c r="AT101" s="95">
        <f t="shared" si="1"/>
        <v>0</v>
      </c>
      <c r="AU101" s="96">
        <f>'20210701_01_vz - SO-01 Ča...'!P126</f>
        <v>0</v>
      </c>
      <c r="AV101" s="95">
        <f>'20210701_01_vz - SO-01 Ča...'!J35</f>
        <v>0</v>
      </c>
      <c r="AW101" s="95">
        <f>'20210701_01_vz - SO-01 Ča...'!J36</f>
        <v>0</v>
      </c>
      <c r="AX101" s="95">
        <f>'20210701_01_vz - SO-01 Ča...'!J37</f>
        <v>0</v>
      </c>
      <c r="AY101" s="95">
        <f>'20210701_01_vz - SO-01 Ča...'!J38</f>
        <v>0</v>
      </c>
      <c r="AZ101" s="95">
        <f>'20210701_01_vz - SO-01 Ča...'!F35</f>
        <v>0</v>
      </c>
      <c r="BA101" s="95">
        <f>'20210701_01_vz - SO-01 Ča...'!F36</f>
        <v>0</v>
      </c>
      <c r="BB101" s="95">
        <f>'20210701_01_vz - SO-01 Ča...'!F37</f>
        <v>0</v>
      </c>
      <c r="BC101" s="95">
        <f>'20210701_01_vz - SO-01 Ča...'!F38</f>
        <v>0</v>
      </c>
      <c r="BD101" s="97">
        <f>'20210701_01_vz - SO-01 Ča...'!F39</f>
        <v>0</v>
      </c>
      <c r="BT101" s="26" t="s">
        <v>87</v>
      </c>
      <c r="BV101" s="26" t="s">
        <v>76</v>
      </c>
      <c r="BW101" s="26" t="s">
        <v>103</v>
      </c>
      <c r="BX101" s="26" t="s">
        <v>82</v>
      </c>
      <c r="CL101" s="26" t="s">
        <v>1</v>
      </c>
    </row>
    <row r="102" spans="1:91" s="4" customFormat="1" ht="23.25" customHeight="1">
      <c r="A102" s="92" t="s">
        <v>83</v>
      </c>
      <c r="B102" s="55"/>
      <c r="C102" s="10"/>
      <c r="D102" s="10"/>
      <c r="E102" s="282" t="s">
        <v>104</v>
      </c>
      <c r="F102" s="282"/>
      <c r="G102" s="282"/>
      <c r="H102" s="282"/>
      <c r="I102" s="282"/>
      <c r="J102" s="10"/>
      <c r="K102" s="282" t="s">
        <v>105</v>
      </c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45">
        <f>'20210701_01_eps - SO-01 Č...'!J32</f>
        <v>0</v>
      </c>
      <c r="AH102" s="246"/>
      <c r="AI102" s="246"/>
      <c r="AJ102" s="246"/>
      <c r="AK102" s="246"/>
      <c r="AL102" s="246"/>
      <c r="AM102" s="246"/>
      <c r="AN102" s="245">
        <f t="shared" si="0"/>
        <v>0</v>
      </c>
      <c r="AO102" s="246"/>
      <c r="AP102" s="246"/>
      <c r="AQ102" s="93" t="s">
        <v>86</v>
      </c>
      <c r="AR102" s="55"/>
      <c r="AS102" s="94">
        <v>0</v>
      </c>
      <c r="AT102" s="95">
        <f t="shared" si="1"/>
        <v>0</v>
      </c>
      <c r="AU102" s="96">
        <f>'20210701_01_eps - SO-01 Č...'!P123</f>
        <v>0</v>
      </c>
      <c r="AV102" s="95">
        <f>'20210701_01_eps - SO-01 Č...'!J35</f>
        <v>0</v>
      </c>
      <c r="AW102" s="95">
        <f>'20210701_01_eps - SO-01 Č...'!J36</f>
        <v>0</v>
      </c>
      <c r="AX102" s="95">
        <f>'20210701_01_eps - SO-01 Č...'!J37</f>
        <v>0</v>
      </c>
      <c r="AY102" s="95">
        <f>'20210701_01_eps - SO-01 Č...'!J38</f>
        <v>0</v>
      </c>
      <c r="AZ102" s="95">
        <f>'20210701_01_eps - SO-01 Č...'!F35</f>
        <v>0</v>
      </c>
      <c r="BA102" s="95">
        <f>'20210701_01_eps - SO-01 Č...'!F36</f>
        <v>0</v>
      </c>
      <c r="BB102" s="95">
        <f>'20210701_01_eps - SO-01 Č...'!F37</f>
        <v>0</v>
      </c>
      <c r="BC102" s="95">
        <f>'20210701_01_eps - SO-01 Č...'!F38</f>
        <v>0</v>
      </c>
      <c r="BD102" s="97">
        <f>'20210701_01_eps - SO-01 Č...'!F39</f>
        <v>0</v>
      </c>
      <c r="BT102" s="26" t="s">
        <v>87</v>
      </c>
      <c r="BV102" s="26" t="s">
        <v>76</v>
      </c>
      <c r="BW102" s="26" t="s">
        <v>106</v>
      </c>
      <c r="BX102" s="26" t="s">
        <v>82</v>
      </c>
      <c r="CL102" s="26" t="s">
        <v>1</v>
      </c>
    </row>
    <row r="103" spans="1:91" s="4" customFormat="1" ht="23.25" customHeight="1">
      <c r="A103" s="92" t="s">
        <v>83</v>
      </c>
      <c r="B103" s="55"/>
      <c r="C103" s="10"/>
      <c r="D103" s="10"/>
      <c r="E103" s="282" t="s">
        <v>107</v>
      </c>
      <c r="F103" s="282"/>
      <c r="G103" s="282"/>
      <c r="H103" s="282"/>
      <c r="I103" s="282"/>
      <c r="J103" s="10"/>
      <c r="K103" s="282" t="s">
        <v>108</v>
      </c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45">
        <f>'20210701_01_zo - SO-01 Ča...'!J32</f>
        <v>0</v>
      </c>
      <c r="AH103" s="246"/>
      <c r="AI103" s="246"/>
      <c r="AJ103" s="246"/>
      <c r="AK103" s="246"/>
      <c r="AL103" s="246"/>
      <c r="AM103" s="246"/>
      <c r="AN103" s="245">
        <f t="shared" si="0"/>
        <v>0</v>
      </c>
      <c r="AO103" s="246"/>
      <c r="AP103" s="246"/>
      <c r="AQ103" s="93" t="s">
        <v>86</v>
      </c>
      <c r="AR103" s="55"/>
      <c r="AS103" s="94">
        <v>0</v>
      </c>
      <c r="AT103" s="95">
        <f t="shared" si="1"/>
        <v>0</v>
      </c>
      <c r="AU103" s="96">
        <f>'20210701_01_zo - SO-01 Ča...'!P122</f>
        <v>0</v>
      </c>
      <c r="AV103" s="95">
        <f>'20210701_01_zo - SO-01 Ča...'!J35</f>
        <v>0</v>
      </c>
      <c r="AW103" s="95">
        <f>'20210701_01_zo - SO-01 Ča...'!J36</f>
        <v>0</v>
      </c>
      <c r="AX103" s="95">
        <f>'20210701_01_zo - SO-01 Ča...'!J37</f>
        <v>0</v>
      </c>
      <c r="AY103" s="95">
        <f>'20210701_01_zo - SO-01 Ča...'!J38</f>
        <v>0</v>
      </c>
      <c r="AZ103" s="95">
        <f>'20210701_01_zo - SO-01 Ča...'!F35</f>
        <v>0</v>
      </c>
      <c r="BA103" s="95">
        <f>'20210701_01_zo - SO-01 Ča...'!F36</f>
        <v>0</v>
      </c>
      <c r="BB103" s="95">
        <f>'20210701_01_zo - SO-01 Ča...'!F37</f>
        <v>0</v>
      </c>
      <c r="BC103" s="95">
        <f>'20210701_01_zo - SO-01 Ča...'!F38</f>
        <v>0</v>
      </c>
      <c r="BD103" s="97">
        <f>'20210701_01_zo - SO-01 Ča...'!F39</f>
        <v>0</v>
      </c>
      <c r="BT103" s="26" t="s">
        <v>87</v>
      </c>
      <c r="BV103" s="26" t="s">
        <v>76</v>
      </c>
      <c r="BW103" s="26" t="s">
        <v>109</v>
      </c>
      <c r="BX103" s="26" t="s">
        <v>82</v>
      </c>
      <c r="CL103" s="26" t="s">
        <v>1</v>
      </c>
    </row>
    <row r="104" spans="1:91" s="4" customFormat="1" ht="23.25" customHeight="1">
      <c r="A104" s="92" t="s">
        <v>83</v>
      </c>
      <c r="B104" s="55"/>
      <c r="C104" s="10"/>
      <c r="D104" s="10"/>
      <c r="E104" s="282" t="s">
        <v>110</v>
      </c>
      <c r="F104" s="282"/>
      <c r="G104" s="282"/>
      <c r="H104" s="282"/>
      <c r="I104" s="282"/>
      <c r="J104" s="10"/>
      <c r="K104" s="282" t="s">
        <v>111</v>
      </c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45">
        <f>'20210701_01_m - SO-01 Čas...'!J32</f>
        <v>0</v>
      </c>
      <c r="AH104" s="246"/>
      <c r="AI104" s="246"/>
      <c r="AJ104" s="246"/>
      <c r="AK104" s="246"/>
      <c r="AL104" s="246"/>
      <c r="AM104" s="246"/>
      <c r="AN104" s="245">
        <f t="shared" si="0"/>
        <v>0</v>
      </c>
      <c r="AO104" s="246"/>
      <c r="AP104" s="246"/>
      <c r="AQ104" s="93" t="s">
        <v>86</v>
      </c>
      <c r="AR104" s="55"/>
      <c r="AS104" s="94">
        <v>0</v>
      </c>
      <c r="AT104" s="95">
        <f t="shared" si="1"/>
        <v>0</v>
      </c>
      <c r="AU104" s="96">
        <f>'20210701_01_m - SO-01 Čas...'!P131</f>
        <v>0</v>
      </c>
      <c r="AV104" s="95">
        <f>'20210701_01_m - SO-01 Čas...'!J35</f>
        <v>0</v>
      </c>
      <c r="AW104" s="95">
        <f>'20210701_01_m - SO-01 Čas...'!J36</f>
        <v>0</v>
      </c>
      <c r="AX104" s="95">
        <f>'20210701_01_m - SO-01 Čas...'!J37</f>
        <v>0</v>
      </c>
      <c r="AY104" s="95">
        <f>'20210701_01_m - SO-01 Čas...'!J38</f>
        <v>0</v>
      </c>
      <c r="AZ104" s="95">
        <f>'20210701_01_m - SO-01 Čas...'!F35</f>
        <v>0</v>
      </c>
      <c r="BA104" s="95">
        <f>'20210701_01_m - SO-01 Čas...'!F36</f>
        <v>0</v>
      </c>
      <c r="BB104" s="95">
        <f>'20210701_01_m - SO-01 Čas...'!F37</f>
        <v>0</v>
      </c>
      <c r="BC104" s="95">
        <f>'20210701_01_m - SO-01 Čas...'!F38</f>
        <v>0</v>
      </c>
      <c r="BD104" s="97">
        <f>'20210701_01_m - SO-01 Čas...'!F39</f>
        <v>0</v>
      </c>
      <c r="BT104" s="26" t="s">
        <v>87</v>
      </c>
      <c r="BV104" s="26" t="s">
        <v>76</v>
      </c>
      <c r="BW104" s="26" t="s">
        <v>112</v>
      </c>
      <c r="BX104" s="26" t="s">
        <v>82</v>
      </c>
      <c r="CL104" s="26" t="s">
        <v>1</v>
      </c>
    </row>
    <row r="105" spans="1:91" s="4" customFormat="1" ht="23.25" customHeight="1">
      <c r="A105" s="92" t="s">
        <v>83</v>
      </c>
      <c r="B105" s="55"/>
      <c r="C105" s="10"/>
      <c r="D105" s="10"/>
      <c r="E105" s="282" t="s">
        <v>113</v>
      </c>
      <c r="F105" s="282"/>
      <c r="G105" s="282"/>
      <c r="H105" s="282"/>
      <c r="I105" s="282"/>
      <c r="J105" s="10"/>
      <c r="K105" s="282" t="s">
        <v>114</v>
      </c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45">
        <f>'20210701_01_g - SO-01 Čas...'!J32</f>
        <v>0</v>
      </c>
      <c r="AH105" s="246"/>
      <c r="AI105" s="246"/>
      <c r="AJ105" s="246"/>
      <c r="AK105" s="246"/>
      <c r="AL105" s="246"/>
      <c r="AM105" s="246"/>
      <c r="AN105" s="245">
        <f t="shared" si="0"/>
        <v>0</v>
      </c>
      <c r="AO105" s="246"/>
      <c r="AP105" s="246"/>
      <c r="AQ105" s="93" t="s">
        <v>86</v>
      </c>
      <c r="AR105" s="55"/>
      <c r="AS105" s="94">
        <v>0</v>
      </c>
      <c r="AT105" s="95">
        <f t="shared" si="1"/>
        <v>0</v>
      </c>
      <c r="AU105" s="96">
        <f>'20210701_01_g - SO-01 Čas...'!P121</f>
        <v>0</v>
      </c>
      <c r="AV105" s="95">
        <f>'20210701_01_g - SO-01 Čas...'!J35</f>
        <v>0</v>
      </c>
      <c r="AW105" s="95">
        <f>'20210701_01_g - SO-01 Čas...'!J36</f>
        <v>0</v>
      </c>
      <c r="AX105" s="95">
        <f>'20210701_01_g - SO-01 Čas...'!J37</f>
        <v>0</v>
      </c>
      <c r="AY105" s="95">
        <f>'20210701_01_g - SO-01 Čas...'!J38</f>
        <v>0</v>
      </c>
      <c r="AZ105" s="95">
        <f>'20210701_01_g - SO-01 Čas...'!F35</f>
        <v>0</v>
      </c>
      <c r="BA105" s="95">
        <f>'20210701_01_g - SO-01 Čas...'!F36</f>
        <v>0</v>
      </c>
      <c r="BB105" s="95">
        <f>'20210701_01_g - SO-01 Čas...'!F37</f>
        <v>0</v>
      </c>
      <c r="BC105" s="95">
        <f>'20210701_01_g - SO-01 Čas...'!F38</f>
        <v>0</v>
      </c>
      <c r="BD105" s="97">
        <f>'20210701_01_g - SO-01 Čas...'!F39</f>
        <v>0</v>
      </c>
      <c r="BT105" s="26" t="s">
        <v>87</v>
      </c>
      <c r="BV105" s="26" t="s">
        <v>76</v>
      </c>
      <c r="BW105" s="26" t="s">
        <v>115</v>
      </c>
      <c r="BX105" s="26" t="s">
        <v>82</v>
      </c>
      <c r="CL105" s="26" t="s">
        <v>1</v>
      </c>
    </row>
    <row r="106" spans="1:91" s="7" customFormat="1" ht="24.75" customHeight="1">
      <c r="A106" s="92" t="s">
        <v>83</v>
      </c>
      <c r="B106" s="83"/>
      <c r="C106" s="84"/>
      <c r="D106" s="279" t="s">
        <v>116</v>
      </c>
      <c r="E106" s="279"/>
      <c r="F106" s="279"/>
      <c r="G106" s="279"/>
      <c r="H106" s="279"/>
      <c r="I106" s="85"/>
      <c r="J106" s="279" t="s">
        <v>117</v>
      </c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39">
        <f>'20210701_02 - SO 02 Vodov...'!J30</f>
        <v>0</v>
      </c>
      <c r="AH106" s="240"/>
      <c r="AI106" s="240"/>
      <c r="AJ106" s="240"/>
      <c r="AK106" s="240"/>
      <c r="AL106" s="240"/>
      <c r="AM106" s="240"/>
      <c r="AN106" s="239">
        <f t="shared" si="0"/>
        <v>0</v>
      </c>
      <c r="AO106" s="240"/>
      <c r="AP106" s="240"/>
      <c r="AQ106" s="86" t="s">
        <v>80</v>
      </c>
      <c r="AR106" s="83"/>
      <c r="AS106" s="87">
        <v>0</v>
      </c>
      <c r="AT106" s="88">
        <f t="shared" si="1"/>
        <v>0</v>
      </c>
      <c r="AU106" s="89">
        <f>'20210701_02 - SO 02 Vodov...'!P125</f>
        <v>0</v>
      </c>
      <c r="AV106" s="88">
        <f>'20210701_02 - SO 02 Vodov...'!J33</f>
        <v>0</v>
      </c>
      <c r="AW106" s="88">
        <f>'20210701_02 - SO 02 Vodov...'!J34</f>
        <v>0</v>
      </c>
      <c r="AX106" s="88">
        <f>'20210701_02 - SO 02 Vodov...'!J35</f>
        <v>0</v>
      </c>
      <c r="AY106" s="88">
        <f>'20210701_02 - SO 02 Vodov...'!J36</f>
        <v>0</v>
      </c>
      <c r="AZ106" s="88">
        <f>'20210701_02 - SO 02 Vodov...'!F33</f>
        <v>0</v>
      </c>
      <c r="BA106" s="88">
        <f>'20210701_02 - SO 02 Vodov...'!F34</f>
        <v>0</v>
      </c>
      <c r="BB106" s="88">
        <f>'20210701_02 - SO 02 Vodov...'!F35</f>
        <v>0</v>
      </c>
      <c r="BC106" s="88">
        <f>'20210701_02 - SO 02 Vodov...'!F36</f>
        <v>0</v>
      </c>
      <c r="BD106" s="90">
        <f>'20210701_02 - SO 02 Vodov...'!F37</f>
        <v>0</v>
      </c>
      <c r="BT106" s="91" t="s">
        <v>81</v>
      </c>
      <c r="BV106" s="91" t="s">
        <v>76</v>
      </c>
      <c r="BW106" s="91" t="s">
        <v>118</v>
      </c>
      <c r="BX106" s="91" t="s">
        <v>4</v>
      </c>
      <c r="CL106" s="91" t="s">
        <v>1</v>
      </c>
      <c r="CM106" s="91" t="s">
        <v>74</v>
      </c>
    </row>
    <row r="107" spans="1:91" s="7" customFormat="1" ht="24.75" customHeight="1">
      <c r="A107" s="92" t="s">
        <v>83</v>
      </c>
      <c r="B107" s="83"/>
      <c r="C107" s="84"/>
      <c r="D107" s="279" t="s">
        <v>119</v>
      </c>
      <c r="E107" s="279"/>
      <c r="F107" s="279"/>
      <c r="G107" s="279"/>
      <c r="H107" s="279"/>
      <c r="I107" s="85"/>
      <c r="J107" s="279" t="s">
        <v>120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39">
        <f>'20210701_03_1 - SO 03.1 S...'!J30</f>
        <v>0</v>
      </c>
      <c r="AH107" s="240"/>
      <c r="AI107" s="240"/>
      <c r="AJ107" s="240"/>
      <c r="AK107" s="240"/>
      <c r="AL107" s="240"/>
      <c r="AM107" s="240"/>
      <c r="AN107" s="239">
        <f t="shared" si="0"/>
        <v>0</v>
      </c>
      <c r="AO107" s="240"/>
      <c r="AP107" s="240"/>
      <c r="AQ107" s="86" t="s">
        <v>80</v>
      </c>
      <c r="AR107" s="83"/>
      <c r="AS107" s="87">
        <v>0</v>
      </c>
      <c r="AT107" s="88">
        <f t="shared" si="1"/>
        <v>0</v>
      </c>
      <c r="AU107" s="89">
        <f>'20210701_03_1 - SO 03.1 S...'!P122</f>
        <v>0</v>
      </c>
      <c r="AV107" s="88">
        <f>'20210701_03_1 - SO 03.1 S...'!J33</f>
        <v>0</v>
      </c>
      <c r="AW107" s="88">
        <f>'20210701_03_1 - SO 03.1 S...'!J34</f>
        <v>0</v>
      </c>
      <c r="AX107" s="88">
        <f>'20210701_03_1 - SO 03.1 S...'!J35</f>
        <v>0</v>
      </c>
      <c r="AY107" s="88">
        <f>'20210701_03_1 - SO 03.1 S...'!J36</f>
        <v>0</v>
      </c>
      <c r="AZ107" s="88">
        <f>'20210701_03_1 - SO 03.1 S...'!F33</f>
        <v>0</v>
      </c>
      <c r="BA107" s="88">
        <f>'20210701_03_1 - SO 03.1 S...'!F34</f>
        <v>0</v>
      </c>
      <c r="BB107" s="88">
        <f>'20210701_03_1 - SO 03.1 S...'!F35</f>
        <v>0</v>
      </c>
      <c r="BC107" s="88">
        <f>'20210701_03_1 - SO 03.1 S...'!F36</f>
        <v>0</v>
      </c>
      <c r="BD107" s="90">
        <f>'20210701_03_1 - SO 03.1 S...'!F37</f>
        <v>0</v>
      </c>
      <c r="BT107" s="91" t="s">
        <v>81</v>
      </c>
      <c r="BV107" s="91" t="s">
        <v>76</v>
      </c>
      <c r="BW107" s="91" t="s">
        <v>121</v>
      </c>
      <c r="BX107" s="91" t="s">
        <v>4</v>
      </c>
      <c r="CL107" s="91" t="s">
        <v>1</v>
      </c>
      <c r="CM107" s="91" t="s">
        <v>74</v>
      </c>
    </row>
    <row r="108" spans="1:91" s="7" customFormat="1" ht="24.75" customHeight="1">
      <c r="A108" s="92" t="s">
        <v>83</v>
      </c>
      <c r="B108" s="83"/>
      <c r="C108" s="84"/>
      <c r="D108" s="279" t="s">
        <v>122</v>
      </c>
      <c r="E108" s="279"/>
      <c r="F108" s="279"/>
      <c r="G108" s="279"/>
      <c r="H108" s="279"/>
      <c r="I108" s="85"/>
      <c r="J108" s="279" t="s">
        <v>123</v>
      </c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39">
        <f>'20210701_03_2 - SO 03.2 D...'!J30</f>
        <v>0</v>
      </c>
      <c r="AH108" s="240"/>
      <c r="AI108" s="240"/>
      <c r="AJ108" s="240"/>
      <c r="AK108" s="240"/>
      <c r="AL108" s="240"/>
      <c r="AM108" s="240"/>
      <c r="AN108" s="239">
        <f t="shared" si="0"/>
        <v>0</v>
      </c>
      <c r="AO108" s="240"/>
      <c r="AP108" s="240"/>
      <c r="AQ108" s="86" t="s">
        <v>80</v>
      </c>
      <c r="AR108" s="83"/>
      <c r="AS108" s="87">
        <v>0</v>
      </c>
      <c r="AT108" s="88">
        <f t="shared" si="1"/>
        <v>0</v>
      </c>
      <c r="AU108" s="89">
        <f>'20210701_03_2 - SO 03.2 D...'!P122</f>
        <v>0</v>
      </c>
      <c r="AV108" s="88">
        <f>'20210701_03_2 - SO 03.2 D...'!J33</f>
        <v>0</v>
      </c>
      <c r="AW108" s="88">
        <f>'20210701_03_2 - SO 03.2 D...'!J34</f>
        <v>0</v>
      </c>
      <c r="AX108" s="88">
        <f>'20210701_03_2 - SO 03.2 D...'!J35</f>
        <v>0</v>
      </c>
      <c r="AY108" s="88">
        <f>'20210701_03_2 - SO 03.2 D...'!J36</f>
        <v>0</v>
      </c>
      <c r="AZ108" s="88">
        <f>'20210701_03_2 - SO 03.2 D...'!F33</f>
        <v>0</v>
      </c>
      <c r="BA108" s="88">
        <f>'20210701_03_2 - SO 03.2 D...'!F34</f>
        <v>0</v>
      </c>
      <c r="BB108" s="88">
        <f>'20210701_03_2 - SO 03.2 D...'!F35</f>
        <v>0</v>
      </c>
      <c r="BC108" s="88">
        <f>'20210701_03_2 - SO 03.2 D...'!F36</f>
        <v>0</v>
      </c>
      <c r="BD108" s="90">
        <f>'20210701_03_2 - SO 03.2 D...'!F37</f>
        <v>0</v>
      </c>
      <c r="BT108" s="91" t="s">
        <v>81</v>
      </c>
      <c r="BV108" s="91" t="s">
        <v>76</v>
      </c>
      <c r="BW108" s="91" t="s">
        <v>124</v>
      </c>
      <c r="BX108" s="91" t="s">
        <v>4</v>
      </c>
      <c r="CL108" s="91" t="s">
        <v>1</v>
      </c>
      <c r="CM108" s="91" t="s">
        <v>74</v>
      </c>
    </row>
    <row r="109" spans="1:91" s="7" customFormat="1" ht="24.75" customHeight="1">
      <c r="A109" s="92" t="s">
        <v>83</v>
      </c>
      <c r="B109" s="83"/>
      <c r="C109" s="84"/>
      <c r="D109" s="279" t="s">
        <v>125</v>
      </c>
      <c r="E109" s="279"/>
      <c r="F109" s="279"/>
      <c r="G109" s="279"/>
      <c r="H109" s="279"/>
      <c r="I109" s="85"/>
      <c r="J109" s="279" t="s">
        <v>126</v>
      </c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39">
        <f>'20210701_03_3 - SO 03.3 Z...'!J30</f>
        <v>0</v>
      </c>
      <c r="AH109" s="240"/>
      <c r="AI109" s="240"/>
      <c r="AJ109" s="240"/>
      <c r="AK109" s="240"/>
      <c r="AL109" s="240"/>
      <c r="AM109" s="240"/>
      <c r="AN109" s="239">
        <f t="shared" si="0"/>
        <v>0</v>
      </c>
      <c r="AO109" s="240"/>
      <c r="AP109" s="240"/>
      <c r="AQ109" s="86" t="s">
        <v>80</v>
      </c>
      <c r="AR109" s="83"/>
      <c r="AS109" s="87">
        <v>0</v>
      </c>
      <c r="AT109" s="88">
        <f t="shared" si="1"/>
        <v>0</v>
      </c>
      <c r="AU109" s="89">
        <f>'20210701_03_3 - SO 03.3 Z...'!P123</f>
        <v>0</v>
      </c>
      <c r="AV109" s="88">
        <f>'20210701_03_3 - SO 03.3 Z...'!J33</f>
        <v>0</v>
      </c>
      <c r="AW109" s="88">
        <f>'20210701_03_3 - SO 03.3 Z...'!J34</f>
        <v>0</v>
      </c>
      <c r="AX109" s="88">
        <f>'20210701_03_3 - SO 03.3 Z...'!J35</f>
        <v>0</v>
      </c>
      <c r="AY109" s="88">
        <f>'20210701_03_3 - SO 03.3 Z...'!J36</f>
        <v>0</v>
      </c>
      <c r="AZ109" s="88">
        <f>'20210701_03_3 - SO 03.3 Z...'!F33</f>
        <v>0</v>
      </c>
      <c r="BA109" s="88">
        <f>'20210701_03_3 - SO 03.3 Z...'!F34</f>
        <v>0</v>
      </c>
      <c r="BB109" s="88">
        <f>'20210701_03_3 - SO 03.3 Z...'!F35</f>
        <v>0</v>
      </c>
      <c r="BC109" s="88">
        <f>'20210701_03_3 - SO 03.3 Z...'!F36</f>
        <v>0</v>
      </c>
      <c r="BD109" s="90">
        <f>'20210701_03_3 - SO 03.3 Z...'!F37</f>
        <v>0</v>
      </c>
      <c r="BT109" s="91" t="s">
        <v>81</v>
      </c>
      <c r="BV109" s="91" t="s">
        <v>76</v>
      </c>
      <c r="BW109" s="91" t="s">
        <v>127</v>
      </c>
      <c r="BX109" s="91" t="s">
        <v>4</v>
      </c>
      <c r="CL109" s="91" t="s">
        <v>1</v>
      </c>
      <c r="CM109" s="91" t="s">
        <v>74</v>
      </c>
    </row>
    <row r="110" spans="1:91" s="7" customFormat="1" ht="24.75" customHeight="1">
      <c r="A110" s="92" t="s">
        <v>83</v>
      </c>
      <c r="B110" s="83"/>
      <c r="C110" s="84"/>
      <c r="D110" s="279" t="s">
        <v>128</v>
      </c>
      <c r="E110" s="279"/>
      <c r="F110" s="279"/>
      <c r="G110" s="279"/>
      <c r="H110" s="279"/>
      <c r="I110" s="85"/>
      <c r="J110" s="279" t="s">
        <v>129</v>
      </c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39">
        <f>'20210701_04 - SO-04 Prípo...'!J30</f>
        <v>0</v>
      </c>
      <c r="AH110" s="240"/>
      <c r="AI110" s="240"/>
      <c r="AJ110" s="240"/>
      <c r="AK110" s="240"/>
      <c r="AL110" s="240"/>
      <c r="AM110" s="240"/>
      <c r="AN110" s="239">
        <f t="shared" si="0"/>
        <v>0</v>
      </c>
      <c r="AO110" s="240"/>
      <c r="AP110" s="240"/>
      <c r="AQ110" s="86" t="s">
        <v>80</v>
      </c>
      <c r="AR110" s="83"/>
      <c r="AS110" s="87">
        <v>0</v>
      </c>
      <c r="AT110" s="88">
        <f t="shared" si="1"/>
        <v>0</v>
      </c>
      <c r="AU110" s="89">
        <f>'20210701_04 - SO-04 Prípo...'!P118</f>
        <v>0</v>
      </c>
      <c r="AV110" s="88">
        <f>'20210701_04 - SO-04 Prípo...'!J33</f>
        <v>0</v>
      </c>
      <c r="AW110" s="88">
        <f>'20210701_04 - SO-04 Prípo...'!J34</f>
        <v>0</v>
      </c>
      <c r="AX110" s="88">
        <f>'20210701_04 - SO-04 Prípo...'!J35</f>
        <v>0</v>
      </c>
      <c r="AY110" s="88">
        <f>'20210701_04 - SO-04 Prípo...'!J36</f>
        <v>0</v>
      </c>
      <c r="AZ110" s="88">
        <f>'20210701_04 - SO-04 Prípo...'!F33</f>
        <v>0</v>
      </c>
      <c r="BA110" s="88">
        <f>'20210701_04 - SO-04 Prípo...'!F34</f>
        <v>0</v>
      </c>
      <c r="BB110" s="88">
        <f>'20210701_04 - SO-04 Prípo...'!F35</f>
        <v>0</v>
      </c>
      <c r="BC110" s="88">
        <f>'20210701_04 - SO-04 Prípo...'!F36</f>
        <v>0</v>
      </c>
      <c r="BD110" s="90">
        <f>'20210701_04 - SO-04 Prípo...'!F37</f>
        <v>0</v>
      </c>
      <c r="BT110" s="91" t="s">
        <v>81</v>
      </c>
      <c r="BV110" s="91" t="s">
        <v>76</v>
      </c>
      <c r="BW110" s="91" t="s">
        <v>130</v>
      </c>
      <c r="BX110" s="91" t="s">
        <v>4</v>
      </c>
      <c r="CL110" s="91" t="s">
        <v>1</v>
      </c>
      <c r="CM110" s="91" t="s">
        <v>74</v>
      </c>
    </row>
    <row r="111" spans="1:91" s="7" customFormat="1" ht="24.75" customHeight="1">
      <c r="A111" s="92" t="s">
        <v>83</v>
      </c>
      <c r="B111" s="83"/>
      <c r="C111" s="84"/>
      <c r="D111" s="279" t="s">
        <v>131</v>
      </c>
      <c r="E111" s="279"/>
      <c r="F111" s="279"/>
      <c r="G111" s="279"/>
      <c r="H111" s="279"/>
      <c r="I111" s="85"/>
      <c r="J111" s="279" t="s">
        <v>132</v>
      </c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39">
        <f>'20210701_05 - SO-05 Prípo...'!J30</f>
        <v>0</v>
      </c>
      <c r="AH111" s="240"/>
      <c r="AI111" s="240"/>
      <c r="AJ111" s="240"/>
      <c r="AK111" s="240"/>
      <c r="AL111" s="240"/>
      <c r="AM111" s="240"/>
      <c r="AN111" s="239">
        <f t="shared" si="0"/>
        <v>0</v>
      </c>
      <c r="AO111" s="240"/>
      <c r="AP111" s="240"/>
      <c r="AQ111" s="86" t="s">
        <v>80</v>
      </c>
      <c r="AR111" s="83"/>
      <c r="AS111" s="87">
        <v>0</v>
      </c>
      <c r="AT111" s="88">
        <f t="shared" si="1"/>
        <v>0</v>
      </c>
      <c r="AU111" s="89">
        <f>'20210701_05 - SO-05 Prípo...'!P118</f>
        <v>0</v>
      </c>
      <c r="AV111" s="88">
        <f>'20210701_05 - SO-05 Prípo...'!J33</f>
        <v>0</v>
      </c>
      <c r="AW111" s="88">
        <f>'20210701_05 - SO-05 Prípo...'!J34</f>
        <v>0</v>
      </c>
      <c r="AX111" s="88">
        <f>'20210701_05 - SO-05 Prípo...'!J35</f>
        <v>0</v>
      </c>
      <c r="AY111" s="88">
        <f>'20210701_05 - SO-05 Prípo...'!J36</f>
        <v>0</v>
      </c>
      <c r="AZ111" s="88">
        <f>'20210701_05 - SO-05 Prípo...'!F33</f>
        <v>0</v>
      </c>
      <c r="BA111" s="88">
        <f>'20210701_05 - SO-05 Prípo...'!F34</f>
        <v>0</v>
      </c>
      <c r="BB111" s="88">
        <f>'20210701_05 - SO-05 Prípo...'!F35</f>
        <v>0</v>
      </c>
      <c r="BC111" s="88">
        <f>'20210701_05 - SO-05 Prípo...'!F36</f>
        <v>0</v>
      </c>
      <c r="BD111" s="90">
        <f>'20210701_05 - SO-05 Prípo...'!F37</f>
        <v>0</v>
      </c>
      <c r="BT111" s="91" t="s">
        <v>81</v>
      </c>
      <c r="BV111" s="91" t="s">
        <v>76</v>
      </c>
      <c r="BW111" s="91" t="s">
        <v>133</v>
      </c>
      <c r="BX111" s="91" t="s">
        <v>4</v>
      </c>
      <c r="CL111" s="91" t="s">
        <v>1</v>
      </c>
      <c r="CM111" s="91" t="s">
        <v>74</v>
      </c>
    </row>
    <row r="112" spans="1:91" s="7" customFormat="1" ht="24.75" customHeight="1">
      <c r="A112" s="92" t="s">
        <v>83</v>
      </c>
      <c r="B112" s="83"/>
      <c r="C112" s="84"/>
      <c r="D112" s="279" t="s">
        <v>134</v>
      </c>
      <c r="E112" s="279"/>
      <c r="F112" s="279"/>
      <c r="G112" s="279"/>
      <c r="H112" s="279"/>
      <c r="I112" s="85"/>
      <c r="J112" s="279" t="s">
        <v>135</v>
      </c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39">
        <f>'20210701_06 - SO-06 Verej...'!J30</f>
        <v>0</v>
      </c>
      <c r="AH112" s="240"/>
      <c r="AI112" s="240"/>
      <c r="AJ112" s="240"/>
      <c r="AK112" s="240"/>
      <c r="AL112" s="240"/>
      <c r="AM112" s="240"/>
      <c r="AN112" s="239">
        <f t="shared" si="0"/>
        <v>0</v>
      </c>
      <c r="AO112" s="240"/>
      <c r="AP112" s="240"/>
      <c r="AQ112" s="86" t="s">
        <v>80</v>
      </c>
      <c r="AR112" s="83"/>
      <c r="AS112" s="87">
        <v>0</v>
      </c>
      <c r="AT112" s="88">
        <f t="shared" si="1"/>
        <v>0</v>
      </c>
      <c r="AU112" s="89">
        <f>'20210701_06 - SO-06 Verej...'!P118</f>
        <v>0</v>
      </c>
      <c r="AV112" s="88">
        <f>'20210701_06 - SO-06 Verej...'!J33</f>
        <v>0</v>
      </c>
      <c r="AW112" s="88">
        <f>'20210701_06 - SO-06 Verej...'!J34</f>
        <v>0</v>
      </c>
      <c r="AX112" s="88">
        <f>'20210701_06 - SO-06 Verej...'!J35</f>
        <v>0</v>
      </c>
      <c r="AY112" s="88">
        <f>'20210701_06 - SO-06 Verej...'!J36</f>
        <v>0</v>
      </c>
      <c r="AZ112" s="88">
        <f>'20210701_06 - SO-06 Verej...'!F33</f>
        <v>0</v>
      </c>
      <c r="BA112" s="88">
        <f>'20210701_06 - SO-06 Verej...'!F34</f>
        <v>0</v>
      </c>
      <c r="BB112" s="88">
        <f>'20210701_06 - SO-06 Verej...'!F35</f>
        <v>0</v>
      </c>
      <c r="BC112" s="88">
        <f>'20210701_06 - SO-06 Verej...'!F36</f>
        <v>0</v>
      </c>
      <c r="BD112" s="90">
        <f>'20210701_06 - SO-06 Verej...'!F37</f>
        <v>0</v>
      </c>
      <c r="BT112" s="91" t="s">
        <v>81</v>
      </c>
      <c r="BV112" s="91" t="s">
        <v>76</v>
      </c>
      <c r="BW112" s="91" t="s">
        <v>136</v>
      </c>
      <c r="BX112" s="91" t="s">
        <v>4</v>
      </c>
      <c r="CL112" s="91" t="s">
        <v>1</v>
      </c>
      <c r="CM112" s="91" t="s">
        <v>74</v>
      </c>
    </row>
    <row r="113" spans="1:91" s="7" customFormat="1" ht="24.75" customHeight="1">
      <c r="A113" s="92" t="s">
        <v>83</v>
      </c>
      <c r="B113" s="83"/>
      <c r="C113" s="84"/>
      <c r="D113" s="279" t="s">
        <v>137</v>
      </c>
      <c r="E113" s="279"/>
      <c r="F113" s="279"/>
      <c r="G113" s="279"/>
      <c r="H113" s="279"/>
      <c r="I113" s="85"/>
      <c r="J113" s="279" t="s">
        <v>138</v>
      </c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39">
        <f>'20210701_07 - SO-07 Spevn...'!J30</f>
        <v>0</v>
      </c>
      <c r="AH113" s="240"/>
      <c r="AI113" s="240"/>
      <c r="AJ113" s="240"/>
      <c r="AK113" s="240"/>
      <c r="AL113" s="240"/>
      <c r="AM113" s="240"/>
      <c r="AN113" s="239">
        <f t="shared" si="0"/>
        <v>0</v>
      </c>
      <c r="AO113" s="240"/>
      <c r="AP113" s="240"/>
      <c r="AQ113" s="86" t="s">
        <v>80</v>
      </c>
      <c r="AR113" s="83"/>
      <c r="AS113" s="98">
        <v>0</v>
      </c>
      <c r="AT113" s="99">
        <f t="shared" si="1"/>
        <v>0</v>
      </c>
      <c r="AU113" s="100">
        <f>'20210701_07 - SO-07 Spevn...'!P125</f>
        <v>0</v>
      </c>
      <c r="AV113" s="99">
        <f>'20210701_07 - SO-07 Spevn...'!J33</f>
        <v>0</v>
      </c>
      <c r="AW113" s="99">
        <f>'20210701_07 - SO-07 Spevn...'!J34</f>
        <v>0</v>
      </c>
      <c r="AX113" s="99">
        <f>'20210701_07 - SO-07 Spevn...'!J35</f>
        <v>0</v>
      </c>
      <c r="AY113" s="99">
        <f>'20210701_07 - SO-07 Spevn...'!J36</f>
        <v>0</v>
      </c>
      <c r="AZ113" s="99">
        <f>'20210701_07 - SO-07 Spevn...'!F33</f>
        <v>0</v>
      </c>
      <c r="BA113" s="99">
        <f>'20210701_07 - SO-07 Spevn...'!F34</f>
        <v>0</v>
      </c>
      <c r="BB113" s="99">
        <f>'20210701_07 - SO-07 Spevn...'!F35</f>
        <v>0</v>
      </c>
      <c r="BC113" s="99">
        <f>'20210701_07 - SO-07 Spevn...'!F36</f>
        <v>0</v>
      </c>
      <c r="BD113" s="101">
        <f>'20210701_07 - SO-07 Spevn...'!F37</f>
        <v>0</v>
      </c>
      <c r="BT113" s="91" t="s">
        <v>81</v>
      </c>
      <c r="BV113" s="91" t="s">
        <v>76</v>
      </c>
      <c r="BW113" s="91" t="s">
        <v>139</v>
      </c>
      <c r="BX113" s="91" t="s">
        <v>4</v>
      </c>
      <c r="CL113" s="91" t="s">
        <v>1</v>
      </c>
      <c r="CM113" s="91" t="s">
        <v>74</v>
      </c>
    </row>
    <row r="114" spans="1:91" s="2" customFormat="1" ht="30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4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91" s="2" customFormat="1" ht="6.95" customHeight="1">
      <c r="A115" s="33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34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</sheetData>
  <mergeCells count="114"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  <mergeCell ref="L85:AO85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AG94:AM94"/>
    <mergeCell ref="AN100:AP100"/>
    <mergeCell ref="AN95:AP95"/>
    <mergeCell ref="AN102:AP102"/>
    <mergeCell ref="AN98:AP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</mergeCells>
  <hyperlinks>
    <hyperlink ref="A96" location="'20210701_01_a - SO-01 Čas...'!C2" display="/"/>
    <hyperlink ref="A97" location="'20210701_01_z - SO-01 Čas...'!C2" display="/"/>
    <hyperlink ref="A98" location="'20210701_01zt - SO 01 Čas...'!C2" display="/"/>
    <hyperlink ref="A99" location="'20210701_01_u - SO-01 Čas...'!C2" display="/"/>
    <hyperlink ref="A100" location="'20210901_01 el - SO-01 Ča...'!C2" display="/"/>
    <hyperlink ref="A101" location="'20210701_01_vz - SO-01 Ča...'!C2" display="/"/>
    <hyperlink ref="A102" location="'20210701_01_eps - SO-01 Č...'!C2" display="/"/>
    <hyperlink ref="A103" location="'20210701_01_zo - SO-01 Ča...'!C2" display="/"/>
    <hyperlink ref="A104" location="'20210701_01_m - SO-01 Čas...'!C2" display="/"/>
    <hyperlink ref="A105" location="'20210701_01_g - SO-01 Čas...'!C2" display="/"/>
    <hyperlink ref="A106" location="'20210701_02 - SO 02 Vodov...'!C2" display="/"/>
    <hyperlink ref="A107" location="'20210701_03_1 - SO 03.1 S...'!C2" display="/"/>
    <hyperlink ref="A108" location="'20210701_03_2 - SO 03.2 D...'!C2" display="/"/>
    <hyperlink ref="A109" location="'20210701_03_3 - SO 03.3 Z...'!C2" display="/"/>
    <hyperlink ref="A110" location="'20210701_04 - SO-04 Prípo...'!C2" display="/"/>
    <hyperlink ref="A111" location="'20210701_05 - SO-05 Prípo...'!C2" display="/"/>
    <hyperlink ref="A112" location="'20210701_06 - SO-06 Verej...'!C2" display="/"/>
    <hyperlink ref="A113" location="'20210701_07 - SO-07 Spev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112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3457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ROUND((ROUND((SUM(BE131:BE249)),  2) + SUM(BE251:BE260)), 2)</f>
        <v>0</v>
      </c>
      <c r="G35" s="110"/>
      <c r="H35" s="110"/>
      <c r="I35" s="111">
        <v>0.2</v>
      </c>
      <c r="J35" s="109">
        <f>ROUND((ROUND(((SUM(BE131:BE249))*I35),  2) + (SUM(BE251:BE260)*I35)),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ROUND((ROUND((SUM(BF131:BF249)),  2) + SUM(BF251:BF260)), 2)</f>
        <v>0</v>
      </c>
      <c r="G36" s="110"/>
      <c r="H36" s="110"/>
      <c r="I36" s="111">
        <v>0.2</v>
      </c>
      <c r="J36" s="109">
        <f>ROUND((ROUND(((SUM(BF131:BF249))*I36),  2) + (SUM(BF251:BF260)*I36)),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ROUND((ROUND((SUM(BG131:BG249)),  2) + SUM(BG251:BG260)),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ROUND((ROUND((SUM(BH131:BH249)),  2) + SUM(BH251:BH260)),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ROUND((ROUND((SUM(BI131:BI249)),  2) + SUM(BI251:BI260)),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20210701_01_m - SO-01 Časť Meranie a regulácia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J131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3458</v>
      </c>
      <c r="E99" s="127"/>
      <c r="F99" s="127"/>
      <c r="G99" s="127"/>
      <c r="H99" s="127"/>
      <c r="I99" s="127"/>
      <c r="J99" s="128">
        <f>J132</f>
        <v>0</v>
      </c>
      <c r="L99" s="125"/>
    </row>
    <row r="100" spans="1:47" s="10" customFormat="1" ht="19.899999999999999" hidden="1" customHeight="1">
      <c r="B100" s="129"/>
      <c r="D100" s="130" t="s">
        <v>3459</v>
      </c>
      <c r="E100" s="131"/>
      <c r="F100" s="131"/>
      <c r="G100" s="131"/>
      <c r="H100" s="131"/>
      <c r="I100" s="131"/>
      <c r="J100" s="132">
        <f>J133</f>
        <v>0</v>
      </c>
      <c r="L100" s="129"/>
    </row>
    <row r="101" spans="1:47" s="10" customFormat="1" ht="19.899999999999999" hidden="1" customHeight="1">
      <c r="B101" s="129"/>
      <c r="D101" s="130" t="s">
        <v>3460</v>
      </c>
      <c r="E101" s="131"/>
      <c r="F101" s="131"/>
      <c r="G101" s="131"/>
      <c r="H101" s="131"/>
      <c r="I101" s="131"/>
      <c r="J101" s="132">
        <f>J162</f>
        <v>0</v>
      </c>
      <c r="L101" s="129"/>
    </row>
    <row r="102" spans="1:47" s="10" customFormat="1" ht="19.899999999999999" hidden="1" customHeight="1">
      <c r="B102" s="129"/>
      <c r="D102" s="130" t="s">
        <v>3461</v>
      </c>
      <c r="E102" s="131"/>
      <c r="F102" s="131"/>
      <c r="G102" s="131"/>
      <c r="H102" s="131"/>
      <c r="I102" s="131"/>
      <c r="J102" s="132">
        <f>J167</f>
        <v>0</v>
      </c>
      <c r="L102" s="129"/>
    </row>
    <row r="103" spans="1:47" s="10" customFormat="1" ht="19.899999999999999" hidden="1" customHeight="1">
      <c r="B103" s="129"/>
      <c r="D103" s="130" t="s">
        <v>3462</v>
      </c>
      <c r="E103" s="131"/>
      <c r="F103" s="131"/>
      <c r="G103" s="131"/>
      <c r="H103" s="131"/>
      <c r="I103" s="131"/>
      <c r="J103" s="132">
        <f>J175</f>
        <v>0</v>
      </c>
      <c r="L103" s="129"/>
    </row>
    <row r="104" spans="1:47" s="9" customFormat="1" ht="24.95" hidden="1" customHeight="1">
      <c r="B104" s="125"/>
      <c r="D104" s="126" t="s">
        <v>3463</v>
      </c>
      <c r="E104" s="127"/>
      <c r="F104" s="127"/>
      <c r="G104" s="127"/>
      <c r="H104" s="127"/>
      <c r="I104" s="127"/>
      <c r="J104" s="128">
        <f>J192</f>
        <v>0</v>
      </c>
      <c r="L104" s="125"/>
    </row>
    <row r="105" spans="1:47" s="10" customFormat="1" ht="19.899999999999999" hidden="1" customHeight="1">
      <c r="B105" s="129"/>
      <c r="D105" s="130" t="s">
        <v>3460</v>
      </c>
      <c r="E105" s="131"/>
      <c r="F105" s="131"/>
      <c r="G105" s="131"/>
      <c r="H105" s="131"/>
      <c r="I105" s="131"/>
      <c r="J105" s="132">
        <f>J211</f>
        <v>0</v>
      </c>
      <c r="L105" s="129"/>
    </row>
    <row r="106" spans="1:47" s="10" customFormat="1" ht="19.899999999999999" hidden="1" customHeight="1">
      <c r="B106" s="129"/>
      <c r="D106" s="130" t="s">
        <v>3464</v>
      </c>
      <c r="E106" s="131"/>
      <c r="F106" s="131"/>
      <c r="G106" s="131"/>
      <c r="H106" s="131"/>
      <c r="I106" s="131"/>
      <c r="J106" s="132">
        <f>J216</f>
        <v>0</v>
      </c>
      <c r="L106" s="129"/>
    </row>
    <row r="107" spans="1:47" s="10" customFormat="1" ht="19.899999999999999" hidden="1" customHeight="1">
      <c r="B107" s="129"/>
      <c r="D107" s="130" t="s">
        <v>3465</v>
      </c>
      <c r="E107" s="131"/>
      <c r="F107" s="131"/>
      <c r="G107" s="131"/>
      <c r="H107" s="131"/>
      <c r="I107" s="131"/>
      <c r="J107" s="132">
        <f>J224</f>
        <v>0</v>
      </c>
      <c r="L107" s="129"/>
    </row>
    <row r="108" spans="1:47" s="10" customFormat="1" ht="19.899999999999999" hidden="1" customHeight="1">
      <c r="B108" s="129"/>
      <c r="D108" s="130" t="s">
        <v>3466</v>
      </c>
      <c r="E108" s="131"/>
      <c r="F108" s="131"/>
      <c r="G108" s="131"/>
      <c r="H108" s="131"/>
      <c r="I108" s="131"/>
      <c r="J108" s="132">
        <f>J241</f>
        <v>0</v>
      </c>
      <c r="L108" s="129"/>
    </row>
    <row r="109" spans="1:47" s="9" customFormat="1" ht="21.75" hidden="1" customHeight="1">
      <c r="B109" s="125"/>
      <c r="D109" s="133" t="s">
        <v>181</v>
      </c>
      <c r="J109" s="134">
        <f>J250</f>
        <v>0</v>
      </c>
      <c r="L109" s="125"/>
    </row>
    <row r="110" spans="1:47" s="2" customFormat="1" ht="21.75" hidden="1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hidden="1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hidden="1"/>
    <row r="113" spans="1:31" hidden="1"/>
    <row r="114" spans="1:31" hidden="1"/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182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86" t="str">
        <f>E7</f>
        <v>Viacúčelová športová hala - EÚ v Bratislave</v>
      </c>
      <c r="F119" s="287"/>
      <c r="G119" s="287"/>
      <c r="H119" s="287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1"/>
      <c r="C120" s="28" t="s">
        <v>143</v>
      </c>
      <c r="L120" s="21"/>
    </row>
    <row r="121" spans="1:31" s="2" customFormat="1" ht="16.5" customHeight="1">
      <c r="A121" s="33"/>
      <c r="B121" s="34"/>
      <c r="C121" s="33"/>
      <c r="D121" s="33"/>
      <c r="E121" s="286" t="s">
        <v>144</v>
      </c>
      <c r="F121" s="285"/>
      <c r="G121" s="285"/>
      <c r="H121" s="285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145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80" t="str">
        <f>E11</f>
        <v>20210701_01_m - SO-01 Časť Meranie a regulácia</v>
      </c>
      <c r="F123" s="285"/>
      <c r="G123" s="285"/>
      <c r="H123" s="285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F14</f>
        <v>Ekonomická univerzita v Bratislave</v>
      </c>
      <c r="G125" s="33"/>
      <c r="H125" s="33"/>
      <c r="I125" s="28" t="s">
        <v>21</v>
      </c>
      <c r="J125" s="59">
        <f>IF(J14="","",J14)</f>
        <v>44536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22</v>
      </c>
      <c r="D127" s="33"/>
      <c r="E127" s="33"/>
      <c r="F127" s="26" t="str">
        <f>E17</f>
        <v>Ekonomická univerzita v Bratislave</v>
      </c>
      <c r="G127" s="33"/>
      <c r="H127" s="33"/>
      <c r="I127" s="28" t="s">
        <v>27</v>
      </c>
      <c r="J127" s="31" t="str">
        <f>E23</f>
        <v>Ateliér Slabey s.r.o.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7" customHeight="1">
      <c r="A128" s="33"/>
      <c r="B128" s="34"/>
      <c r="C128" s="28" t="s">
        <v>25</v>
      </c>
      <c r="D128" s="33"/>
      <c r="E128" s="33"/>
      <c r="F128" s="26" t="str">
        <f>IF(E20="","",E20)</f>
        <v>Vyplň údaj</v>
      </c>
      <c r="G128" s="33"/>
      <c r="H128" s="33"/>
      <c r="I128" s="28" t="s">
        <v>30</v>
      </c>
      <c r="J128" s="31" t="str">
        <f>E26</f>
        <v>Ing. Natália Voltmannová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35"/>
      <c r="B130" s="136"/>
      <c r="C130" s="137" t="s">
        <v>183</v>
      </c>
      <c r="D130" s="138" t="s">
        <v>59</v>
      </c>
      <c r="E130" s="138" t="s">
        <v>55</v>
      </c>
      <c r="F130" s="138" t="s">
        <v>56</v>
      </c>
      <c r="G130" s="138" t="s">
        <v>184</v>
      </c>
      <c r="H130" s="138" t="s">
        <v>185</v>
      </c>
      <c r="I130" s="138" t="s">
        <v>186</v>
      </c>
      <c r="J130" s="139" t="s">
        <v>150</v>
      </c>
      <c r="K130" s="140" t="s">
        <v>187</v>
      </c>
      <c r="L130" s="141"/>
      <c r="M130" s="66" t="s">
        <v>1</v>
      </c>
      <c r="N130" s="67" t="s">
        <v>38</v>
      </c>
      <c r="O130" s="67" t="s">
        <v>188</v>
      </c>
      <c r="P130" s="67" t="s">
        <v>189</v>
      </c>
      <c r="Q130" s="67" t="s">
        <v>190</v>
      </c>
      <c r="R130" s="67" t="s">
        <v>191</v>
      </c>
      <c r="S130" s="67" t="s">
        <v>192</v>
      </c>
      <c r="T130" s="68" t="s">
        <v>193</v>
      </c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65" s="2" customFormat="1" ht="22.7" customHeight="1">
      <c r="A131" s="33"/>
      <c r="B131" s="34"/>
      <c r="C131" s="73" t="s">
        <v>151</v>
      </c>
      <c r="D131" s="33"/>
      <c r="E131" s="33"/>
      <c r="F131" s="33"/>
      <c r="G131" s="33"/>
      <c r="H131" s="33"/>
      <c r="I131" s="33"/>
      <c r="J131" s="142">
        <f>BK131</f>
        <v>0</v>
      </c>
      <c r="K131" s="33"/>
      <c r="L131" s="34"/>
      <c r="M131" s="69"/>
      <c r="N131" s="60"/>
      <c r="O131" s="70"/>
      <c r="P131" s="143">
        <f>P132+P192+P250</f>
        <v>0</v>
      </c>
      <c r="Q131" s="70"/>
      <c r="R131" s="143">
        <f>R132+R192+R250</f>
        <v>0</v>
      </c>
      <c r="S131" s="70"/>
      <c r="T131" s="144">
        <f>T132+T192+T250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73</v>
      </c>
      <c r="AU131" s="18" t="s">
        <v>152</v>
      </c>
      <c r="BK131" s="145">
        <f>BK132+BK192+BK250</f>
        <v>0</v>
      </c>
    </row>
    <row r="132" spans="1:65" s="12" customFormat="1" ht="25.9" customHeight="1">
      <c r="B132" s="146"/>
      <c r="D132" s="147" t="s">
        <v>73</v>
      </c>
      <c r="E132" s="148" t="s">
        <v>140</v>
      </c>
      <c r="F132" s="148" t="s">
        <v>3467</v>
      </c>
      <c r="I132" s="149"/>
      <c r="J132" s="134">
        <f>BK132</f>
        <v>0</v>
      </c>
      <c r="L132" s="146"/>
      <c r="M132" s="150"/>
      <c r="N132" s="151"/>
      <c r="O132" s="151"/>
      <c r="P132" s="152">
        <f>P133+P162+P167+P175</f>
        <v>0</v>
      </c>
      <c r="Q132" s="151"/>
      <c r="R132" s="152">
        <f>R133+R162+R167+R175</f>
        <v>0</v>
      </c>
      <c r="S132" s="151"/>
      <c r="T132" s="153">
        <f>T133+T162+T167+T175</f>
        <v>0</v>
      </c>
      <c r="AR132" s="147" t="s">
        <v>81</v>
      </c>
      <c r="AT132" s="154" t="s">
        <v>73</v>
      </c>
      <c r="AU132" s="154" t="s">
        <v>74</v>
      </c>
      <c r="AY132" s="147" t="s">
        <v>196</v>
      </c>
      <c r="BK132" s="155">
        <f>BK133+BK162+BK167+BK175</f>
        <v>0</v>
      </c>
    </row>
    <row r="133" spans="1:65" s="12" customFormat="1" ht="22.7" customHeight="1">
      <c r="B133" s="146"/>
      <c r="D133" s="147" t="s">
        <v>73</v>
      </c>
      <c r="E133" s="171" t="s">
        <v>2931</v>
      </c>
      <c r="F133" s="171" t="s">
        <v>3468</v>
      </c>
      <c r="I133" s="149"/>
      <c r="J133" s="172">
        <f>BK133</f>
        <v>0</v>
      </c>
      <c r="L133" s="146"/>
      <c r="M133" s="150"/>
      <c r="N133" s="151"/>
      <c r="O133" s="151"/>
      <c r="P133" s="152">
        <f>SUM(P134:P161)</f>
        <v>0</v>
      </c>
      <c r="Q133" s="151"/>
      <c r="R133" s="152">
        <f>SUM(R134:R161)</f>
        <v>0</v>
      </c>
      <c r="S133" s="151"/>
      <c r="T133" s="153">
        <f>SUM(T134:T161)</f>
        <v>0</v>
      </c>
      <c r="AR133" s="147" t="s">
        <v>81</v>
      </c>
      <c r="AT133" s="154" t="s">
        <v>73</v>
      </c>
      <c r="AU133" s="154" t="s">
        <v>81</v>
      </c>
      <c r="AY133" s="147" t="s">
        <v>196</v>
      </c>
      <c r="BK133" s="155">
        <f>SUM(BK134:BK161)</f>
        <v>0</v>
      </c>
    </row>
    <row r="134" spans="1:65" s="2" customFormat="1" ht="24.2" customHeight="1">
      <c r="A134" s="33"/>
      <c r="B134" s="156"/>
      <c r="C134" s="157" t="s">
        <v>81</v>
      </c>
      <c r="D134" s="157" t="s">
        <v>197</v>
      </c>
      <c r="E134" s="158" t="s">
        <v>3469</v>
      </c>
      <c r="F134" s="159" t="s">
        <v>3470</v>
      </c>
      <c r="G134" s="160" t="s">
        <v>444</v>
      </c>
      <c r="H134" s="161">
        <v>2</v>
      </c>
      <c r="I134" s="162"/>
      <c r="J134" s="163">
        <f t="shared" ref="J134:J161" si="0"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ref="P134:P161" si="1">O134*H134</f>
        <v>0</v>
      </c>
      <c r="Q134" s="167">
        <v>0</v>
      </c>
      <c r="R134" s="167">
        <f t="shared" ref="R134:R161" si="2">Q134*H134</f>
        <v>0</v>
      </c>
      <c r="S134" s="167">
        <v>0</v>
      </c>
      <c r="T134" s="168">
        <f t="shared" ref="T134:T161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ref="BE134:BE161" si="4">IF(N134="základná",J134,0)</f>
        <v>0</v>
      </c>
      <c r="BF134" s="170">
        <f t="shared" ref="BF134:BF161" si="5">IF(N134="znížená",J134,0)</f>
        <v>0</v>
      </c>
      <c r="BG134" s="170">
        <f t="shared" ref="BG134:BG161" si="6">IF(N134="zákl. prenesená",J134,0)</f>
        <v>0</v>
      </c>
      <c r="BH134" s="170">
        <f t="shared" ref="BH134:BH161" si="7">IF(N134="zníž. prenesená",J134,0)</f>
        <v>0</v>
      </c>
      <c r="BI134" s="170">
        <f t="shared" ref="BI134:BI161" si="8">IF(N134="nulová",J134,0)</f>
        <v>0</v>
      </c>
      <c r="BJ134" s="18" t="s">
        <v>87</v>
      </c>
      <c r="BK134" s="170">
        <f t="shared" ref="BK134:BK161" si="9">ROUND(I134*H134,2)</f>
        <v>0</v>
      </c>
      <c r="BL134" s="18" t="s">
        <v>200</v>
      </c>
      <c r="BM134" s="169" t="s">
        <v>87</v>
      </c>
    </row>
    <row r="135" spans="1:65" s="2" customFormat="1" ht="24.2" customHeight="1">
      <c r="A135" s="33"/>
      <c r="B135" s="156"/>
      <c r="C135" s="157" t="s">
        <v>87</v>
      </c>
      <c r="D135" s="157" t="s">
        <v>197</v>
      </c>
      <c r="E135" s="158" t="s">
        <v>3471</v>
      </c>
      <c r="F135" s="159" t="s">
        <v>3472</v>
      </c>
      <c r="G135" s="160" t="s">
        <v>444</v>
      </c>
      <c r="H135" s="161">
        <v>2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200</v>
      </c>
    </row>
    <row r="136" spans="1:65" s="2" customFormat="1" ht="24.2" customHeight="1">
      <c r="A136" s="33"/>
      <c r="B136" s="156"/>
      <c r="C136" s="157" t="s">
        <v>221</v>
      </c>
      <c r="D136" s="157" t="s">
        <v>197</v>
      </c>
      <c r="E136" s="158" t="s">
        <v>3473</v>
      </c>
      <c r="F136" s="159" t="s">
        <v>3474</v>
      </c>
      <c r="G136" s="160" t="s">
        <v>444</v>
      </c>
      <c r="H136" s="161">
        <v>1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239</v>
      </c>
    </row>
    <row r="137" spans="1:65" s="2" customFormat="1" ht="24.2" customHeight="1">
      <c r="A137" s="33"/>
      <c r="B137" s="156"/>
      <c r="C137" s="157" t="s">
        <v>200</v>
      </c>
      <c r="D137" s="157" t="s">
        <v>197</v>
      </c>
      <c r="E137" s="158" t="s">
        <v>3475</v>
      </c>
      <c r="F137" s="159" t="s">
        <v>3470</v>
      </c>
      <c r="G137" s="160" t="s">
        <v>444</v>
      </c>
      <c r="H137" s="161">
        <v>1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249</v>
      </c>
    </row>
    <row r="138" spans="1:65" s="2" customFormat="1" ht="24.2" customHeight="1">
      <c r="A138" s="33"/>
      <c r="B138" s="156"/>
      <c r="C138" s="157" t="s">
        <v>234</v>
      </c>
      <c r="D138" s="157" t="s">
        <v>197</v>
      </c>
      <c r="E138" s="158" t="s">
        <v>3476</v>
      </c>
      <c r="F138" s="159" t="s">
        <v>3472</v>
      </c>
      <c r="G138" s="160" t="s">
        <v>444</v>
      </c>
      <c r="H138" s="161">
        <v>1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87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259</v>
      </c>
    </row>
    <row r="139" spans="1:65" s="2" customFormat="1" ht="24.2" customHeight="1">
      <c r="A139" s="33"/>
      <c r="B139" s="156"/>
      <c r="C139" s="157" t="s">
        <v>239</v>
      </c>
      <c r="D139" s="157" t="s">
        <v>197</v>
      </c>
      <c r="E139" s="158" t="s">
        <v>3477</v>
      </c>
      <c r="F139" s="159" t="s">
        <v>3470</v>
      </c>
      <c r="G139" s="160" t="s">
        <v>444</v>
      </c>
      <c r="H139" s="161">
        <v>1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87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141</v>
      </c>
    </row>
    <row r="140" spans="1:65" s="2" customFormat="1" ht="24.2" customHeight="1">
      <c r="A140" s="33"/>
      <c r="B140" s="156"/>
      <c r="C140" s="157" t="s">
        <v>244</v>
      </c>
      <c r="D140" s="157" t="s">
        <v>197</v>
      </c>
      <c r="E140" s="158" t="s">
        <v>3478</v>
      </c>
      <c r="F140" s="159" t="s">
        <v>3472</v>
      </c>
      <c r="G140" s="160" t="s">
        <v>444</v>
      </c>
      <c r="H140" s="161">
        <v>1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87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277</v>
      </c>
    </row>
    <row r="141" spans="1:65" s="2" customFormat="1" ht="24.2" customHeight="1">
      <c r="A141" s="33"/>
      <c r="B141" s="156"/>
      <c r="C141" s="157" t="s">
        <v>249</v>
      </c>
      <c r="D141" s="157" t="s">
        <v>197</v>
      </c>
      <c r="E141" s="158" t="s">
        <v>3479</v>
      </c>
      <c r="F141" s="159" t="s">
        <v>3470</v>
      </c>
      <c r="G141" s="160" t="s">
        <v>444</v>
      </c>
      <c r="H141" s="161">
        <v>1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289</v>
      </c>
    </row>
    <row r="142" spans="1:65" s="2" customFormat="1" ht="24.2" customHeight="1">
      <c r="A142" s="33"/>
      <c r="B142" s="156"/>
      <c r="C142" s="157" t="s">
        <v>255</v>
      </c>
      <c r="D142" s="157" t="s">
        <v>197</v>
      </c>
      <c r="E142" s="158" t="s">
        <v>3480</v>
      </c>
      <c r="F142" s="159" t="s">
        <v>3472</v>
      </c>
      <c r="G142" s="160" t="s">
        <v>444</v>
      </c>
      <c r="H142" s="161">
        <v>1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87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299</v>
      </c>
    </row>
    <row r="143" spans="1:65" s="2" customFormat="1" ht="24.2" customHeight="1">
      <c r="A143" s="33"/>
      <c r="B143" s="156"/>
      <c r="C143" s="157" t="s">
        <v>259</v>
      </c>
      <c r="D143" s="157" t="s">
        <v>197</v>
      </c>
      <c r="E143" s="158" t="s">
        <v>3481</v>
      </c>
      <c r="F143" s="159" t="s">
        <v>3470</v>
      </c>
      <c r="G143" s="160" t="s">
        <v>444</v>
      </c>
      <c r="H143" s="161">
        <v>1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87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7</v>
      </c>
    </row>
    <row r="144" spans="1:65" s="2" customFormat="1" ht="24.2" customHeight="1">
      <c r="A144" s="33"/>
      <c r="B144" s="156"/>
      <c r="C144" s="157" t="s">
        <v>264</v>
      </c>
      <c r="D144" s="157" t="s">
        <v>197</v>
      </c>
      <c r="E144" s="158" t="s">
        <v>3482</v>
      </c>
      <c r="F144" s="159" t="s">
        <v>3472</v>
      </c>
      <c r="G144" s="160" t="s">
        <v>444</v>
      </c>
      <c r="H144" s="161">
        <v>1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87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319</v>
      </c>
    </row>
    <row r="145" spans="1:65" s="2" customFormat="1" ht="16.5" customHeight="1">
      <c r="A145" s="33"/>
      <c r="B145" s="156"/>
      <c r="C145" s="157" t="s">
        <v>141</v>
      </c>
      <c r="D145" s="157" t="s">
        <v>197</v>
      </c>
      <c r="E145" s="158" t="s">
        <v>3483</v>
      </c>
      <c r="F145" s="159" t="s">
        <v>3484</v>
      </c>
      <c r="G145" s="160" t="s">
        <v>444</v>
      </c>
      <c r="H145" s="161">
        <v>1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87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343</v>
      </c>
    </row>
    <row r="146" spans="1:65" s="2" customFormat="1" ht="24.2" customHeight="1">
      <c r="A146" s="33"/>
      <c r="B146" s="156"/>
      <c r="C146" s="157" t="s">
        <v>272</v>
      </c>
      <c r="D146" s="157" t="s">
        <v>197</v>
      </c>
      <c r="E146" s="158" t="s">
        <v>3485</v>
      </c>
      <c r="F146" s="159" t="s">
        <v>3486</v>
      </c>
      <c r="G146" s="160" t="s">
        <v>444</v>
      </c>
      <c r="H146" s="161">
        <v>1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87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354</v>
      </c>
    </row>
    <row r="147" spans="1:65" s="2" customFormat="1" ht="16.5" customHeight="1">
      <c r="A147" s="33"/>
      <c r="B147" s="156"/>
      <c r="C147" s="157" t="s">
        <v>277</v>
      </c>
      <c r="D147" s="157" t="s">
        <v>197</v>
      </c>
      <c r="E147" s="158" t="s">
        <v>3487</v>
      </c>
      <c r="F147" s="159" t="s">
        <v>3488</v>
      </c>
      <c r="G147" s="160" t="s">
        <v>444</v>
      </c>
      <c r="H147" s="161">
        <v>1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87</v>
      </c>
      <c r="AY147" s="18" t="s">
        <v>196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200</v>
      </c>
      <c r="BM147" s="169" t="s">
        <v>362</v>
      </c>
    </row>
    <row r="148" spans="1:65" s="2" customFormat="1" ht="21.75" customHeight="1">
      <c r="A148" s="33"/>
      <c r="B148" s="156"/>
      <c r="C148" s="157" t="s">
        <v>285</v>
      </c>
      <c r="D148" s="157" t="s">
        <v>197</v>
      </c>
      <c r="E148" s="158" t="s">
        <v>3489</v>
      </c>
      <c r="F148" s="159" t="s">
        <v>3490</v>
      </c>
      <c r="G148" s="160" t="s">
        <v>444</v>
      </c>
      <c r="H148" s="161">
        <v>1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87</v>
      </c>
      <c r="AY148" s="18" t="s">
        <v>196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200</v>
      </c>
      <c r="BM148" s="169" t="s">
        <v>375</v>
      </c>
    </row>
    <row r="149" spans="1:65" s="2" customFormat="1" ht="55.5" customHeight="1">
      <c r="A149" s="33"/>
      <c r="B149" s="156"/>
      <c r="C149" s="157" t="s">
        <v>289</v>
      </c>
      <c r="D149" s="157" t="s">
        <v>197</v>
      </c>
      <c r="E149" s="158" t="s">
        <v>3491</v>
      </c>
      <c r="F149" s="159" t="s">
        <v>3492</v>
      </c>
      <c r="G149" s="160" t="s">
        <v>444</v>
      </c>
      <c r="H149" s="161">
        <v>1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87</v>
      </c>
      <c r="AY149" s="18" t="s">
        <v>196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87</v>
      </c>
      <c r="BK149" s="170">
        <f t="shared" si="9"/>
        <v>0</v>
      </c>
      <c r="BL149" s="18" t="s">
        <v>200</v>
      </c>
      <c r="BM149" s="169" t="s">
        <v>388</v>
      </c>
    </row>
    <row r="150" spans="1:65" s="2" customFormat="1" ht="24.2" customHeight="1">
      <c r="A150" s="33"/>
      <c r="B150" s="156"/>
      <c r="C150" s="157" t="s">
        <v>294</v>
      </c>
      <c r="D150" s="157" t="s">
        <v>197</v>
      </c>
      <c r="E150" s="158" t="s">
        <v>3493</v>
      </c>
      <c r="F150" s="159" t="s">
        <v>3494</v>
      </c>
      <c r="G150" s="160" t="s">
        <v>444</v>
      </c>
      <c r="H150" s="161">
        <v>1</v>
      </c>
      <c r="I150" s="162"/>
      <c r="J150" s="163">
        <f t="shared" si="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200</v>
      </c>
      <c r="AT150" s="169" t="s">
        <v>197</v>
      </c>
      <c r="AU150" s="169" t="s">
        <v>87</v>
      </c>
      <c r="AY150" s="18" t="s">
        <v>196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87</v>
      </c>
      <c r="BK150" s="170">
        <f t="shared" si="9"/>
        <v>0</v>
      </c>
      <c r="BL150" s="18" t="s">
        <v>200</v>
      </c>
      <c r="BM150" s="169" t="s">
        <v>406</v>
      </c>
    </row>
    <row r="151" spans="1:65" s="2" customFormat="1" ht="24.2" customHeight="1">
      <c r="A151" s="33"/>
      <c r="B151" s="156"/>
      <c r="C151" s="157" t="s">
        <v>299</v>
      </c>
      <c r="D151" s="157" t="s">
        <v>197</v>
      </c>
      <c r="E151" s="158" t="s">
        <v>3495</v>
      </c>
      <c r="F151" s="159" t="s">
        <v>3496</v>
      </c>
      <c r="G151" s="160" t="s">
        <v>444</v>
      </c>
      <c r="H151" s="161">
        <v>1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200</v>
      </c>
      <c r="AT151" s="169" t="s">
        <v>197</v>
      </c>
      <c r="AU151" s="169" t="s">
        <v>87</v>
      </c>
      <c r="AY151" s="18" t="s">
        <v>196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87</v>
      </c>
      <c r="BK151" s="170">
        <f t="shared" si="9"/>
        <v>0</v>
      </c>
      <c r="BL151" s="18" t="s">
        <v>200</v>
      </c>
      <c r="BM151" s="169" t="s">
        <v>419</v>
      </c>
    </row>
    <row r="152" spans="1:65" s="2" customFormat="1" ht="24.2" customHeight="1">
      <c r="A152" s="33"/>
      <c r="B152" s="156"/>
      <c r="C152" s="157" t="s">
        <v>304</v>
      </c>
      <c r="D152" s="157" t="s">
        <v>197</v>
      </c>
      <c r="E152" s="158" t="s">
        <v>3497</v>
      </c>
      <c r="F152" s="159" t="s">
        <v>3494</v>
      </c>
      <c r="G152" s="160" t="s">
        <v>444</v>
      </c>
      <c r="H152" s="161">
        <v>1</v>
      </c>
      <c r="I152" s="162"/>
      <c r="J152" s="163">
        <f t="shared" si="0"/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200</v>
      </c>
      <c r="AT152" s="169" t="s">
        <v>197</v>
      </c>
      <c r="AU152" s="169" t="s">
        <v>87</v>
      </c>
      <c r="AY152" s="18" t="s">
        <v>196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87</v>
      </c>
      <c r="BK152" s="170">
        <f t="shared" si="9"/>
        <v>0</v>
      </c>
      <c r="BL152" s="18" t="s">
        <v>200</v>
      </c>
      <c r="BM152" s="169" t="s">
        <v>2040</v>
      </c>
    </row>
    <row r="153" spans="1:65" s="2" customFormat="1" ht="24.2" customHeight="1">
      <c r="A153" s="33"/>
      <c r="B153" s="156"/>
      <c r="C153" s="157" t="s">
        <v>7</v>
      </c>
      <c r="D153" s="157" t="s">
        <v>197</v>
      </c>
      <c r="E153" s="158" t="s">
        <v>3498</v>
      </c>
      <c r="F153" s="159" t="s">
        <v>3496</v>
      </c>
      <c r="G153" s="160" t="s">
        <v>444</v>
      </c>
      <c r="H153" s="161">
        <v>1</v>
      </c>
      <c r="I153" s="162"/>
      <c r="J153" s="163">
        <f t="shared" si="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200</v>
      </c>
      <c r="AT153" s="169" t="s">
        <v>197</v>
      </c>
      <c r="AU153" s="169" t="s">
        <v>87</v>
      </c>
      <c r="AY153" s="18" t="s">
        <v>196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87</v>
      </c>
      <c r="BK153" s="170">
        <f t="shared" si="9"/>
        <v>0</v>
      </c>
      <c r="BL153" s="18" t="s">
        <v>200</v>
      </c>
      <c r="BM153" s="169" t="s">
        <v>441</v>
      </c>
    </row>
    <row r="154" spans="1:65" s="2" customFormat="1" ht="24.2" customHeight="1">
      <c r="A154" s="33"/>
      <c r="B154" s="156"/>
      <c r="C154" s="157" t="s">
        <v>313</v>
      </c>
      <c r="D154" s="157" t="s">
        <v>197</v>
      </c>
      <c r="E154" s="158" t="s">
        <v>3499</v>
      </c>
      <c r="F154" s="159" t="s">
        <v>3494</v>
      </c>
      <c r="G154" s="160" t="s">
        <v>444</v>
      </c>
      <c r="H154" s="161">
        <v>1</v>
      </c>
      <c r="I154" s="162"/>
      <c r="J154" s="163">
        <f t="shared" si="0"/>
        <v>0</v>
      </c>
      <c r="K154" s="164"/>
      <c r="L154" s="34"/>
      <c r="M154" s="165" t="s">
        <v>1</v>
      </c>
      <c r="N154" s="166" t="s">
        <v>40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200</v>
      </c>
      <c r="AT154" s="169" t="s">
        <v>197</v>
      </c>
      <c r="AU154" s="169" t="s">
        <v>87</v>
      </c>
      <c r="AY154" s="18" t="s">
        <v>196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87</v>
      </c>
      <c r="BK154" s="170">
        <f t="shared" si="9"/>
        <v>0</v>
      </c>
      <c r="BL154" s="18" t="s">
        <v>200</v>
      </c>
      <c r="BM154" s="169" t="s">
        <v>452</v>
      </c>
    </row>
    <row r="155" spans="1:65" s="2" customFormat="1" ht="24.2" customHeight="1">
      <c r="A155" s="33"/>
      <c r="B155" s="156"/>
      <c r="C155" s="157" t="s">
        <v>319</v>
      </c>
      <c r="D155" s="157" t="s">
        <v>197</v>
      </c>
      <c r="E155" s="158" t="s">
        <v>3500</v>
      </c>
      <c r="F155" s="159" t="s">
        <v>3496</v>
      </c>
      <c r="G155" s="160" t="s">
        <v>444</v>
      </c>
      <c r="H155" s="161">
        <v>1</v>
      </c>
      <c r="I155" s="162"/>
      <c r="J155" s="163">
        <f t="shared" si="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87</v>
      </c>
      <c r="AY155" s="18" t="s">
        <v>196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87</v>
      </c>
      <c r="BK155" s="170">
        <f t="shared" si="9"/>
        <v>0</v>
      </c>
      <c r="BL155" s="18" t="s">
        <v>200</v>
      </c>
      <c r="BM155" s="169" t="s">
        <v>462</v>
      </c>
    </row>
    <row r="156" spans="1:65" s="2" customFormat="1" ht="24.2" customHeight="1">
      <c r="A156" s="33"/>
      <c r="B156" s="156"/>
      <c r="C156" s="157" t="s">
        <v>2047</v>
      </c>
      <c r="D156" s="157" t="s">
        <v>197</v>
      </c>
      <c r="E156" s="158" t="s">
        <v>3501</v>
      </c>
      <c r="F156" s="159" t="s">
        <v>3494</v>
      </c>
      <c r="G156" s="160" t="s">
        <v>444</v>
      </c>
      <c r="H156" s="161">
        <v>1</v>
      </c>
      <c r="I156" s="162"/>
      <c r="J156" s="163">
        <f t="shared" si="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200</v>
      </c>
      <c r="AT156" s="169" t="s">
        <v>197</v>
      </c>
      <c r="AU156" s="169" t="s">
        <v>87</v>
      </c>
      <c r="AY156" s="18" t="s">
        <v>196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87</v>
      </c>
      <c r="BK156" s="170">
        <f t="shared" si="9"/>
        <v>0</v>
      </c>
      <c r="BL156" s="18" t="s">
        <v>200</v>
      </c>
      <c r="BM156" s="169" t="s">
        <v>472</v>
      </c>
    </row>
    <row r="157" spans="1:65" s="2" customFormat="1" ht="24.2" customHeight="1">
      <c r="A157" s="33"/>
      <c r="B157" s="156"/>
      <c r="C157" s="157" t="s">
        <v>343</v>
      </c>
      <c r="D157" s="157" t="s">
        <v>197</v>
      </c>
      <c r="E157" s="158" t="s">
        <v>3502</v>
      </c>
      <c r="F157" s="159" t="s">
        <v>3496</v>
      </c>
      <c r="G157" s="160" t="s">
        <v>444</v>
      </c>
      <c r="H157" s="161">
        <v>1</v>
      </c>
      <c r="I157" s="162"/>
      <c r="J157" s="163">
        <f t="shared" si="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87</v>
      </c>
      <c r="AY157" s="18" t="s">
        <v>196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87</v>
      </c>
      <c r="BK157" s="170">
        <f t="shared" si="9"/>
        <v>0</v>
      </c>
      <c r="BL157" s="18" t="s">
        <v>200</v>
      </c>
      <c r="BM157" s="169" t="s">
        <v>488</v>
      </c>
    </row>
    <row r="158" spans="1:65" s="2" customFormat="1" ht="21.75" customHeight="1">
      <c r="A158" s="33"/>
      <c r="B158" s="156"/>
      <c r="C158" s="157" t="s">
        <v>2052</v>
      </c>
      <c r="D158" s="157" t="s">
        <v>197</v>
      </c>
      <c r="E158" s="158" t="s">
        <v>3503</v>
      </c>
      <c r="F158" s="159" t="s">
        <v>3504</v>
      </c>
      <c r="G158" s="160" t="s">
        <v>444</v>
      </c>
      <c r="H158" s="161">
        <v>1</v>
      </c>
      <c r="I158" s="162"/>
      <c r="J158" s="163">
        <f t="shared" si="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200</v>
      </c>
      <c r="AT158" s="169" t="s">
        <v>197</v>
      </c>
      <c r="AU158" s="169" t="s">
        <v>87</v>
      </c>
      <c r="AY158" s="18" t="s">
        <v>196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87</v>
      </c>
      <c r="BK158" s="170">
        <f t="shared" si="9"/>
        <v>0</v>
      </c>
      <c r="BL158" s="18" t="s">
        <v>200</v>
      </c>
      <c r="BM158" s="169" t="s">
        <v>497</v>
      </c>
    </row>
    <row r="159" spans="1:65" s="2" customFormat="1" ht="21.75" customHeight="1">
      <c r="A159" s="33"/>
      <c r="B159" s="156"/>
      <c r="C159" s="157" t="s">
        <v>354</v>
      </c>
      <c r="D159" s="157" t="s">
        <v>197</v>
      </c>
      <c r="E159" s="158" t="s">
        <v>3505</v>
      </c>
      <c r="F159" s="159" t="s">
        <v>3506</v>
      </c>
      <c r="G159" s="160" t="s">
        <v>444</v>
      </c>
      <c r="H159" s="161">
        <v>1</v>
      </c>
      <c r="I159" s="162"/>
      <c r="J159" s="163">
        <f t="shared" si="0"/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200</v>
      </c>
      <c r="AT159" s="169" t="s">
        <v>197</v>
      </c>
      <c r="AU159" s="169" t="s">
        <v>87</v>
      </c>
      <c r="AY159" s="18" t="s">
        <v>196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87</v>
      </c>
      <c r="BK159" s="170">
        <f t="shared" si="9"/>
        <v>0</v>
      </c>
      <c r="BL159" s="18" t="s">
        <v>200</v>
      </c>
      <c r="BM159" s="169" t="s">
        <v>512</v>
      </c>
    </row>
    <row r="160" spans="1:65" s="2" customFormat="1" ht="16.5" customHeight="1">
      <c r="A160" s="33"/>
      <c r="B160" s="156"/>
      <c r="C160" s="157" t="s">
        <v>358</v>
      </c>
      <c r="D160" s="157" t="s">
        <v>197</v>
      </c>
      <c r="E160" s="158" t="s">
        <v>3507</v>
      </c>
      <c r="F160" s="159" t="s">
        <v>3508</v>
      </c>
      <c r="G160" s="160" t="s">
        <v>444</v>
      </c>
      <c r="H160" s="161">
        <v>2</v>
      </c>
      <c r="I160" s="162"/>
      <c r="J160" s="163">
        <f t="shared" si="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200</v>
      </c>
      <c r="AT160" s="169" t="s">
        <v>197</v>
      </c>
      <c r="AU160" s="169" t="s">
        <v>87</v>
      </c>
      <c r="AY160" s="18" t="s">
        <v>196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87</v>
      </c>
      <c r="BK160" s="170">
        <f t="shared" si="9"/>
        <v>0</v>
      </c>
      <c r="BL160" s="18" t="s">
        <v>200</v>
      </c>
      <c r="BM160" s="169" t="s">
        <v>521</v>
      </c>
    </row>
    <row r="161" spans="1:65" s="2" customFormat="1" ht="21.75" customHeight="1">
      <c r="A161" s="33"/>
      <c r="B161" s="156"/>
      <c r="C161" s="157" t="s">
        <v>362</v>
      </c>
      <c r="D161" s="157" t="s">
        <v>197</v>
      </c>
      <c r="E161" s="158" t="s">
        <v>3509</v>
      </c>
      <c r="F161" s="159" t="s">
        <v>3510</v>
      </c>
      <c r="G161" s="160" t="s">
        <v>444</v>
      </c>
      <c r="H161" s="161">
        <v>1</v>
      </c>
      <c r="I161" s="162"/>
      <c r="J161" s="163">
        <f t="shared" si="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200</v>
      </c>
      <c r="AT161" s="169" t="s">
        <v>197</v>
      </c>
      <c r="AU161" s="169" t="s">
        <v>87</v>
      </c>
      <c r="AY161" s="18" t="s">
        <v>196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87</v>
      </c>
      <c r="BK161" s="170">
        <f t="shared" si="9"/>
        <v>0</v>
      </c>
      <c r="BL161" s="18" t="s">
        <v>200</v>
      </c>
      <c r="BM161" s="169" t="s">
        <v>549</v>
      </c>
    </row>
    <row r="162" spans="1:65" s="12" customFormat="1" ht="22.7" customHeight="1">
      <c r="B162" s="146"/>
      <c r="D162" s="147" t="s">
        <v>73</v>
      </c>
      <c r="E162" s="171" t="s">
        <v>2952</v>
      </c>
      <c r="F162" s="171" t="s">
        <v>3511</v>
      </c>
      <c r="I162" s="149"/>
      <c r="J162" s="172">
        <f>BK162</f>
        <v>0</v>
      </c>
      <c r="L162" s="146"/>
      <c r="M162" s="150"/>
      <c r="N162" s="151"/>
      <c r="O162" s="151"/>
      <c r="P162" s="152">
        <f>SUM(P163:P166)</f>
        <v>0</v>
      </c>
      <c r="Q162" s="151"/>
      <c r="R162" s="152">
        <f>SUM(R163:R166)</f>
        <v>0</v>
      </c>
      <c r="S162" s="151"/>
      <c r="T162" s="153">
        <f>SUM(T163:T166)</f>
        <v>0</v>
      </c>
      <c r="AR162" s="147" t="s">
        <v>81</v>
      </c>
      <c r="AT162" s="154" t="s">
        <v>73</v>
      </c>
      <c r="AU162" s="154" t="s">
        <v>81</v>
      </c>
      <c r="AY162" s="147" t="s">
        <v>196</v>
      </c>
      <c r="BK162" s="155">
        <f>SUM(BK163:BK166)</f>
        <v>0</v>
      </c>
    </row>
    <row r="163" spans="1:65" s="2" customFormat="1" ht="16.5" customHeight="1">
      <c r="A163" s="33"/>
      <c r="B163" s="156"/>
      <c r="C163" s="157" t="s">
        <v>368</v>
      </c>
      <c r="D163" s="157" t="s">
        <v>197</v>
      </c>
      <c r="E163" s="158" t="s">
        <v>3512</v>
      </c>
      <c r="F163" s="159" t="s">
        <v>3513</v>
      </c>
      <c r="G163" s="160" t="s">
        <v>444</v>
      </c>
      <c r="H163" s="161">
        <v>1</v>
      </c>
      <c r="I163" s="162"/>
      <c r="J163" s="163">
        <f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200</v>
      </c>
      <c r="AT163" s="169" t="s">
        <v>197</v>
      </c>
      <c r="AU163" s="169" t="s">
        <v>87</v>
      </c>
      <c r="AY163" s="18" t="s">
        <v>196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8" t="s">
        <v>87</v>
      </c>
      <c r="BK163" s="170">
        <f>ROUND(I163*H163,2)</f>
        <v>0</v>
      </c>
      <c r="BL163" s="18" t="s">
        <v>200</v>
      </c>
      <c r="BM163" s="169" t="s">
        <v>558</v>
      </c>
    </row>
    <row r="164" spans="1:65" s="2" customFormat="1" ht="24.2" customHeight="1">
      <c r="A164" s="33"/>
      <c r="B164" s="156"/>
      <c r="C164" s="157" t="s">
        <v>375</v>
      </c>
      <c r="D164" s="157" t="s">
        <v>197</v>
      </c>
      <c r="E164" s="158" t="s">
        <v>3514</v>
      </c>
      <c r="F164" s="159" t="s">
        <v>3515</v>
      </c>
      <c r="G164" s="160" t="s">
        <v>444</v>
      </c>
      <c r="H164" s="161">
        <v>3</v>
      </c>
      <c r="I164" s="162"/>
      <c r="J164" s="163">
        <f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200</v>
      </c>
      <c r="AT164" s="169" t="s">
        <v>197</v>
      </c>
      <c r="AU164" s="169" t="s">
        <v>87</v>
      </c>
      <c r="AY164" s="18" t="s">
        <v>196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8" t="s">
        <v>87</v>
      </c>
      <c r="BK164" s="170">
        <f>ROUND(I164*H164,2)</f>
        <v>0</v>
      </c>
      <c r="BL164" s="18" t="s">
        <v>200</v>
      </c>
      <c r="BM164" s="169" t="s">
        <v>567</v>
      </c>
    </row>
    <row r="165" spans="1:65" s="2" customFormat="1" ht="24.2" customHeight="1">
      <c r="A165" s="33"/>
      <c r="B165" s="156"/>
      <c r="C165" s="157" t="s">
        <v>381</v>
      </c>
      <c r="D165" s="157" t="s">
        <v>197</v>
      </c>
      <c r="E165" s="158" t="s">
        <v>3516</v>
      </c>
      <c r="F165" s="159" t="s">
        <v>3517</v>
      </c>
      <c r="G165" s="160" t="s">
        <v>444</v>
      </c>
      <c r="H165" s="161">
        <v>1</v>
      </c>
      <c r="I165" s="162"/>
      <c r="J165" s="163">
        <f>ROUND(I165*H165,2)</f>
        <v>0</v>
      </c>
      <c r="K165" s="164"/>
      <c r="L165" s="34"/>
      <c r="M165" s="165" t="s">
        <v>1</v>
      </c>
      <c r="N165" s="166" t="s">
        <v>40</v>
      </c>
      <c r="O165" s="62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200</v>
      </c>
      <c r="AT165" s="169" t="s">
        <v>197</v>
      </c>
      <c r="AU165" s="169" t="s">
        <v>87</v>
      </c>
      <c r="AY165" s="18" t="s">
        <v>196</v>
      </c>
      <c r="BE165" s="170">
        <f>IF(N165="základná",J165,0)</f>
        <v>0</v>
      </c>
      <c r="BF165" s="170">
        <f>IF(N165="znížená",J165,0)</f>
        <v>0</v>
      </c>
      <c r="BG165" s="170">
        <f>IF(N165="zákl. prenesená",J165,0)</f>
        <v>0</v>
      </c>
      <c r="BH165" s="170">
        <f>IF(N165="zníž. prenesená",J165,0)</f>
        <v>0</v>
      </c>
      <c r="BI165" s="170">
        <f>IF(N165="nulová",J165,0)</f>
        <v>0</v>
      </c>
      <c r="BJ165" s="18" t="s">
        <v>87</v>
      </c>
      <c r="BK165" s="170">
        <f>ROUND(I165*H165,2)</f>
        <v>0</v>
      </c>
      <c r="BL165" s="18" t="s">
        <v>200</v>
      </c>
      <c r="BM165" s="169" t="s">
        <v>596</v>
      </c>
    </row>
    <row r="166" spans="1:65" s="2" customFormat="1" ht="16.5" customHeight="1">
      <c r="A166" s="33"/>
      <c r="B166" s="156"/>
      <c r="C166" s="157" t="s">
        <v>388</v>
      </c>
      <c r="D166" s="157" t="s">
        <v>197</v>
      </c>
      <c r="E166" s="158" t="s">
        <v>3518</v>
      </c>
      <c r="F166" s="159" t="s">
        <v>3519</v>
      </c>
      <c r="G166" s="160" t="s">
        <v>444</v>
      </c>
      <c r="H166" s="161">
        <v>1</v>
      </c>
      <c r="I166" s="162"/>
      <c r="J166" s="163">
        <f>ROUND(I166*H166,2)</f>
        <v>0</v>
      </c>
      <c r="K166" s="164"/>
      <c r="L166" s="34"/>
      <c r="M166" s="165" t="s">
        <v>1</v>
      </c>
      <c r="N166" s="166" t="s">
        <v>40</v>
      </c>
      <c r="O166" s="62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200</v>
      </c>
      <c r="AT166" s="169" t="s">
        <v>197</v>
      </c>
      <c r="AU166" s="169" t="s">
        <v>87</v>
      </c>
      <c r="AY166" s="18" t="s">
        <v>196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8" t="s">
        <v>87</v>
      </c>
      <c r="BK166" s="170">
        <f>ROUND(I166*H166,2)</f>
        <v>0</v>
      </c>
      <c r="BL166" s="18" t="s">
        <v>200</v>
      </c>
      <c r="BM166" s="169" t="s">
        <v>609</v>
      </c>
    </row>
    <row r="167" spans="1:65" s="12" customFormat="1" ht="22.7" customHeight="1">
      <c r="B167" s="146"/>
      <c r="D167" s="147" t="s">
        <v>73</v>
      </c>
      <c r="E167" s="171" t="s">
        <v>2992</v>
      </c>
      <c r="F167" s="171" t="s">
        <v>3520</v>
      </c>
      <c r="I167" s="149"/>
      <c r="J167" s="172">
        <f>BK167</f>
        <v>0</v>
      </c>
      <c r="L167" s="146"/>
      <c r="M167" s="150"/>
      <c r="N167" s="151"/>
      <c r="O167" s="151"/>
      <c r="P167" s="152">
        <f>SUM(P168:P174)</f>
        <v>0</v>
      </c>
      <c r="Q167" s="151"/>
      <c r="R167" s="152">
        <f>SUM(R168:R174)</f>
        <v>0</v>
      </c>
      <c r="S167" s="151"/>
      <c r="T167" s="153">
        <f>SUM(T168:T174)</f>
        <v>0</v>
      </c>
      <c r="AR167" s="147" t="s">
        <v>81</v>
      </c>
      <c r="AT167" s="154" t="s">
        <v>73</v>
      </c>
      <c r="AU167" s="154" t="s">
        <v>81</v>
      </c>
      <c r="AY167" s="147" t="s">
        <v>196</v>
      </c>
      <c r="BK167" s="155">
        <f>SUM(BK168:BK174)</f>
        <v>0</v>
      </c>
    </row>
    <row r="168" spans="1:65" s="2" customFormat="1" ht="16.5" customHeight="1">
      <c r="A168" s="33"/>
      <c r="B168" s="156"/>
      <c r="C168" s="157" t="s">
        <v>398</v>
      </c>
      <c r="D168" s="157" t="s">
        <v>197</v>
      </c>
      <c r="E168" s="158" t="s">
        <v>3521</v>
      </c>
      <c r="F168" s="159" t="s">
        <v>3522</v>
      </c>
      <c r="G168" s="160" t="s">
        <v>444</v>
      </c>
      <c r="H168" s="161">
        <v>1</v>
      </c>
      <c r="I168" s="162"/>
      <c r="J168" s="163">
        <f t="shared" ref="J168:J174" si="10">ROUND(I168*H168,2)</f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ref="P168:P174" si="11">O168*H168</f>
        <v>0</v>
      </c>
      <c r="Q168" s="167">
        <v>0</v>
      </c>
      <c r="R168" s="167">
        <f t="shared" ref="R168:R174" si="12">Q168*H168</f>
        <v>0</v>
      </c>
      <c r="S168" s="167">
        <v>0</v>
      </c>
      <c r="T168" s="168">
        <f t="shared" ref="T168:T174" si="1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200</v>
      </c>
      <c r="AT168" s="169" t="s">
        <v>197</v>
      </c>
      <c r="AU168" s="169" t="s">
        <v>87</v>
      </c>
      <c r="AY168" s="18" t="s">
        <v>196</v>
      </c>
      <c r="BE168" s="170">
        <f t="shared" ref="BE168:BE174" si="14">IF(N168="základná",J168,0)</f>
        <v>0</v>
      </c>
      <c r="BF168" s="170">
        <f t="shared" ref="BF168:BF174" si="15">IF(N168="znížená",J168,0)</f>
        <v>0</v>
      </c>
      <c r="BG168" s="170">
        <f t="shared" ref="BG168:BG174" si="16">IF(N168="zákl. prenesená",J168,0)</f>
        <v>0</v>
      </c>
      <c r="BH168" s="170">
        <f t="shared" ref="BH168:BH174" si="17">IF(N168="zníž. prenesená",J168,0)</f>
        <v>0</v>
      </c>
      <c r="BI168" s="170">
        <f t="shared" ref="BI168:BI174" si="18">IF(N168="nulová",J168,0)</f>
        <v>0</v>
      </c>
      <c r="BJ168" s="18" t="s">
        <v>87</v>
      </c>
      <c r="BK168" s="170">
        <f t="shared" ref="BK168:BK174" si="19">ROUND(I168*H168,2)</f>
        <v>0</v>
      </c>
      <c r="BL168" s="18" t="s">
        <v>200</v>
      </c>
      <c r="BM168" s="169" t="s">
        <v>619</v>
      </c>
    </row>
    <row r="169" spans="1:65" s="2" customFormat="1" ht="16.5" customHeight="1">
      <c r="A169" s="33"/>
      <c r="B169" s="156"/>
      <c r="C169" s="157" t="s">
        <v>406</v>
      </c>
      <c r="D169" s="157" t="s">
        <v>197</v>
      </c>
      <c r="E169" s="158" t="s">
        <v>3523</v>
      </c>
      <c r="F169" s="159" t="s">
        <v>3524</v>
      </c>
      <c r="G169" s="160" t="s">
        <v>1</v>
      </c>
      <c r="H169" s="161">
        <v>0</v>
      </c>
      <c r="I169" s="162"/>
      <c r="J169" s="163">
        <f t="shared" si="1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87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200</v>
      </c>
      <c r="BM169" s="169" t="s">
        <v>635</v>
      </c>
    </row>
    <row r="170" spans="1:65" s="2" customFormat="1" ht="21.75" customHeight="1">
      <c r="A170" s="33"/>
      <c r="B170" s="156"/>
      <c r="C170" s="157" t="s">
        <v>412</v>
      </c>
      <c r="D170" s="157" t="s">
        <v>197</v>
      </c>
      <c r="E170" s="158" t="s">
        <v>3525</v>
      </c>
      <c r="F170" s="159" t="s">
        <v>3526</v>
      </c>
      <c r="G170" s="160" t="s">
        <v>1</v>
      </c>
      <c r="H170" s="161">
        <v>0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200</v>
      </c>
      <c r="AT170" s="169" t="s">
        <v>197</v>
      </c>
      <c r="AU170" s="169" t="s">
        <v>87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200</v>
      </c>
      <c r="BM170" s="169" t="s">
        <v>644</v>
      </c>
    </row>
    <row r="171" spans="1:65" s="2" customFormat="1" ht="16.5" customHeight="1">
      <c r="A171" s="33"/>
      <c r="B171" s="156"/>
      <c r="C171" s="157" t="s">
        <v>419</v>
      </c>
      <c r="D171" s="157" t="s">
        <v>197</v>
      </c>
      <c r="E171" s="158" t="s">
        <v>3527</v>
      </c>
      <c r="F171" s="159" t="s">
        <v>3528</v>
      </c>
      <c r="G171" s="160" t="s">
        <v>1</v>
      </c>
      <c r="H171" s="161">
        <v>0</v>
      </c>
      <c r="I171" s="162"/>
      <c r="J171" s="163">
        <f t="shared" si="1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200</v>
      </c>
      <c r="AT171" s="169" t="s">
        <v>197</v>
      </c>
      <c r="AU171" s="169" t="s">
        <v>87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200</v>
      </c>
      <c r="BM171" s="169" t="s">
        <v>653</v>
      </c>
    </row>
    <row r="172" spans="1:65" s="2" customFormat="1" ht="16.5" customHeight="1">
      <c r="A172" s="33"/>
      <c r="B172" s="156"/>
      <c r="C172" s="157" t="s">
        <v>428</v>
      </c>
      <c r="D172" s="157" t="s">
        <v>197</v>
      </c>
      <c r="E172" s="158" t="s">
        <v>3529</v>
      </c>
      <c r="F172" s="159" t="s">
        <v>3530</v>
      </c>
      <c r="G172" s="160" t="s">
        <v>1</v>
      </c>
      <c r="H172" s="161">
        <v>0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87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200</v>
      </c>
      <c r="BM172" s="169" t="s">
        <v>666</v>
      </c>
    </row>
    <row r="173" spans="1:65" s="2" customFormat="1" ht="16.5" customHeight="1">
      <c r="A173" s="33"/>
      <c r="B173" s="156"/>
      <c r="C173" s="157" t="s">
        <v>2040</v>
      </c>
      <c r="D173" s="157" t="s">
        <v>197</v>
      </c>
      <c r="E173" s="158" t="s">
        <v>3531</v>
      </c>
      <c r="F173" s="159" t="s">
        <v>3532</v>
      </c>
      <c r="G173" s="160" t="s">
        <v>1</v>
      </c>
      <c r="H173" s="161">
        <v>0</v>
      </c>
      <c r="I173" s="162"/>
      <c r="J173" s="163">
        <f t="shared" si="1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200</v>
      </c>
      <c r="AT173" s="169" t="s">
        <v>197</v>
      </c>
      <c r="AU173" s="169" t="s">
        <v>87</v>
      </c>
      <c r="AY173" s="18" t="s">
        <v>196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87</v>
      </c>
      <c r="BK173" s="170">
        <f t="shared" si="19"/>
        <v>0</v>
      </c>
      <c r="BL173" s="18" t="s">
        <v>200</v>
      </c>
      <c r="BM173" s="169" t="s">
        <v>674</v>
      </c>
    </row>
    <row r="174" spans="1:65" s="2" customFormat="1" ht="16.5" customHeight="1">
      <c r="A174" s="33"/>
      <c r="B174" s="156"/>
      <c r="C174" s="157" t="s">
        <v>432</v>
      </c>
      <c r="D174" s="157" t="s">
        <v>197</v>
      </c>
      <c r="E174" s="158" t="s">
        <v>3533</v>
      </c>
      <c r="F174" s="159" t="s">
        <v>3534</v>
      </c>
      <c r="G174" s="160" t="s">
        <v>1</v>
      </c>
      <c r="H174" s="161">
        <v>0</v>
      </c>
      <c r="I174" s="162"/>
      <c r="J174" s="163">
        <f t="shared" si="1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200</v>
      </c>
      <c r="AT174" s="169" t="s">
        <v>197</v>
      </c>
      <c r="AU174" s="169" t="s">
        <v>87</v>
      </c>
      <c r="AY174" s="18" t="s">
        <v>196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87</v>
      </c>
      <c r="BK174" s="170">
        <f t="shared" si="19"/>
        <v>0</v>
      </c>
      <c r="BL174" s="18" t="s">
        <v>200</v>
      </c>
      <c r="BM174" s="169" t="s">
        <v>682</v>
      </c>
    </row>
    <row r="175" spans="1:65" s="12" customFormat="1" ht="22.7" customHeight="1">
      <c r="B175" s="146"/>
      <c r="D175" s="147" t="s">
        <v>73</v>
      </c>
      <c r="E175" s="171" t="s">
        <v>2998</v>
      </c>
      <c r="F175" s="171" t="s">
        <v>3535</v>
      </c>
      <c r="I175" s="149"/>
      <c r="J175" s="172">
        <f>BK175</f>
        <v>0</v>
      </c>
      <c r="L175" s="146"/>
      <c r="M175" s="150"/>
      <c r="N175" s="151"/>
      <c r="O175" s="151"/>
      <c r="P175" s="152">
        <f>SUM(P176:P191)</f>
        <v>0</v>
      </c>
      <c r="Q175" s="151"/>
      <c r="R175" s="152">
        <f>SUM(R176:R191)</f>
        <v>0</v>
      </c>
      <c r="S175" s="151"/>
      <c r="T175" s="153">
        <f>SUM(T176:T191)</f>
        <v>0</v>
      </c>
      <c r="AR175" s="147" t="s">
        <v>81</v>
      </c>
      <c r="AT175" s="154" t="s">
        <v>73</v>
      </c>
      <c r="AU175" s="154" t="s">
        <v>81</v>
      </c>
      <c r="AY175" s="147" t="s">
        <v>196</v>
      </c>
      <c r="BK175" s="155">
        <f>SUM(BK176:BK191)</f>
        <v>0</v>
      </c>
    </row>
    <row r="176" spans="1:65" s="2" customFormat="1" ht="16.5" customHeight="1">
      <c r="A176" s="33"/>
      <c r="B176" s="156"/>
      <c r="C176" s="157" t="s">
        <v>441</v>
      </c>
      <c r="D176" s="157" t="s">
        <v>197</v>
      </c>
      <c r="E176" s="158" t="s">
        <v>3536</v>
      </c>
      <c r="F176" s="159" t="s">
        <v>3537</v>
      </c>
      <c r="G176" s="160" t="s">
        <v>316</v>
      </c>
      <c r="H176" s="161">
        <v>30</v>
      </c>
      <c r="I176" s="162"/>
      <c r="J176" s="163">
        <f t="shared" ref="J176:J191" si="20"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ref="P176:P191" si="21">O176*H176</f>
        <v>0</v>
      </c>
      <c r="Q176" s="167">
        <v>0</v>
      </c>
      <c r="R176" s="167">
        <f t="shared" ref="R176:R191" si="22">Q176*H176</f>
        <v>0</v>
      </c>
      <c r="S176" s="167">
        <v>0</v>
      </c>
      <c r="T176" s="168">
        <f t="shared" ref="T176:T191" si="23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200</v>
      </c>
      <c r="AT176" s="169" t="s">
        <v>197</v>
      </c>
      <c r="AU176" s="169" t="s">
        <v>87</v>
      </c>
      <c r="AY176" s="18" t="s">
        <v>196</v>
      </c>
      <c r="BE176" s="170">
        <f t="shared" ref="BE176:BE191" si="24">IF(N176="základná",J176,0)</f>
        <v>0</v>
      </c>
      <c r="BF176" s="170">
        <f t="shared" ref="BF176:BF191" si="25">IF(N176="znížená",J176,0)</f>
        <v>0</v>
      </c>
      <c r="BG176" s="170">
        <f t="shared" ref="BG176:BG191" si="26">IF(N176="zákl. prenesená",J176,0)</f>
        <v>0</v>
      </c>
      <c r="BH176" s="170">
        <f t="shared" ref="BH176:BH191" si="27">IF(N176="zníž. prenesená",J176,0)</f>
        <v>0</v>
      </c>
      <c r="BI176" s="170">
        <f t="shared" ref="BI176:BI191" si="28">IF(N176="nulová",J176,0)</f>
        <v>0</v>
      </c>
      <c r="BJ176" s="18" t="s">
        <v>87</v>
      </c>
      <c r="BK176" s="170">
        <f t="shared" ref="BK176:BK191" si="29">ROUND(I176*H176,2)</f>
        <v>0</v>
      </c>
      <c r="BL176" s="18" t="s">
        <v>200</v>
      </c>
      <c r="BM176" s="169" t="s">
        <v>692</v>
      </c>
    </row>
    <row r="177" spans="1:65" s="2" customFormat="1" ht="16.5" customHeight="1">
      <c r="A177" s="33"/>
      <c r="B177" s="156"/>
      <c r="C177" s="157" t="s">
        <v>447</v>
      </c>
      <c r="D177" s="157" t="s">
        <v>197</v>
      </c>
      <c r="E177" s="158" t="s">
        <v>3538</v>
      </c>
      <c r="F177" s="159" t="s">
        <v>3539</v>
      </c>
      <c r="G177" s="160" t="s">
        <v>316</v>
      </c>
      <c r="H177" s="161">
        <v>10</v>
      </c>
      <c r="I177" s="162"/>
      <c r="J177" s="163">
        <f t="shared" si="20"/>
        <v>0</v>
      </c>
      <c r="K177" s="164"/>
      <c r="L177" s="34"/>
      <c r="M177" s="165" t="s">
        <v>1</v>
      </c>
      <c r="N177" s="166" t="s">
        <v>40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200</v>
      </c>
      <c r="AT177" s="169" t="s">
        <v>197</v>
      </c>
      <c r="AU177" s="169" t="s">
        <v>87</v>
      </c>
      <c r="AY177" s="18" t="s">
        <v>196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87</v>
      </c>
      <c r="BK177" s="170">
        <f t="shared" si="29"/>
        <v>0</v>
      </c>
      <c r="BL177" s="18" t="s">
        <v>200</v>
      </c>
      <c r="BM177" s="169" t="s">
        <v>701</v>
      </c>
    </row>
    <row r="178" spans="1:65" s="2" customFormat="1" ht="16.5" customHeight="1">
      <c r="A178" s="33"/>
      <c r="B178" s="156"/>
      <c r="C178" s="157" t="s">
        <v>452</v>
      </c>
      <c r="D178" s="157" t="s">
        <v>197</v>
      </c>
      <c r="E178" s="158" t="s">
        <v>3540</v>
      </c>
      <c r="F178" s="159" t="s">
        <v>3541</v>
      </c>
      <c r="G178" s="160" t="s">
        <v>316</v>
      </c>
      <c r="H178" s="161">
        <v>40</v>
      </c>
      <c r="I178" s="162"/>
      <c r="J178" s="163">
        <f t="shared" si="2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200</v>
      </c>
      <c r="AT178" s="169" t="s">
        <v>197</v>
      </c>
      <c r="AU178" s="169" t="s">
        <v>87</v>
      </c>
      <c r="AY178" s="18" t="s">
        <v>196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87</v>
      </c>
      <c r="BK178" s="170">
        <f t="shared" si="29"/>
        <v>0</v>
      </c>
      <c r="BL178" s="18" t="s">
        <v>200</v>
      </c>
      <c r="BM178" s="169" t="s">
        <v>710</v>
      </c>
    </row>
    <row r="179" spans="1:65" s="2" customFormat="1" ht="16.5" customHeight="1">
      <c r="A179" s="33"/>
      <c r="B179" s="156"/>
      <c r="C179" s="157" t="s">
        <v>456</v>
      </c>
      <c r="D179" s="157" t="s">
        <v>197</v>
      </c>
      <c r="E179" s="158" t="s">
        <v>3542</v>
      </c>
      <c r="F179" s="159" t="s">
        <v>3543</v>
      </c>
      <c r="G179" s="160" t="s">
        <v>316</v>
      </c>
      <c r="H179" s="161">
        <v>50</v>
      </c>
      <c r="I179" s="162"/>
      <c r="J179" s="163">
        <f t="shared" si="20"/>
        <v>0</v>
      </c>
      <c r="K179" s="164"/>
      <c r="L179" s="34"/>
      <c r="M179" s="165" t="s">
        <v>1</v>
      </c>
      <c r="N179" s="166" t="s">
        <v>40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200</v>
      </c>
      <c r="AT179" s="169" t="s">
        <v>197</v>
      </c>
      <c r="AU179" s="169" t="s">
        <v>87</v>
      </c>
      <c r="AY179" s="18" t="s">
        <v>196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87</v>
      </c>
      <c r="BK179" s="170">
        <f t="shared" si="29"/>
        <v>0</v>
      </c>
      <c r="BL179" s="18" t="s">
        <v>200</v>
      </c>
      <c r="BM179" s="169" t="s">
        <v>718</v>
      </c>
    </row>
    <row r="180" spans="1:65" s="2" customFormat="1" ht="24.2" customHeight="1">
      <c r="A180" s="33"/>
      <c r="B180" s="156"/>
      <c r="C180" s="157" t="s">
        <v>462</v>
      </c>
      <c r="D180" s="157" t="s">
        <v>197</v>
      </c>
      <c r="E180" s="158" t="s">
        <v>3544</v>
      </c>
      <c r="F180" s="159" t="s">
        <v>3545</v>
      </c>
      <c r="G180" s="160" t="s">
        <v>775</v>
      </c>
      <c r="H180" s="161">
        <v>200</v>
      </c>
      <c r="I180" s="162"/>
      <c r="J180" s="163">
        <f t="shared" si="2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200</v>
      </c>
      <c r="AT180" s="169" t="s">
        <v>197</v>
      </c>
      <c r="AU180" s="169" t="s">
        <v>87</v>
      </c>
      <c r="AY180" s="18" t="s">
        <v>196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87</v>
      </c>
      <c r="BK180" s="170">
        <f t="shared" si="29"/>
        <v>0</v>
      </c>
      <c r="BL180" s="18" t="s">
        <v>200</v>
      </c>
      <c r="BM180" s="169" t="s">
        <v>729</v>
      </c>
    </row>
    <row r="181" spans="1:65" s="2" customFormat="1" ht="16.5" customHeight="1">
      <c r="A181" s="33"/>
      <c r="B181" s="156"/>
      <c r="C181" s="157" t="s">
        <v>467</v>
      </c>
      <c r="D181" s="157" t="s">
        <v>197</v>
      </c>
      <c r="E181" s="158" t="s">
        <v>3546</v>
      </c>
      <c r="F181" s="159" t="s">
        <v>3547</v>
      </c>
      <c r="G181" s="160" t="s">
        <v>444</v>
      </c>
      <c r="H181" s="161">
        <v>20</v>
      </c>
      <c r="I181" s="162"/>
      <c r="J181" s="163">
        <f t="shared" si="20"/>
        <v>0</v>
      </c>
      <c r="K181" s="164"/>
      <c r="L181" s="34"/>
      <c r="M181" s="165" t="s">
        <v>1</v>
      </c>
      <c r="N181" s="166" t="s">
        <v>40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200</v>
      </c>
      <c r="AT181" s="169" t="s">
        <v>197</v>
      </c>
      <c r="AU181" s="169" t="s">
        <v>87</v>
      </c>
      <c r="AY181" s="18" t="s">
        <v>196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87</v>
      </c>
      <c r="BK181" s="170">
        <f t="shared" si="29"/>
        <v>0</v>
      </c>
      <c r="BL181" s="18" t="s">
        <v>200</v>
      </c>
      <c r="BM181" s="169" t="s">
        <v>2096</v>
      </c>
    </row>
    <row r="182" spans="1:65" s="2" customFormat="1" ht="16.5" customHeight="1">
      <c r="A182" s="33"/>
      <c r="B182" s="156"/>
      <c r="C182" s="157" t="s">
        <v>472</v>
      </c>
      <c r="D182" s="157" t="s">
        <v>197</v>
      </c>
      <c r="E182" s="158" t="s">
        <v>3548</v>
      </c>
      <c r="F182" s="159" t="s">
        <v>3549</v>
      </c>
      <c r="G182" s="160" t="s">
        <v>444</v>
      </c>
      <c r="H182" s="161">
        <v>88</v>
      </c>
      <c r="I182" s="162"/>
      <c r="J182" s="163">
        <f t="shared" si="20"/>
        <v>0</v>
      </c>
      <c r="K182" s="164"/>
      <c r="L182" s="34"/>
      <c r="M182" s="165" t="s">
        <v>1</v>
      </c>
      <c r="N182" s="166" t="s">
        <v>40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200</v>
      </c>
      <c r="AT182" s="169" t="s">
        <v>197</v>
      </c>
      <c r="AU182" s="169" t="s">
        <v>87</v>
      </c>
      <c r="AY182" s="18" t="s">
        <v>196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87</v>
      </c>
      <c r="BK182" s="170">
        <f t="shared" si="29"/>
        <v>0</v>
      </c>
      <c r="BL182" s="18" t="s">
        <v>200</v>
      </c>
      <c r="BM182" s="169" t="s">
        <v>2099</v>
      </c>
    </row>
    <row r="183" spans="1:65" s="2" customFormat="1" ht="16.5" customHeight="1">
      <c r="A183" s="33"/>
      <c r="B183" s="156"/>
      <c r="C183" s="157" t="s">
        <v>476</v>
      </c>
      <c r="D183" s="157" t="s">
        <v>197</v>
      </c>
      <c r="E183" s="158" t="s">
        <v>3550</v>
      </c>
      <c r="F183" s="159" t="s">
        <v>3551</v>
      </c>
      <c r="G183" s="160" t="s">
        <v>444</v>
      </c>
      <c r="H183" s="161">
        <v>160</v>
      </c>
      <c r="I183" s="162"/>
      <c r="J183" s="163">
        <f t="shared" si="2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200</v>
      </c>
      <c r="AT183" s="169" t="s">
        <v>197</v>
      </c>
      <c r="AU183" s="169" t="s">
        <v>87</v>
      </c>
      <c r="AY183" s="18" t="s">
        <v>196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87</v>
      </c>
      <c r="BK183" s="170">
        <f t="shared" si="29"/>
        <v>0</v>
      </c>
      <c r="BL183" s="18" t="s">
        <v>200</v>
      </c>
      <c r="BM183" s="169" t="s">
        <v>741</v>
      </c>
    </row>
    <row r="184" spans="1:65" s="2" customFormat="1" ht="16.5" customHeight="1">
      <c r="A184" s="33"/>
      <c r="B184" s="156"/>
      <c r="C184" s="157" t="s">
        <v>488</v>
      </c>
      <c r="D184" s="157" t="s">
        <v>197</v>
      </c>
      <c r="E184" s="158" t="s">
        <v>3552</v>
      </c>
      <c r="F184" s="159" t="s">
        <v>3553</v>
      </c>
      <c r="G184" s="160" t="s">
        <v>444</v>
      </c>
      <c r="H184" s="161">
        <v>88</v>
      </c>
      <c r="I184" s="162"/>
      <c r="J184" s="163">
        <f t="shared" si="20"/>
        <v>0</v>
      </c>
      <c r="K184" s="164"/>
      <c r="L184" s="34"/>
      <c r="M184" s="165" t="s">
        <v>1</v>
      </c>
      <c r="N184" s="166" t="s">
        <v>40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200</v>
      </c>
      <c r="AT184" s="169" t="s">
        <v>197</v>
      </c>
      <c r="AU184" s="169" t="s">
        <v>87</v>
      </c>
      <c r="AY184" s="18" t="s">
        <v>196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87</v>
      </c>
      <c r="BK184" s="170">
        <f t="shared" si="29"/>
        <v>0</v>
      </c>
      <c r="BL184" s="18" t="s">
        <v>200</v>
      </c>
      <c r="BM184" s="169" t="s">
        <v>751</v>
      </c>
    </row>
    <row r="185" spans="1:65" s="2" customFormat="1" ht="16.5" customHeight="1">
      <c r="A185" s="33"/>
      <c r="B185" s="156"/>
      <c r="C185" s="157" t="s">
        <v>493</v>
      </c>
      <c r="D185" s="157" t="s">
        <v>197</v>
      </c>
      <c r="E185" s="158" t="s">
        <v>3554</v>
      </c>
      <c r="F185" s="159" t="s">
        <v>3555</v>
      </c>
      <c r="G185" s="160" t="s">
        <v>316</v>
      </c>
      <c r="H185" s="161">
        <v>80</v>
      </c>
      <c r="I185" s="162"/>
      <c r="J185" s="163">
        <f t="shared" si="20"/>
        <v>0</v>
      </c>
      <c r="K185" s="164"/>
      <c r="L185" s="34"/>
      <c r="M185" s="165" t="s">
        <v>1</v>
      </c>
      <c r="N185" s="166" t="s">
        <v>40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200</v>
      </c>
      <c r="AT185" s="169" t="s">
        <v>197</v>
      </c>
      <c r="AU185" s="169" t="s">
        <v>87</v>
      </c>
      <c r="AY185" s="18" t="s">
        <v>196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87</v>
      </c>
      <c r="BK185" s="170">
        <f t="shared" si="29"/>
        <v>0</v>
      </c>
      <c r="BL185" s="18" t="s">
        <v>200</v>
      </c>
      <c r="BM185" s="169" t="s">
        <v>761</v>
      </c>
    </row>
    <row r="186" spans="1:65" s="2" customFormat="1" ht="16.5" customHeight="1">
      <c r="A186" s="33"/>
      <c r="B186" s="156"/>
      <c r="C186" s="157" t="s">
        <v>497</v>
      </c>
      <c r="D186" s="157" t="s">
        <v>197</v>
      </c>
      <c r="E186" s="158" t="s">
        <v>3556</v>
      </c>
      <c r="F186" s="159" t="s">
        <v>3557</v>
      </c>
      <c r="G186" s="160" t="s">
        <v>316</v>
      </c>
      <c r="H186" s="161">
        <v>210</v>
      </c>
      <c r="I186" s="162"/>
      <c r="J186" s="163">
        <f t="shared" si="2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200</v>
      </c>
      <c r="AT186" s="169" t="s">
        <v>197</v>
      </c>
      <c r="AU186" s="169" t="s">
        <v>87</v>
      </c>
      <c r="AY186" s="18" t="s">
        <v>196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87</v>
      </c>
      <c r="BK186" s="170">
        <f t="shared" si="29"/>
        <v>0</v>
      </c>
      <c r="BL186" s="18" t="s">
        <v>200</v>
      </c>
      <c r="BM186" s="169" t="s">
        <v>772</v>
      </c>
    </row>
    <row r="187" spans="1:65" s="2" customFormat="1" ht="16.5" customHeight="1">
      <c r="A187" s="33"/>
      <c r="B187" s="156"/>
      <c r="C187" s="157" t="s">
        <v>507</v>
      </c>
      <c r="D187" s="157" t="s">
        <v>197</v>
      </c>
      <c r="E187" s="158" t="s">
        <v>3558</v>
      </c>
      <c r="F187" s="159" t="s">
        <v>3559</v>
      </c>
      <c r="G187" s="160" t="s">
        <v>316</v>
      </c>
      <c r="H187" s="161">
        <v>180</v>
      </c>
      <c r="I187" s="162"/>
      <c r="J187" s="163">
        <f t="shared" si="20"/>
        <v>0</v>
      </c>
      <c r="K187" s="164"/>
      <c r="L187" s="34"/>
      <c r="M187" s="165" t="s">
        <v>1</v>
      </c>
      <c r="N187" s="166" t="s">
        <v>40</v>
      </c>
      <c r="O187" s="62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200</v>
      </c>
      <c r="AT187" s="169" t="s">
        <v>197</v>
      </c>
      <c r="AU187" s="169" t="s">
        <v>87</v>
      </c>
      <c r="AY187" s="18" t="s">
        <v>196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87</v>
      </c>
      <c r="BK187" s="170">
        <f t="shared" si="29"/>
        <v>0</v>
      </c>
      <c r="BL187" s="18" t="s">
        <v>200</v>
      </c>
      <c r="BM187" s="169" t="s">
        <v>783</v>
      </c>
    </row>
    <row r="188" spans="1:65" s="2" customFormat="1" ht="16.5" customHeight="1">
      <c r="A188" s="33"/>
      <c r="B188" s="156"/>
      <c r="C188" s="157" t="s">
        <v>512</v>
      </c>
      <c r="D188" s="157" t="s">
        <v>197</v>
      </c>
      <c r="E188" s="158" t="s">
        <v>3560</v>
      </c>
      <c r="F188" s="159" t="s">
        <v>3561</v>
      </c>
      <c r="G188" s="160" t="s">
        <v>316</v>
      </c>
      <c r="H188" s="161">
        <v>295</v>
      </c>
      <c r="I188" s="162"/>
      <c r="J188" s="163">
        <f t="shared" si="2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200</v>
      </c>
      <c r="AT188" s="169" t="s">
        <v>197</v>
      </c>
      <c r="AU188" s="169" t="s">
        <v>87</v>
      </c>
      <c r="AY188" s="18" t="s">
        <v>196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87</v>
      </c>
      <c r="BK188" s="170">
        <f t="shared" si="29"/>
        <v>0</v>
      </c>
      <c r="BL188" s="18" t="s">
        <v>200</v>
      </c>
      <c r="BM188" s="169" t="s">
        <v>791</v>
      </c>
    </row>
    <row r="189" spans="1:65" s="2" customFormat="1" ht="16.5" customHeight="1">
      <c r="A189" s="33"/>
      <c r="B189" s="156"/>
      <c r="C189" s="157" t="s">
        <v>516</v>
      </c>
      <c r="D189" s="157" t="s">
        <v>197</v>
      </c>
      <c r="E189" s="158" t="s">
        <v>3562</v>
      </c>
      <c r="F189" s="159" t="s">
        <v>3563</v>
      </c>
      <c r="G189" s="160" t="s">
        <v>316</v>
      </c>
      <c r="H189" s="161">
        <v>345</v>
      </c>
      <c r="I189" s="162"/>
      <c r="J189" s="163">
        <f t="shared" si="2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200</v>
      </c>
      <c r="AT189" s="169" t="s">
        <v>197</v>
      </c>
      <c r="AU189" s="169" t="s">
        <v>87</v>
      </c>
      <c r="AY189" s="18" t="s">
        <v>196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87</v>
      </c>
      <c r="BK189" s="170">
        <f t="shared" si="29"/>
        <v>0</v>
      </c>
      <c r="BL189" s="18" t="s">
        <v>200</v>
      </c>
      <c r="BM189" s="169" t="s">
        <v>797</v>
      </c>
    </row>
    <row r="190" spans="1:65" s="2" customFormat="1" ht="16.5" customHeight="1">
      <c r="A190" s="33"/>
      <c r="B190" s="156"/>
      <c r="C190" s="157" t="s">
        <v>521</v>
      </c>
      <c r="D190" s="157" t="s">
        <v>197</v>
      </c>
      <c r="E190" s="158" t="s">
        <v>3564</v>
      </c>
      <c r="F190" s="159" t="s">
        <v>3565</v>
      </c>
      <c r="G190" s="160" t="s">
        <v>316</v>
      </c>
      <c r="H190" s="161">
        <v>25</v>
      </c>
      <c r="I190" s="162"/>
      <c r="J190" s="163">
        <f t="shared" si="2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21"/>
        <v>0</v>
      </c>
      <c r="Q190" s="167">
        <v>0</v>
      </c>
      <c r="R190" s="167">
        <f t="shared" si="22"/>
        <v>0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200</v>
      </c>
      <c r="AT190" s="169" t="s">
        <v>197</v>
      </c>
      <c r="AU190" s="169" t="s">
        <v>87</v>
      </c>
      <c r="AY190" s="18" t="s">
        <v>196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87</v>
      </c>
      <c r="BK190" s="170">
        <f t="shared" si="29"/>
        <v>0</v>
      </c>
      <c r="BL190" s="18" t="s">
        <v>200</v>
      </c>
      <c r="BM190" s="169" t="s">
        <v>804</v>
      </c>
    </row>
    <row r="191" spans="1:65" s="2" customFormat="1" ht="16.5" customHeight="1">
      <c r="A191" s="33"/>
      <c r="B191" s="156"/>
      <c r="C191" s="157" t="s">
        <v>526</v>
      </c>
      <c r="D191" s="157" t="s">
        <v>197</v>
      </c>
      <c r="E191" s="158" t="s">
        <v>3566</v>
      </c>
      <c r="F191" s="159" t="s">
        <v>3567</v>
      </c>
      <c r="G191" s="160" t="s">
        <v>316</v>
      </c>
      <c r="H191" s="161">
        <v>25</v>
      </c>
      <c r="I191" s="162"/>
      <c r="J191" s="163">
        <f t="shared" si="2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200</v>
      </c>
      <c r="AT191" s="169" t="s">
        <v>197</v>
      </c>
      <c r="AU191" s="169" t="s">
        <v>87</v>
      </c>
      <c r="AY191" s="18" t="s">
        <v>196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87</v>
      </c>
      <c r="BK191" s="170">
        <f t="shared" si="29"/>
        <v>0</v>
      </c>
      <c r="BL191" s="18" t="s">
        <v>200</v>
      </c>
      <c r="BM191" s="169" t="s">
        <v>810</v>
      </c>
    </row>
    <row r="192" spans="1:65" s="12" customFormat="1" ht="25.9" customHeight="1">
      <c r="B192" s="146"/>
      <c r="D192" s="147" t="s">
        <v>73</v>
      </c>
      <c r="E192" s="148" t="s">
        <v>3004</v>
      </c>
      <c r="F192" s="148" t="s">
        <v>3568</v>
      </c>
      <c r="I192" s="149"/>
      <c r="J192" s="134">
        <f>BK192</f>
        <v>0</v>
      </c>
      <c r="L192" s="146"/>
      <c r="M192" s="150"/>
      <c r="N192" s="151"/>
      <c r="O192" s="151"/>
      <c r="P192" s="152">
        <f>P193+SUM(P194:P211)+P216+P224+P241</f>
        <v>0</v>
      </c>
      <c r="Q192" s="151"/>
      <c r="R192" s="152">
        <f>R193+SUM(R194:R211)+R216+R224+R241</f>
        <v>0</v>
      </c>
      <c r="S192" s="151"/>
      <c r="T192" s="153">
        <f>T193+SUM(T194:T211)+T216+T224+T241</f>
        <v>0</v>
      </c>
      <c r="AR192" s="147" t="s">
        <v>81</v>
      </c>
      <c r="AT192" s="154" t="s">
        <v>73</v>
      </c>
      <c r="AU192" s="154" t="s">
        <v>74</v>
      </c>
      <c r="AY192" s="147" t="s">
        <v>196</v>
      </c>
      <c r="BK192" s="155">
        <f>BK193+SUM(BK194:BK211)+BK216+BK224+BK241</f>
        <v>0</v>
      </c>
    </row>
    <row r="193" spans="1:65" s="2" customFormat="1" ht="24.2" customHeight="1">
      <c r="A193" s="33"/>
      <c r="B193" s="156"/>
      <c r="C193" s="157" t="s">
        <v>549</v>
      </c>
      <c r="D193" s="157" t="s">
        <v>197</v>
      </c>
      <c r="E193" s="158" t="s">
        <v>3569</v>
      </c>
      <c r="F193" s="159" t="s">
        <v>3570</v>
      </c>
      <c r="G193" s="160" t="s">
        <v>444</v>
      </c>
      <c r="H193" s="161">
        <v>2</v>
      </c>
      <c r="I193" s="162"/>
      <c r="J193" s="163">
        <f t="shared" ref="J193:J210" si="30"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 t="shared" ref="P193:P210" si="31">O193*H193</f>
        <v>0</v>
      </c>
      <c r="Q193" s="167">
        <v>0</v>
      </c>
      <c r="R193" s="167">
        <f t="shared" ref="R193:R210" si="32">Q193*H193</f>
        <v>0</v>
      </c>
      <c r="S193" s="167">
        <v>0</v>
      </c>
      <c r="T193" s="168">
        <f t="shared" ref="T193:T210" si="33"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200</v>
      </c>
      <c r="AT193" s="169" t="s">
        <v>197</v>
      </c>
      <c r="AU193" s="169" t="s">
        <v>81</v>
      </c>
      <c r="AY193" s="18" t="s">
        <v>196</v>
      </c>
      <c r="BE193" s="170">
        <f t="shared" ref="BE193:BE210" si="34">IF(N193="základná",J193,0)</f>
        <v>0</v>
      </c>
      <c r="BF193" s="170">
        <f t="shared" ref="BF193:BF210" si="35">IF(N193="znížená",J193,0)</f>
        <v>0</v>
      </c>
      <c r="BG193" s="170">
        <f t="shared" ref="BG193:BG210" si="36">IF(N193="zákl. prenesená",J193,0)</f>
        <v>0</v>
      </c>
      <c r="BH193" s="170">
        <f t="shared" ref="BH193:BH210" si="37">IF(N193="zníž. prenesená",J193,0)</f>
        <v>0</v>
      </c>
      <c r="BI193" s="170">
        <f t="shared" ref="BI193:BI210" si="38">IF(N193="nulová",J193,0)</f>
        <v>0</v>
      </c>
      <c r="BJ193" s="18" t="s">
        <v>87</v>
      </c>
      <c r="BK193" s="170">
        <f t="shared" ref="BK193:BK210" si="39">ROUND(I193*H193,2)</f>
        <v>0</v>
      </c>
      <c r="BL193" s="18" t="s">
        <v>200</v>
      </c>
      <c r="BM193" s="169" t="s">
        <v>821</v>
      </c>
    </row>
    <row r="194" spans="1:65" s="2" customFormat="1" ht="24.2" customHeight="1">
      <c r="A194" s="33"/>
      <c r="B194" s="156"/>
      <c r="C194" s="157" t="s">
        <v>554</v>
      </c>
      <c r="D194" s="157" t="s">
        <v>197</v>
      </c>
      <c r="E194" s="158" t="s">
        <v>3571</v>
      </c>
      <c r="F194" s="159" t="s">
        <v>3572</v>
      </c>
      <c r="G194" s="160" t="s">
        <v>444</v>
      </c>
      <c r="H194" s="161">
        <v>1</v>
      </c>
      <c r="I194" s="162"/>
      <c r="J194" s="163">
        <f t="shared" si="3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31"/>
        <v>0</v>
      </c>
      <c r="Q194" s="167">
        <v>0</v>
      </c>
      <c r="R194" s="167">
        <f t="shared" si="32"/>
        <v>0</v>
      </c>
      <c r="S194" s="167">
        <v>0</v>
      </c>
      <c r="T194" s="168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200</v>
      </c>
      <c r="AT194" s="169" t="s">
        <v>197</v>
      </c>
      <c r="AU194" s="169" t="s">
        <v>81</v>
      </c>
      <c r="AY194" s="18" t="s">
        <v>196</v>
      </c>
      <c r="BE194" s="170">
        <f t="shared" si="34"/>
        <v>0</v>
      </c>
      <c r="BF194" s="170">
        <f t="shared" si="35"/>
        <v>0</v>
      </c>
      <c r="BG194" s="170">
        <f t="shared" si="36"/>
        <v>0</v>
      </c>
      <c r="BH194" s="170">
        <f t="shared" si="37"/>
        <v>0</v>
      </c>
      <c r="BI194" s="170">
        <f t="shared" si="38"/>
        <v>0</v>
      </c>
      <c r="BJ194" s="18" t="s">
        <v>87</v>
      </c>
      <c r="BK194" s="170">
        <f t="shared" si="39"/>
        <v>0</v>
      </c>
      <c r="BL194" s="18" t="s">
        <v>200</v>
      </c>
      <c r="BM194" s="169" t="s">
        <v>830</v>
      </c>
    </row>
    <row r="195" spans="1:65" s="2" customFormat="1" ht="16.5" customHeight="1">
      <c r="A195" s="33"/>
      <c r="B195" s="156"/>
      <c r="C195" s="157" t="s">
        <v>558</v>
      </c>
      <c r="D195" s="157" t="s">
        <v>197</v>
      </c>
      <c r="E195" s="158" t="s">
        <v>3573</v>
      </c>
      <c r="F195" s="159" t="s">
        <v>3484</v>
      </c>
      <c r="G195" s="160" t="s">
        <v>444</v>
      </c>
      <c r="H195" s="161">
        <v>1</v>
      </c>
      <c r="I195" s="162"/>
      <c r="J195" s="163">
        <f t="shared" si="30"/>
        <v>0</v>
      </c>
      <c r="K195" s="164"/>
      <c r="L195" s="34"/>
      <c r="M195" s="165" t="s">
        <v>1</v>
      </c>
      <c r="N195" s="166" t="s">
        <v>40</v>
      </c>
      <c r="O195" s="62"/>
      <c r="P195" s="167">
        <f t="shared" si="31"/>
        <v>0</v>
      </c>
      <c r="Q195" s="167">
        <v>0</v>
      </c>
      <c r="R195" s="167">
        <f t="shared" si="32"/>
        <v>0</v>
      </c>
      <c r="S195" s="167">
        <v>0</v>
      </c>
      <c r="T195" s="168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200</v>
      </c>
      <c r="AT195" s="169" t="s">
        <v>197</v>
      </c>
      <c r="AU195" s="169" t="s">
        <v>81</v>
      </c>
      <c r="AY195" s="18" t="s">
        <v>196</v>
      </c>
      <c r="BE195" s="170">
        <f t="shared" si="34"/>
        <v>0</v>
      </c>
      <c r="BF195" s="170">
        <f t="shared" si="35"/>
        <v>0</v>
      </c>
      <c r="BG195" s="170">
        <f t="shared" si="36"/>
        <v>0</v>
      </c>
      <c r="BH195" s="170">
        <f t="shared" si="37"/>
        <v>0</v>
      </c>
      <c r="BI195" s="170">
        <f t="shared" si="38"/>
        <v>0</v>
      </c>
      <c r="BJ195" s="18" t="s">
        <v>87</v>
      </c>
      <c r="BK195" s="170">
        <f t="shared" si="39"/>
        <v>0</v>
      </c>
      <c r="BL195" s="18" t="s">
        <v>200</v>
      </c>
      <c r="BM195" s="169" t="s">
        <v>840</v>
      </c>
    </row>
    <row r="196" spans="1:65" s="2" customFormat="1" ht="16.5" customHeight="1">
      <c r="A196" s="33"/>
      <c r="B196" s="156"/>
      <c r="C196" s="157" t="s">
        <v>562</v>
      </c>
      <c r="D196" s="157" t="s">
        <v>197</v>
      </c>
      <c r="E196" s="158" t="s">
        <v>3574</v>
      </c>
      <c r="F196" s="159" t="s">
        <v>3575</v>
      </c>
      <c r="G196" s="160" t="s">
        <v>444</v>
      </c>
      <c r="H196" s="161">
        <v>1</v>
      </c>
      <c r="I196" s="162"/>
      <c r="J196" s="163">
        <f t="shared" si="3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31"/>
        <v>0</v>
      </c>
      <c r="Q196" s="167">
        <v>0</v>
      </c>
      <c r="R196" s="167">
        <f t="shared" si="32"/>
        <v>0</v>
      </c>
      <c r="S196" s="167">
        <v>0</v>
      </c>
      <c r="T196" s="168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200</v>
      </c>
      <c r="AT196" s="169" t="s">
        <v>197</v>
      </c>
      <c r="AU196" s="169" t="s">
        <v>81</v>
      </c>
      <c r="AY196" s="18" t="s">
        <v>196</v>
      </c>
      <c r="BE196" s="170">
        <f t="shared" si="34"/>
        <v>0</v>
      </c>
      <c r="BF196" s="170">
        <f t="shared" si="35"/>
        <v>0</v>
      </c>
      <c r="BG196" s="170">
        <f t="shared" si="36"/>
        <v>0</v>
      </c>
      <c r="BH196" s="170">
        <f t="shared" si="37"/>
        <v>0</v>
      </c>
      <c r="BI196" s="170">
        <f t="shared" si="38"/>
        <v>0</v>
      </c>
      <c r="BJ196" s="18" t="s">
        <v>87</v>
      </c>
      <c r="BK196" s="170">
        <f t="shared" si="39"/>
        <v>0</v>
      </c>
      <c r="BL196" s="18" t="s">
        <v>200</v>
      </c>
      <c r="BM196" s="169" t="s">
        <v>844</v>
      </c>
    </row>
    <row r="197" spans="1:65" s="2" customFormat="1" ht="21.75" customHeight="1">
      <c r="A197" s="33"/>
      <c r="B197" s="156"/>
      <c r="C197" s="157" t="s">
        <v>567</v>
      </c>
      <c r="D197" s="157" t="s">
        <v>197</v>
      </c>
      <c r="E197" s="158" t="s">
        <v>3576</v>
      </c>
      <c r="F197" s="159" t="s">
        <v>3577</v>
      </c>
      <c r="G197" s="160" t="s">
        <v>444</v>
      </c>
      <c r="H197" s="161">
        <v>2</v>
      </c>
      <c r="I197" s="162"/>
      <c r="J197" s="163">
        <f t="shared" si="30"/>
        <v>0</v>
      </c>
      <c r="K197" s="164"/>
      <c r="L197" s="34"/>
      <c r="M197" s="165" t="s">
        <v>1</v>
      </c>
      <c r="N197" s="166" t="s">
        <v>40</v>
      </c>
      <c r="O197" s="62"/>
      <c r="P197" s="167">
        <f t="shared" si="31"/>
        <v>0</v>
      </c>
      <c r="Q197" s="167">
        <v>0</v>
      </c>
      <c r="R197" s="167">
        <f t="shared" si="32"/>
        <v>0</v>
      </c>
      <c r="S197" s="167">
        <v>0</v>
      </c>
      <c r="T197" s="168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200</v>
      </c>
      <c r="AT197" s="169" t="s">
        <v>197</v>
      </c>
      <c r="AU197" s="169" t="s">
        <v>81</v>
      </c>
      <c r="AY197" s="18" t="s">
        <v>196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8" t="s">
        <v>87</v>
      </c>
      <c r="BK197" s="170">
        <f t="shared" si="39"/>
        <v>0</v>
      </c>
      <c r="BL197" s="18" t="s">
        <v>200</v>
      </c>
      <c r="BM197" s="169" t="s">
        <v>852</v>
      </c>
    </row>
    <row r="198" spans="1:65" s="2" customFormat="1" ht="21.75" customHeight="1">
      <c r="A198" s="33"/>
      <c r="B198" s="156"/>
      <c r="C198" s="157" t="s">
        <v>572</v>
      </c>
      <c r="D198" s="157" t="s">
        <v>197</v>
      </c>
      <c r="E198" s="158" t="s">
        <v>3578</v>
      </c>
      <c r="F198" s="159" t="s">
        <v>3579</v>
      </c>
      <c r="G198" s="160" t="s">
        <v>444</v>
      </c>
      <c r="H198" s="161">
        <v>1</v>
      </c>
      <c r="I198" s="162"/>
      <c r="J198" s="163">
        <f t="shared" si="3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31"/>
        <v>0</v>
      </c>
      <c r="Q198" s="167">
        <v>0</v>
      </c>
      <c r="R198" s="167">
        <f t="shared" si="32"/>
        <v>0</v>
      </c>
      <c r="S198" s="167">
        <v>0</v>
      </c>
      <c r="T198" s="168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200</v>
      </c>
      <c r="AT198" s="169" t="s">
        <v>197</v>
      </c>
      <c r="AU198" s="169" t="s">
        <v>81</v>
      </c>
      <c r="AY198" s="18" t="s">
        <v>196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8" t="s">
        <v>87</v>
      </c>
      <c r="BK198" s="170">
        <f t="shared" si="39"/>
        <v>0</v>
      </c>
      <c r="BL198" s="18" t="s">
        <v>200</v>
      </c>
      <c r="BM198" s="169" t="s">
        <v>861</v>
      </c>
    </row>
    <row r="199" spans="1:65" s="2" customFormat="1" ht="24.2" customHeight="1">
      <c r="A199" s="33"/>
      <c r="B199" s="156"/>
      <c r="C199" s="157" t="s">
        <v>596</v>
      </c>
      <c r="D199" s="157" t="s">
        <v>197</v>
      </c>
      <c r="E199" s="158" t="s">
        <v>3580</v>
      </c>
      <c r="F199" s="159" t="s">
        <v>3581</v>
      </c>
      <c r="G199" s="160" t="s">
        <v>444</v>
      </c>
      <c r="H199" s="161">
        <v>1</v>
      </c>
      <c r="I199" s="162"/>
      <c r="J199" s="163">
        <f t="shared" si="30"/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si="31"/>
        <v>0</v>
      </c>
      <c r="Q199" s="167">
        <v>0</v>
      </c>
      <c r="R199" s="167">
        <f t="shared" si="32"/>
        <v>0</v>
      </c>
      <c r="S199" s="167">
        <v>0</v>
      </c>
      <c r="T199" s="168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200</v>
      </c>
      <c r="AT199" s="169" t="s">
        <v>197</v>
      </c>
      <c r="AU199" s="169" t="s">
        <v>81</v>
      </c>
      <c r="AY199" s="18" t="s">
        <v>196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8" t="s">
        <v>87</v>
      </c>
      <c r="BK199" s="170">
        <f t="shared" si="39"/>
        <v>0</v>
      </c>
      <c r="BL199" s="18" t="s">
        <v>200</v>
      </c>
      <c r="BM199" s="169" t="s">
        <v>865</v>
      </c>
    </row>
    <row r="200" spans="1:65" s="2" customFormat="1" ht="24.2" customHeight="1">
      <c r="A200" s="33"/>
      <c r="B200" s="156"/>
      <c r="C200" s="157" t="s">
        <v>605</v>
      </c>
      <c r="D200" s="157" t="s">
        <v>197</v>
      </c>
      <c r="E200" s="158" t="s">
        <v>3582</v>
      </c>
      <c r="F200" s="159" t="s">
        <v>3583</v>
      </c>
      <c r="G200" s="160" t="s">
        <v>444</v>
      </c>
      <c r="H200" s="161">
        <v>1</v>
      </c>
      <c r="I200" s="162"/>
      <c r="J200" s="163">
        <f t="shared" si="3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31"/>
        <v>0</v>
      </c>
      <c r="Q200" s="167">
        <v>0</v>
      </c>
      <c r="R200" s="167">
        <f t="shared" si="32"/>
        <v>0</v>
      </c>
      <c r="S200" s="167">
        <v>0</v>
      </c>
      <c r="T200" s="168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200</v>
      </c>
      <c r="AT200" s="169" t="s">
        <v>197</v>
      </c>
      <c r="AU200" s="169" t="s">
        <v>81</v>
      </c>
      <c r="AY200" s="18" t="s">
        <v>196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8" t="s">
        <v>87</v>
      </c>
      <c r="BK200" s="170">
        <f t="shared" si="39"/>
        <v>0</v>
      </c>
      <c r="BL200" s="18" t="s">
        <v>200</v>
      </c>
      <c r="BM200" s="169" t="s">
        <v>873</v>
      </c>
    </row>
    <row r="201" spans="1:65" s="2" customFormat="1" ht="24.2" customHeight="1">
      <c r="A201" s="33"/>
      <c r="B201" s="156"/>
      <c r="C201" s="157" t="s">
        <v>609</v>
      </c>
      <c r="D201" s="157" t="s">
        <v>197</v>
      </c>
      <c r="E201" s="158" t="s">
        <v>3584</v>
      </c>
      <c r="F201" s="159" t="s">
        <v>3583</v>
      </c>
      <c r="G201" s="160" t="s">
        <v>444</v>
      </c>
      <c r="H201" s="161">
        <v>1</v>
      </c>
      <c r="I201" s="162"/>
      <c r="J201" s="163">
        <f t="shared" si="3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31"/>
        <v>0</v>
      </c>
      <c r="Q201" s="167">
        <v>0</v>
      </c>
      <c r="R201" s="167">
        <f t="shared" si="32"/>
        <v>0</v>
      </c>
      <c r="S201" s="167">
        <v>0</v>
      </c>
      <c r="T201" s="168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200</v>
      </c>
      <c r="AT201" s="169" t="s">
        <v>197</v>
      </c>
      <c r="AU201" s="169" t="s">
        <v>81</v>
      </c>
      <c r="AY201" s="18" t="s">
        <v>196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8" t="s">
        <v>87</v>
      </c>
      <c r="BK201" s="170">
        <f t="shared" si="39"/>
        <v>0</v>
      </c>
      <c r="BL201" s="18" t="s">
        <v>200</v>
      </c>
      <c r="BM201" s="169" t="s">
        <v>880</v>
      </c>
    </row>
    <row r="202" spans="1:65" s="2" customFormat="1" ht="24.2" customHeight="1">
      <c r="A202" s="33"/>
      <c r="B202" s="156"/>
      <c r="C202" s="157" t="s">
        <v>614</v>
      </c>
      <c r="D202" s="157" t="s">
        <v>197</v>
      </c>
      <c r="E202" s="158" t="s">
        <v>3585</v>
      </c>
      <c r="F202" s="159" t="s">
        <v>3586</v>
      </c>
      <c r="G202" s="160" t="s">
        <v>444</v>
      </c>
      <c r="H202" s="161">
        <v>1</v>
      </c>
      <c r="I202" s="162"/>
      <c r="J202" s="163">
        <f t="shared" si="3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31"/>
        <v>0</v>
      </c>
      <c r="Q202" s="167">
        <v>0</v>
      </c>
      <c r="R202" s="167">
        <f t="shared" si="32"/>
        <v>0</v>
      </c>
      <c r="S202" s="167">
        <v>0</v>
      </c>
      <c r="T202" s="168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200</v>
      </c>
      <c r="AT202" s="169" t="s">
        <v>197</v>
      </c>
      <c r="AU202" s="169" t="s">
        <v>81</v>
      </c>
      <c r="AY202" s="18" t="s">
        <v>196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8" t="s">
        <v>87</v>
      </c>
      <c r="BK202" s="170">
        <f t="shared" si="39"/>
        <v>0</v>
      </c>
      <c r="BL202" s="18" t="s">
        <v>200</v>
      </c>
      <c r="BM202" s="169" t="s">
        <v>887</v>
      </c>
    </row>
    <row r="203" spans="1:65" s="2" customFormat="1" ht="16.5" customHeight="1">
      <c r="A203" s="33"/>
      <c r="B203" s="156"/>
      <c r="C203" s="157" t="s">
        <v>619</v>
      </c>
      <c r="D203" s="157" t="s">
        <v>197</v>
      </c>
      <c r="E203" s="158" t="s">
        <v>3587</v>
      </c>
      <c r="F203" s="159" t="s">
        <v>3588</v>
      </c>
      <c r="G203" s="160" t="s">
        <v>444</v>
      </c>
      <c r="H203" s="161">
        <v>1</v>
      </c>
      <c r="I203" s="162"/>
      <c r="J203" s="163">
        <f t="shared" si="30"/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si="31"/>
        <v>0</v>
      </c>
      <c r="Q203" s="167">
        <v>0</v>
      </c>
      <c r="R203" s="167">
        <f t="shared" si="32"/>
        <v>0</v>
      </c>
      <c r="S203" s="167">
        <v>0</v>
      </c>
      <c r="T203" s="168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200</v>
      </c>
      <c r="AT203" s="169" t="s">
        <v>197</v>
      </c>
      <c r="AU203" s="169" t="s">
        <v>81</v>
      </c>
      <c r="AY203" s="18" t="s">
        <v>196</v>
      </c>
      <c r="BE203" s="170">
        <f t="shared" si="34"/>
        <v>0</v>
      </c>
      <c r="BF203" s="170">
        <f t="shared" si="35"/>
        <v>0</v>
      </c>
      <c r="BG203" s="170">
        <f t="shared" si="36"/>
        <v>0</v>
      </c>
      <c r="BH203" s="170">
        <f t="shared" si="37"/>
        <v>0</v>
      </c>
      <c r="BI203" s="170">
        <f t="shared" si="38"/>
        <v>0</v>
      </c>
      <c r="BJ203" s="18" t="s">
        <v>87</v>
      </c>
      <c r="BK203" s="170">
        <f t="shared" si="39"/>
        <v>0</v>
      </c>
      <c r="BL203" s="18" t="s">
        <v>200</v>
      </c>
      <c r="BM203" s="169" t="s">
        <v>894</v>
      </c>
    </row>
    <row r="204" spans="1:65" s="2" customFormat="1" ht="16.5" customHeight="1">
      <c r="A204" s="33"/>
      <c r="B204" s="156"/>
      <c r="C204" s="157" t="s">
        <v>629</v>
      </c>
      <c r="D204" s="157" t="s">
        <v>197</v>
      </c>
      <c r="E204" s="158" t="s">
        <v>3589</v>
      </c>
      <c r="F204" s="159" t="s">
        <v>3590</v>
      </c>
      <c r="G204" s="160" t="s">
        <v>444</v>
      </c>
      <c r="H204" s="161">
        <v>1</v>
      </c>
      <c r="I204" s="162"/>
      <c r="J204" s="163">
        <f t="shared" si="30"/>
        <v>0</v>
      </c>
      <c r="K204" s="164"/>
      <c r="L204" s="34"/>
      <c r="M204" s="165" t="s">
        <v>1</v>
      </c>
      <c r="N204" s="166" t="s">
        <v>40</v>
      </c>
      <c r="O204" s="62"/>
      <c r="P204" s="167">
        <f t="shared" si="31"/>
        <v>0</v>
      </c>
      <c r="Q204" s="167">
        <v>0</v>
      </c>
      <c r="R204" s="167">
        <f t="shared" si="32"/>
        <v>0</v>
      </c>
      <c r="S204" s="167">
        <v>0</v>
      </c>
      <c r="T204" s="168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200</v>
      </c>
      <c r="AT204" s="169" t="s">
        <v>197</v>
      </c>
      <c r="AU204" s="169" t="s">
        <v>81</v>
      </c>
      <c r="AY204" s="18" t="s">
        <v>196</v>
      </c>
      <c r="BE204" s="170">
        <f t="shared" si="34"/>
        <v>0</v>
      </c>
      <c r="BF204" s="170">
        <f t="shared" si="35"/>
        <v>0</v>
      </c>
      <c r="BG204" s="170">
        <f t="shared" si="36"/>
        <v>0</v>
      </c>
      <c r="BH204" s="170">
        <f t="shared" si="37"/>
        <v>0</v>
      </c>
      <c r="BI204" s="170">
        <f t="shared" si="38"/>
        <v>0</v>
      </c>
      <c r="BJ204" s="18" t="s">
        <v>87</v>
      </c>
      <c r="BK204" s="170">
        <f t="shared" si="39"/>
        <v>0</v>
      </c>
      <c r="BL204" s="18" t="s">
        <v>200</v>
      </c>
      <c r="BM204" s="169" t="s">
        <v>901</v>
      </c>
    </row>
    <row r="205" spans="1:65" s="2" customFormat="1" ht="16.5" customHeight="1">
      <c r="A205" s="33"/>
      <c r="B205" s="156"/>
      <c r="C205" s="157" t="s">
        <v>635</v>
      </c>
      <c r="D205" s="157" t="s">
        <v>197</v>
      </c>
      <c r="E205" s="158" t="s">
        <v>3591</v>
      </c>
      <c r="F205" s="159" t="s">
        <v>3592</v>
      </c>
      <c r="G205" s="160" t="s">
        <v>444</v>
      </c>
      <c r="H205" s="161">
        <v>3</v>
      </c>
      <c r="I205" s="162"/>
      <c r="J205" s="163">
        <f t="shared" si="30"/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si="31"/>
        <v>0</v>
      </c>
      <c r="Q205" s="167">
        <v>0</v>
      </c>
      <c r="R205" s="167">
        <f t="shared" si="32"/>
        <v>0</v>
      </c>
      <c r="S205" s="167">
        <v>0</v>
      </c>
      <c r="T205" s="168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200</v>
      </c>
      <c r="AT205" s="169" t="s">
        <v>197</v>
      </c>
      <c r="AU205" s="169" t="s">
        <v>81</v>
      </c>
      <c r="AY205" s="18" t="s">
        <v>196</v>
      </c>
      <c r="BE205" s="170">
        <f t="shared" si="34"/>
        <v>0</v>
      </c>
      <c r="BF205" s="170">
        <f t="shared" si="35"/>
        <v>0</v>
      </c>
      <c r="BG205" s="170">
        <f t="shared" si="36"/>
        <v>0</v>
      </c>
      <c r="BH205" s="170">
        <f t="shared" si="37"/>
        <v>0</v>
      </c>
      <c r="BI205" s="170">
        <f t="shared" si="38"/>
        <v>0</v>
      </c>
      <c r="BJ205" s="18" t="s">
        <v>87</v>
      </c>
      <c r="BK205" s="170">
        <f t="shared" si="39"/>
        <v>0</v>
      </c>
      <c r="BL205" s="18" t="s">
        <v>200</v>
      </c>
      <c r="BM205" s="169" t="s">
        <v>909</v>
      </c>
    </row>
    <row r="206" spans="1:65" s="2" customFormat="1" ht="24.2" customHeight="1">
      <c r="A206" s="33"/>
      <c r="B206" s="156"/>
      <c r="C206" s="157" t="s">
        <v>640</v>
      </c>
      <c r="D206" s="157" t="s">
        <v>197</v>
      </c>
      <c r="E206" s="158" t="s">
        <v>3593</v>
      </c>
      <c r="F206" s="159" t="s">
        <v>3594</v>
      </c>
      <c r="G206" s="160" t="s">
        <v>444</v>
      </c>
      <c r="H206" s="161">
        <v>1</v>
      </c>
      <c r="I206" s="162"/>
      <c r="J206" s="163">
        <f t="shared" si="30"/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si="31"/>
        <v>0</v>
      </c>
      <c r="Q206" s="167">
        <v>0</v>
      </c>
      <c r="R206" s="167">
        <f t="shared" si="32"/>
        <v>0</v>
      </c>
      <c r="S206" s="167">
        <v>0</v>
      </c>
      <c r="T206" s="168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200</v>
      </c>
      <c r="AT206" s="169" t="s">
        <v>197</v>
      </c>
      <c r="AU206" s="169" t="s">
        <v>81</v>
      </c>
      <c r="AY206" s="18" t="s">
        <v>196</v>
      </c>
      <c r="BE206" s="170">
        <f t="shared" si="34"/>
        <v>0</v>
      </c>
      <c r="BF206" s="170">
        <f t="shared" si="35"/>
        <v>0</v>
      </c>
      <c r="BG206" s="170">
        <f t="shared" si="36"/>
        <v>0</v>
      </c>
      <c r="BH206" s="170">
        <f t="shared" si="37"/>
        <v>0</v>
      </c>
      <c r="BI206" s="170">
        <f t="shared" si="38"/>
        <v>0</v>
      </c>
      <c r="BJ206" s="18" t="s">
        <v>87</v>
      </c>
      <c r="BK206" s="170">
        <f t="shared" si="39"/>
        <v>0</v>
      </c>
      <c r="BL206" s="18" t="s">
        <v>200</v>
      </c>
      <c r="BM206" s="169" t="s">
        <v>920</v>
      </c>
    </row>
    <row r="207" spans="1:65" s="2" customFormat="1" ht="24.2" customHeight="1">
      <c r="A207" s="33"/>
      <c r="B207" s="156"/>
      <c r="C207" s="157" t="s">
        <v>644</v>
      </c>
      <c r="D207" s="157" t="s">
        <v>197</v>
      </c>
      <c r="E207" s="158" t="s">
        <v>3595</v>
      </c>
      <c r="F207" s="159" t="s">
        <v>3494</v>
      </c>
      <c r="G207" s="160" t="s">
        <v>444</v>
      </c>
      <c r="H207" s="161">
        <v>1</v>
      </c>
      <c r="I207" s="162"/>
      <c r="J207" s="163">
        <f t="shared" si="30"/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si="31"/>
        <v>0</v>
      </c>
      <c r="Q207" s="167">
        <v>0</v>
      </c>
      <c r="R207" s="167">
        <f t="shared" si="32"/>
        <v>0</v>
      </c>
      <c r="S207" s="167">
        <v>0</v>
      </c>
      <c r="T207" s="168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200</v>
      </c>
      <c r="AT207" s="169" t="s">
        <v>197</v>
      </c>
      <c r="AU207" s="169" t="s">
        <v>81</v>
      </c>
      <c r="AY207" s="18" t="s">
        <v>196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8" t="s">
        <v>87</v>
      </c>
      <c r="BK207" s="170">
        <f t="shared" si="39"/>
        <v>0</v>
      </c>
      <c r="BL207" s="18" t="s">
        <v>200</v>
      </c>
      <c r="BM207" s="169" t="s">
        <v>929</v>
      </c>
    </row>
    <row r="208" spans="1:65" s="2" customFormat="1" ht="24.2" customHeight="1">
      <c r="A208" s="33"/>
      <c r="B208" s="156"/>
      <c r="C208" s="157" t="s">
        <v>649</v>
      </c>
      <c r="D208" s="157" t="s">
        <v>197</v>
      </c>
      <c r="E208" s="158" t="s">
        <v>3596</v>
      </c>
      <c r="F208" s="159" t="s">
        <v>3597</v>
      </c>
      <c r="G208" s="160" t="s">
        <v>444</v>
      </c>
      <c r="H208" s="161">
        <v>2</v>
      </c>
      <c r="I208" s="162"/>
      <c r="J208" s="163">
        <f t="shared" si="3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31"/>
        <v>0</v>
      </c>
      <c r="Q208" s="167">
        <v>0</v>
      </c>
      <c r="R208" s="167">
        <f t="shared" si="32"/>
        <v>0</v>
      </c>
      <c r="S208" s="167">
        <v>0</v>
      </c>
      <c r="T208" s="168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200</v>
      </c>
      <c r="AT208" s="169" t="s">
        <v>197</v>
      </c>
      <c r="AU208" s="169" t="s">
        <v>81</v>
      </c>
      <c r="AY208" s="18" t="s">
        <v>196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8" t="s">
        <v>87</v>
      </c>
      <c r="BK208" s="170">
        <f t="shared" si="39"/>
        <v>0</v>
      </c>
      <c r="BL208" s="18" t="s">
        <v>200</v>
      </c>
      <c r="BM208" s="169" t="s">
        <v>936</v>
      </c>
    </row>
    <row r="209" spans="1:65" s="2" customFormat="1" ht="24.2" customHeight="1">
      <c r="A209" s="33"/>
      <c r="B209" s="156"/>
      <c r="C209" s="157" t="s">
        <v>653</v>
      </c>
      <c r="D209" s="157" t="s">
        <v>197</v>
      </c>
      <c r="E209" s="158" t="s">
        <v>3598</v>
      </c>
      <c r="F209" s="159" t="s">
        <v>3599</v>
      </c>
      <c r="G209" s="160" t="s">
        <v>444</v>
      </c>
      <c r="H209" s="161">
        <v>2</v>
      </c>
      <c r="I209" s="162"/>
      <c r="J209" s="163">
        <f t="shared" si="30"/>
        <v>0</v>
      </c>
      <c r="K209" s="164"/>
      <c r="L209" s="34"/>
      <c r="M209" s="165" t="s">
        <v>1</v>
      </c>
      <c r="N209" s="166" t="s">
        <v>40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200</v>
      </c>
      <c r="AT209" s="169" t="s">
        <v>197</v>
      </c>
      <c r="AU209" s="169" t="s">
        <v>81</v>
      </c>
      <c r="AY209" s="18" t="s">
        <v>196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87</v>
      </c>
      <c r="BK209" s="170">
        <f t="shared" si="39"/>
        <v>0</v>
      </c>
      <c r="BL209" s="18" t="s">
        <v>200</v>
      </c>
      <c r="BM209" s="169" t="s">
        <v>944</v>
      </c>
    </row>
    <row r="210" spans="1:65" s="2" customFormat="1" ht="24.2" customHeight="1">
      <c r="A210" s="33"/>
      <c r="B210" s="156"/>
      <c r="C210" s="157" t="s">
        <v>662</v>
      </c>
      <c r="D210" s="157" t="s">
        <v>197</v>
      </c>
      <c r="E210" s="158" t="s">
        <v>3600</v>
      </c>
      <c r="F210" s="159" t="s">
        <v>3599</v>
      </c>
      <c r="G210" s="160" t="s">
        <v>444</v>
      </c>
      <c r="H210" s="161">
        <v>1</v>
      </c>
      <c r="I210" s="162"/>
      <c r="J210" s="163">
        <f t="shared" si="30"/>
        <v>0</v>
      </c>
      <c r="K210" s="164"/>
      <c r="L210" s="34"/>
      <c r="M210" s="165" t="s">
        <v>1</v>
      </c>
      <c r="N210" s="166" t="s">
        <v>40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200</v>
      </c>
      <c r="AT210" s="169" t="s">
        <v>197</v>
      </c>
      <c r="AU210" s="169" t="s">
        <v>81</v>
      </c>
      <c r="AY210" s="18" t="s">
        <v>196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87</v>
      </c>
      <c r="BK210" s="170">
        <f t="shared" si="39"/>
        <v>0</v>
      </c>
      <c r="BL210" s="18" t="s">
        <v>200</v>
      </c>
      <c r="BM210" s="169" t="s">
        <v>951</v>
      </c>
    </row>
    <row r="211" spans="1:65" s="12" customFormat="1" ht="22.7" customHeight="1">
      <c r="B211" s="146"/>
      <c r="D211" s="147" t="s">
        <v>73</v>
      </c>
      <c r="E211" s="171" t="s">
        <v>2952</v>
      </c>
      <c r="F211" s="171" t="s">
        <v>3511</v>
      </c>
      <c r="I211" s="149"/>
      <c r="J211" s="172">
        <f>BK211</f>
        <v>0</v>
      </c>
      <c r="L211" s="146"/>
      <c r="M211" s="150"/>
      <c r="N211" s="151"/>
      <c r="O211" s="151"/>
      <c r="P211" s="152">
        <f>SUM(P212:P215)</f>
        <v>0</v>
      </c>
      <c r="Q211" s="151"/>
      <c r="R211" s="152">
        <f>SUM(R212:R215)</f>
        <v>0</v>
      </c>
      <c r="S211" s="151"/>
      <c r="T211" s="153">
        <f>SUM(T212:T215)</f>
        <v>0</v>
      </c>
      <c r="AR211" s="147" t="s">
        <v>81</v>
      </c>
      <c r="AT211" s="154" t="s">
        <v>73</v>
      </c>
      <c r="AU211" s="154" t="s">
        <v>81</v>
      </c>
      <c r="AY211" s="147" t="s">
        <v>196</v>
      </c>
      <c r="BK211" s="155">
        <f>SUM(BK212:BK215)</f>
        <v>0</v>
      </c>
    </row>
    <row r="212" spans="1:65" s="2" customFormat="1" ht="21.75" customHeight="1">
      <c r="A212" s="33"/>
      <c r="B212" s="156"/>
      <c r="C212" s="157" t="s">
        <v>666</v>
      </c>
      <c r="D212" s="157" t="s">
        <v>197</v>
      </c>
      <c r="E212" s="158" t="s">
        <v>3601</v>
      </c>
      <c r="F212" s="159" t="s">
        <v>3602</v>
      </c>
      <c r="G212" s="160" t="s">
        <v>444</v>
      </c>
      <c r="H212" s="161">
        <v>1</v>
      </c>
      <c r="I212" s="162"/>
      <c r="J212" s="163">
        <f>ROUND(I212*H212,2)</f>
        <v>0</v>
      </c>
      <c r="K212" s="164"/>
      <c r="L212" s="34"/>
      <c r="M212" s="165" t="s">
        <v>1</v>
      </c>
      <c r="N212" s="166" t="s">
        <v>40</v>
      </c>
      <c r="O212" s="62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200</v>
      </c>
      <c r="AT212" s="169" t="s">
        <v>197</v>
      </c>
      <c r="AU212" s="169" t="s">
        <v>87</v>
      </c>
      <c r="AY212" s="18" t="s">
        <v>196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8" t="s">
        <v>87</v>
      </c>
      <c r="BK212" s="170">
        <f>ROUND(I212*H212,2)</f>
        <v>0</v>
      </c>
      <c r="BL212" s="18" t="s">
        <v>200</v>
      </c>
      <c r="BM212" s="169" t="s">
        <v>960</v>
      </c>
    </row>
    <row r="213" spans="1:65" s="2" customFormat="1" ht="24.2" customHeight="1">
      <c r="A213" s="33"/>
      <c r="B213" s="156"/>
      <c r="C213" s="157" t="s">
        <v>670</v>
      </c>
      <c r="D213" s="157" t="s">
        <v>197</v>
      </c>
      <c r="E213" s="158" t="s">
        <v>3603</v>
      </c>
      <c r="F213" s="159" t="s">
        <v>3515</v>
      </c>
      <c r="G213" s="160" t="s">
        <v>444</v>
      </c>
      <c r="H213" s="161">
        <v>2</v>
      </c>
      <c r="I213" s="162"/>
      <c r="J213" s="163">
        <f>ROUND(I213*H213,2)</f>
        <v>0</v>
      </c>
      <c r="K213" s="164"/>
      <c r="L213" s="34"/>
      <c r="M213" s="165" t="s">
        <v>1</v>
      </c>
      <c r="N213" s="166" t="s">
        <v>40</v>
      </c>
      <c r="O213" s="62"/>
      <c r="P213" s="167">
        <f>O213*H213</f>
        <v>0</v>
      </c>
      <c r="Q213" s="167">
        <v>0</v>
      </c>
      <c r="R213" s="167">
        <f>Q213*H213</f>
        <v>0</v>
      </c>
      <c r="S213" s="167">
        <v>0</v>
      </c>
      <c r="T213" s="16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200</v>
      </c>
      <c r="AT213" s="169" t="s">
        <v>197</v>
      </c>
      <c r="AU213" s="169" t="s">
        <v>87</v>
      </c>
      <c r="AY213" s="18" t="s">
        <v>196</v>
      </c>
      <c r="BE213" s="170">
        <f>IF(N213="základná",J213,0)</f>
        <v>0</v>
      </c>
      <c r="BF213" s="170">
        <f>IF(N213="znížená",J213,0)</f>
        <v>0</v>
      </c>
      <c r="BG213" s="170">
        <f>IF(N213="zákl. prenesená",J213,0)</f>
        <v>0</v>
      </c>
      <c r="BH213" s="170">
        <f>IF(N213="zníž. prenesená",J213,0)</f>
        <v>0</v>
      </c>
      <c r="BI213" s="170">
        <f>IF(N213="nulová",J213,0)</f>
        <v>0</v>
      </c>
      <c r="BJ213" s="18" t="s">
        <v>87</v>
      </c>
      <c r="BK213" s="170">
        <f>ROUND(I213*H213,2)</f>
        <v>0</v>
      </c>
      <c r="BL213" s="18" t="s">
        <v>200</v>
      </c>
      <c r="BM213" s="169" t="s">
        <v>964</v>
      </c>
    </row>
    <row r="214" spans="1:65" s="2" customFormat="1" ht="24.2" customHeight="1">
      <c r="A214" s="33"/>
      <c r="B214" s="156"/>
      <c r="C214" s="157" t="s">
        <v>674</v>
      </c>
      <c r="D214" s="157" t="s">
        <v>197</v>
      </c>
      <c r="E214" s="158" t="s">
        <v>3604</v>
      </c>
      <c r="F214" s="159" t="s">
        <v>3517</v>
      </c>
      <c r="G214" s="160" t="s">
        <v>444</v>
      </c>
      <c r="H214" s="161">
        <v>3</v>
      </c>
      <c r="I214" s="162"/>
      <c r="J214" s="163">
        <f>ROUND(I214*H214,2)</f>
        <v>0</v>
      </c>
      <c r="K214" s="164"/>
      <c r="L214" s="34"/>
      <c r="M214" s="165" t="s">
        <v>1</v>
      </c>
      <c r="N214" s="166" t="s">
        <v>40</v>
      </c>
      <c r="O214" s="62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200</v>
      </c>
      <c r="AT214" s="169" t="s">
        <v>197</v>
      </c>
      <c r="AU214" s="169" t="s">
        <v>87</v>
      </c>
      <c r="AY214" s="18" t="s">
        <v>196</v>
      </c>
      <c r="BE214" s="170">
        <f>IF(N214="základná",J214,0)</f>
        <v>0</v>
      </c>
      <c r="BF214" s="170">
        <f>IF(N214="znížená",J214,0)</f>
        <v>0</v>
      </c>
      <c r="BG214" s="170">
        <f>IF(N214="zákl. prenesená",J214,0)</f>
        <v>0</v>
      </c>
      <c r="BH214" s="170">
        <f>IF(N214="zníž. prenesená",J214,0)</f>
        <v>0</v>
      </c>
      <c r="BI214" s="170">
        <f>IF(N214="nulová",J214,0)</f>
        <v>0</v>
      </c>
      <c r="BJ214" s="18" t="s">
        <v>87</v>
      </c>
      <c r="BK214" s="170">
        <f>ROUND(I214*H214,2)</f>
        <v>0</v>
      </c>
      <c r="BL214" s="18" t="s">
        <v>200</v>
      </c>
      <c r="BM214" s="169" t="s">
        <v>971</v>
      </c>
    </row>
    <row r="215" spans="1:65" s="2" customFormat="1" ht="24.2" customHeight="1">
      <c r="A215" s="33"/>
      <c r="B215" s="156"/>
      <c r="C215" s="157" t="s">
        <v>678</v>
      </c>
      <c r="D215" s="157" t="s">
        <v>197</v>
      </c>
      <c r="E215" s="158" t="s">
        <v>3605</v>
      </c>
      <c r="F215" s="159" t="s">
        <v>3606</v>
      </c>
      <c r="G215" s="160" t="s">
        <v>444</v>
      </c>
      <c r="H215" s="161">
        <v>1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200</v>
      </c>
      <c r="AT215" s="169" t="s">
        <v>197</v>
      </c>
      <c r="AU215" s="169" t="s">
        <v>87</v>
      </c>
      <c r="AY215" s="18" t="s">
        <v>196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87</v>
      </c>
      <c r="BK215" s="170">
        <f>ROUND(I215*H215,2)</f>
        <v>0</v>
      </c>
      <c r="BL215" s="18" t="s">
        <v>200</v>
      </c>
      <c r="BM215" s="169" t="s">
        <v>981</v>
      </c>
    </row>
    <row r="216" spans="1:65" s="12" customFormat="1" ht="22.7" customHeight="1">
      <c r="B216" s="146"/>
      <c r="D216" s="147" t="s">
        <v>73</v>
      </c>
      <c r="E216" s="171" t="s">
        <v>3034</v>
      </c>
      <c r="F216" s="171" t="s">
        <v>3607</v>
      </c>
      <c r="I216" s="149"/>
      <c r="J216" s="172">
        <f>BK216</f>
        <v>0</v>
      </c>
      <c r="L216" s="146"/>
      <c r="M216" s="150"/>
      <c r="N216" s="151"/>
      <c r="O216" s="151"/>
      <c r="P216" s="152">
        <f>SUM(P217:P223)</f>
        <v>0</v>
      </c>
      <c r="Q216" s="151"/>
      <c r="R216" s="152">
        <f>SUM(R217:R223)</f>
        <v>0</v>
      </c>
      <c r="S216" s="151"/>
      <c r="T216" s="153">
        <f>SUM(T217:T223)</f>
        <v>0</v>
      </c>
      <c r="AR216" s="147" t="s">
        <v>81</v>
      </c>
      <c r="AT216" s="154" t="s">
        <v>73</v>
      </c>
      <c r="AU216" s="154" t="s">
        <v>81</v>
      </c>
      <c r="AY216" s="147" t="s">
        <v>196</v>
      </c>
      <c r="BK216" s="155">
        <f>SUM(BK217:BK223)</f>
        <v>0</v>
      </c>
    </row>
    <row r="217" spans="1:65" s="2" customFormat="1" ht="24.2" customHeight="1">
      <c r="A217" s="33"/>
      <c r="B217" s="156"/>
      <c r="C217" s="157" t="s">
        <v>682</v>
      </c>
      <c r="D217" s="157" t="s">
        <v>197</v>
      </c>
      <c r="E217" s="158" t="s">
        <v>3608</v>
      </c>
      <c r="F217" s="159" t="s">
        <v>3609</v>
      </c>
      <c r="G217" s="160" t="s">
        <v>444</v>
      </c>
      <c r="H217" s="161">
        <v>1</v>
      </c>
      <c r="I217" s="162"/>
      <c r="J217" s="163">
        <f t="shared" ref="J217:J223" si="40">ROUND(I217*H217,2)</f>
        <v>0</v>
      </c>
      <c r="K217" s="164"/>
      <c r="L217" s="34"/>
      <c r="M217" s="165" t="s">
        <v>1</v>
      </c>
      <c r="N217" s="166" t="s">
        <v>40</v>
      </c>
      <c r="O217" s="62"/>
      <c r="P217" s="167">
        <f t="shared" ref="P217:P223" si="41">O217*H217</f>
        <v>0</v>
      </c>
      <c r="Q217" s="167">
        <v>0</v>
      </c>
      <c r="R217" s="167">
        <f t="shared" ref="R217:R223" si="42">Q217*H217</f>
        <v>0</v>
      </c>
      <c r="S217" s="167">
        <v>0</v>
      </c>
      <c r="T217" s="168">
        <f t="shared" ref="T217:T223" si="4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200</v>
      </c>
      <c r="AT217" s="169" t="s">
        <v>197</v>
      </c>
      <c r="AU217" s="169" t="s">
        <v>87</v>
      </c>
      <c r="AY217" s="18" t="s">
        <v>196</v>
      </c>
      <c r="BE217" s="170">
        <f t="shared" ref="BE217:BE223" si="44">IF(N217="základná",J217,0)</f>
        <v>0</v>
      </c>
      <c r="BF217" s="170">
        <f t="shared" ref="BF217:BF223" si="45">IF(N217="znížená",J217,0)</f>
        <v>0</v>
      </c>
      <c r="BG217" s="170">
        <f t="shared" ref="BG217:BG223" si="46">IF(N217="zákl. prenesená",J217,0)</f>
        <v>0</v>
      </c>
      <c r="BH217" s="170">
        <f t="shared" ref="BH217:BH223" si="47">IF(N217="zníž. prenesená",J217,0)</f>
        <v>0</v>
      </c>
      <c r="BI217" s="170">
        <f t="shared" ref="BI217:BI223" si="48">IF(N217="nulová",J217,0)</f>
        <v>0</v>
      </c>
      <c r="BJ217" s="18" t="s">
        <v>87</v>
      </c>
      <c r="BK217" s="170">
        <f t="shared" ref="BK217:BK223" si="49">ROUND(I217*H217,2)</f>
        <v>0</v>
      </c>
      <c r="BL217" s="18" t="s">
        <v>200</v>
      </c>
      <c r="BM217" s="169" t="s">
        <v>990</v>
      </c>
    </row>
    <row r="218" spans="1:65" s="2" customFormat="1" ht="16.5" customHeight="1">
      <c r="A218" s="33"/>
      <c r="B218" s="156"/>
      <c r="C218" s="157" t="s">
        <v>687</v>
      </c>
      <c r="D218" s="157" t="s">
        <v>197</v>
      </c>
      <c r="E218" s="158" t="s">
        <v>3523</v>
      </c>
      <c r="F218" s="159" t="s">
        <v>3524</v>
      </c>
      <c r="G218" s="160" t="s">
        <v>1</v>
      </c>
      <c r="H218" s="161">
        <v>0</v>
      </c>
      <c r="I218" s="162"/>
      <c r="J218" s="163">
        <f t="shared" si="40"/>
        <v>0</v>
      </c>
      <c r="K218" s="164"/>
      <c r="L218" s="34"/>
      <c r="M218" s="165" t="s">
        <v>1</v>
      </c>
      <c r="N218" s="166" t="s">
        <v>40</v>
      </c>
      <c r="O218" s="62"/>
      <c r="P218" s="167">
        <f t="shared" si="41"/>
        <v>0</v>
      </c>
      <c r="Q218" s="167">
        <v>0</v>
      </c>
      <c r="R218" s="167">
        <f t="shared" si="42"/>
        <v>0</v>
      </c>
      <c r="S218" s="167">
        <v>0</v>
      </c>
      <c r="T218" s="168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200</v>
      </c>
      <c r="AT218" s="169" t="s">
        <v>197</v>
      </c>
      <c r="AU218" s="169" t="s">
        <v>87</v>
      </c>
      <c r="AY218" s="18" t="s">
        <v>196</v>
      </c>
      <c r="BE218" s="170">
        <f t="shared" si="44"/>
        <v>0</v>
      </c>
      <c r="BF218" s="170">
        <f t="shared" si="45"/>
        <v>0</v>
      </c>
      <c r="BG218" s="170">
        <f t="shared" si="46"/>
        <v>0</v>
      </c>
      <c r="BH218" s="170">
        <f t="shared" si="47"/>
        <v>0</v>
      </c>
      <c r="BI218" s="170">
        <f t="shared" si="48"/>
        <v>0</v>
      </c>
      <c r="BJ218" s="18" t="s">
        <v>87</v>
      </c>
      <c r="BK218" s="170">
        <f t="shared" si="49"/>
        <v>0</v>
      </c>
      <c r="BL218" s="18" t="s">
        <v>200</v>
      </c>
      <c r="BM218" s="169" t="s">
        <v>999</v>
      </c>
    </row>
    <row r="219" spans="1:65" s="2" customFormat="1" ht="16.5" customHeight="1">
      <c r="A219" s="33"/>
      <c r="B219" s="156"/>
      <c r="C219" s="157" t="s">
        <v>692</v>
      </c>
      <c r="D219" s="157" t="s">
        <v>197</v>
      </c>
      <c r="E219" s="158" t="s">
        <v>3610</v>
      </c>
      <c r="F219" s="159" t="s">
        <v>3611</v>
      </c>
      <c r="G219" s="160" t="s">
        <v>1</v>
      </c>
      <c r="H219" s="161">
        <v>0</v>
      </c>
      <c r="I219" s="162"/>
      <c r="J219" s="163">
        <f t="shared" si="40"/>
        <v>0</v>
      </c>
      <c r="K219" s="164"/>
      <c r="L219" s="34"/>
      <c r="M219" s="165" t="s">
        <v>1</v>
      </c>
      <c r="N219" s="166" t="s">
        <v>40</v>
      </c>
      <c r="O219" s="62"/>
      <c r="P219" s="167">
        <f t="shared" si="41"/>
        <v>0</v>
      </c>
      <c r="Q219" s="167">
        <v>0</v>
      </c>
      <c r="R219" s="167">
        <f t="shared" si="42"/>
        <v>0</v>
      </c>
      <c r="S219" s="167">
        <v>0</v>
      </c>
      <c r="T219" s="168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200</v>
      </c>
      <c r="AT219" s="169" t="s">
        <v>197</v>
      </c>
      <c r="AU219" s="169" t="s">
        <v>87</v>
      </c>
      <c r="AY219" s="18" t="s">
        <v>196</v>
      </c>
      <c r="BE219" s="170">
        <f t="shared" si="44"/>
        <v>0</v>
      </c>
      <c r="BF219" s="170">
        <f t="shared" si="45"/>
        <v>0</v>
      </c>
      <c r="BG219" s="170">
        <f t="shared" si="46"/>
        <v>0</v>
      </c>
      <c r="BH219" s="170">
        <f t="shared" si="47"/>
        <v>0</v>
      </c>
      <c r="BI219" s="170">
        <f t="shared" si="48"/>
        <v>0</v>
      </c>
      <c r="BJ219" s="18" t="s">
        <v>87</v>
      </c>
      <c r="BK219" s="170">
        <f t="shared" si="49"/>
        <v>0</v>
      </c>
      <c r="BL219" s="18" t="s">
        <v>200</v>
      </c>
      <c r="BM219" s="169" t="s">
        <v>1007</v>
      </c>
    </row>
    <row r="220" spans="1:65" s="2" customFormat="1" ht="16.5" customHeight="1">
      <c r="A220" s="33"/>
      <c r="B220" s="156"/>
      <c r="C220" s="157" t="s">
        <v>697</v>
      </c>
      <c r="D220" s="157" t="s">
        <v>197</v>
      </c>
      <c r="E220" s="158" t="s">
        <v>3527</v>
      </c>
      <c r="F220" s="159" t="s">
        <v>3528</v>
      </c>
      <c r="G220" s="160" t="s">
        <v>1</v>
      </c>
      <c r="H220" s="161">
        <v>0</v>
      </c>
      <c r="I220" s="162"/>
      <c r="J220" s="163">
        <f t="shared" si="4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41"/>
        <v>0</v>
      </c>
      <c r="Q220" s="167">
        <v>0</v>
      </c>
      <c r="R220" s="167">
        <f t="shared" si="42"/>
        <v>0</v>
      </c>
      <c r="S220" s="167">
        <v>0</v>
      </c>
      <c r="T220" s="168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200</v>
      </c>
      <c r="AT220" s="169" t="s">
        <v>197</v>
      </c>
      <c r="AU220" s="169" t="s">
        <v>87</v>
      </c>
      <c r="AY220" s="18" t="s">
        <v>196</v>
      </c>
      <c r="BE220" s="170">
        <f t="shared" si="44"/>
        <v>0</v>
      </c>
      <c r="BF220" s="170">
        <f t="shared" si="45"/>
        <v>0</v>
      </c>
      <c r="BG220" s="170">
        <f t="shared" si="46"/>
        <v>0</v>
      </c>
      <c r="BH220" s="170">
        <f t="shared" si="47"/>
        <v>0</v>
      </c>
      <c r="BI220" s="170">
        <f t="shared" si="48"/>
        <v>0</v>
      </c>
      <c r="BJ220" s="18" t="s">
        <v>87</v>
      </c>
      <c r="BK220" s="170">
        <f t="shared" si="49"/>
        <v>0</v>
      </c>
      <c r="BL220" s="18" t="s">
        <v>200</v>
      </c>
      <c r="BM220" s="169" t="s">
        <v>1016</v>
      </c>
    </row>
    <row r="221" spans="1:65" s="2" customFormat="1" ht="16.5" customHeight="1">
      <c r="A221" s="33"/>
      <c r="B221" s="156"/>
      <c r="C221" s="157" t="s">
        <v>701</v>
      </c>
      <c r="D221" s="157" t="s">
        <v>197</v>
      </c>
      <c r="E221" s="158" t="s">
        <v>3529</v>
      </c>
      <c r="F221" s="159" t="s">
        <v>3530</v>
      </c>
      <c r="G221" s="160" t="s">
        <v>1</v>
      </c>
      <c r="H221" s="161">
        <v>0</v>
      </c>
      <c r="I221" s="162"/>
      <c r="J221" s="163">
        <f t="shared" si="40"/>
        <v>0</v>
      </c>
      <c r="K221" s="164"/>
      <c r="L221" s="34"/>
      <c r="M221" s="165" t="s">
        <v>1</v>
      </c>
      <c r="N221" s="166" t="s">
        <v>40</v>
      </c>
      <c r="O221" s="62"/>
      <c r="P221" s="167">
        <f t="shared" si="41"/>
        <v>0</v>
      </c>
      <c r="Q221" s="167">
        <v>0</v>
      </c>
      <c r="R221" s="167">
        <f t="shared" si="42"/>
        <v>0</v>
      </c>
      <c r="S221" s="167">
        <v>0</v>
      </c>
      <c r="T221" s="168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200</v>
      </c>
      <c r="AT221" s="169" t="s">
        <v>197</v>
      </c>
      <c r="AU221" s="169" t="s">
        <v>87</v>
      </c>
      <c r="AY221" s="18" t="s">
        <v>196</v>
      </c>
      <c r="BE221" s="170">
        <f t="shared" si="44"/>
        <v>0</v>
      </c>
      <c r="BF221" s="170">
        <f t="shared" si="45"/>
        <v>0</v>
      </c>
      <c r="BG221" s="170">
        <f t="shared" si="46"/>
        <v>0</v>
      </c>
      <c r="BH221" s="170">
        <f t="shared" si="47"/>
        <v>0</v>
      </c>
      <c r="BI221" s="170">
        <f t="shared" si="48"/>
        <v>0</v>
      </c>
      <c r="BJ221" s="18" t="s">
        <v>87</v>
      </c>
      <c r="BK221" s="170">
        <f t="shared" si="49"/>
        <v>0</v>
      </c>
      <c r="BL221" s="18" t="s">
        <v>200</v>
      </c>
      <c r="BM221" s="169" t="s">
        <v>1027</v>
      </c>
    </row>
    <row r="222" spans="1:65" s="2" customFormat="1" ht="16.5" customHeight="1">
      <c r="A222" s="33"/>
      <c r="B222" s="156"/>
      <c r="C222" s="157" t="s">
        <v>706</v>
      </c>
      <c r="D222" s="157" t="s">
        <v>197</v>
      </c>
      <c r="E222" s="158" t="s">
        <v>3612</v>
      </c>
      <c r="F222" s="159" t="s">
        <v>3613</v>
      </c>
      <c r="G222" s="160" t="s">
        <v>1</v>
      </c>
      <c r="H222" s="161">
        <v>0</v>
      </c>
      <c r="I222" s="162"/>
      <c r="J222" s="163">
        <f t="shared" si="4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200</v>
      </c>
      <c r="AT222" s="169" t="s">
        <v>197</v>
      </c>
      <c r="AU222" s="169" t="s">
        <v>87</v>
      </c>
      <c r="AY222" s="18" t="s">
        <v>196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8" t="s">
        <v>87</v>
      </c>
      <c r="BK222" s="170">
        <f t="shared" si="49"/>
        <v>0</v>
      </c>
      <c r="BL222" s="18" t="s">
        <v>200</v>
      </c>
      <c r="BM222" s="169" t="s">
        <v>1038</v>
      </c>
    </row>
    <row r="223" spans="1:65" s="2" customFormat="1" ht="16.5" customHeight="1">
      <c r="A223" s="33"/>
      <c r="B223" s="156"/>
      <c r="C223" s="157" t="s">
        <v>710</v>
      </c>
      <c r="D223" s="157" t="s">
        <v>197</v>
      </c>
      <c r="E223" s="158" t="s">
        <v>3533</v>
      </c>
      <c r="F223" s="159" t="s">
        <v>3534</v>
      </c>
      <c r="G223" s="160" t="s">
        <v>1</v>
      </c>
      <c r="H223" s="161">
        <v>0</v>
      </c>
      <c r="I223" s="162"/>
      <c r="J223" s="163">
        <f t="shared" si="40"/>
        <v>0</v>
      </c>
      <c r="K223" s="164"/>
      <c r="L223" s="34"/>
      <c r="M223" s="165" t="s">
        <v>1</v>
      </c>
      <c r="N223" s="166" t="s">
        <v>40</v>
      </c>
      <c r="O223" s="62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200</v>
      </c>
      <c r="AT223" s="169" t="s">
        <v>197</v>
      </c>
      <c r="AU223" s="169" t="s">
        <v>87</v>
      </c>
      <c r="AY223" s="18" t="s">
        <v>196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8" t="s">
        <v>87</v>
      </c>
      <c r="BK223" s="170">
        <f t="shared" si="49"/>
        <v>0</v>
      </c>
      <c r="BL223" s="18" t="s">
        <v>200</v>
      </c>
      <c r="BM223" s="169" t="s">
        <v>1052</v>
      </c>
    </row>
    <row r="224" spans="1:65" s="12" customFormat="1" ht="22.7" customHeight="1">
      <c r="B224" s="146"/>
      <c r="D224" s="147" t="s">
        <v>73</v>
      </c>
      <c r="E224" s="171" t="s">
        <v>3067</v>
      </c>
      <c r="F224" s="171" t="s">
        <v>3614</v>
      </c>
      <c r="I224" s="149"/>
      <c r="J224" s="172">
        <f>BK224</f>
        <v>0</v>
      </c>
      <c r="L224" s="146"/>
      <c r="M224" s="150"/>
      <c r="N224" s="151"/>
      <c r="O224" s="151"/>
      <c r="P224" s="152">
        <f>SUM(P225:P240)</f>
        <v>0</v>
      </c>
      <c r="Q224" s="151"/>
      <c r="R224" s="152">
        <f>SUM(R225:R240)</f>
        <v>0</v>
      </c>
      <c r="S224" s="151"/>
      <c r="T224" s="153">
        <f>SUM(T225:T240)</f>
        <v>0</v>
      </c>
      <c r="AR224" s="147" t="s">
        <v>81</v>
      </c>
      <c r="AT224" s="154" t="s">
        <v>73</v>
      </c>
      <c r="AU224" s="154" t="s">
        <v>81</v>
      </c>
      <c r="AY224" s="147" t="s">
        <v>196</v>
      </c>
      <c r="BK224" s="155">
        <f>SUM(BK225:BK240)</f>
        <v>0</v>
      </c>
    </row>
    <row r="225" spans="1:65" s="2" customFormat="1" ht="16.5" customHeight="1">
      <c r="A225" s="33"/>
      <c r="B225" s="156"/>
      <c r="C225" s="157" t="s">
        <v>714</v>
      </c>
      <c r="D225" s="157" t="s">
        <v>197</v>
      </c>
      <c r="E225" s="158" t="s">
        <v>3615</v>
      </c>
      <c r="F225" s="159" t="s">
        <v>3616</v>
      </c>
      <c r="G225" s="160" t="s">
        <v>444</v>
      </c>
      <c r="H225" s="161">
        <v>1</v>
      </c>
      <c r="I225" s="162"/>
      <c r="J225" s="163">
        <f t="shared" ref="J225:J240" si="50">ROUND(I225*H225,2)</f>
        <v>0</v>
      </c>
      <c r="K225" s="164"/>
      <c r="L225" s="34"/>
      <c r="M225" s="165" t="s">
        <v>1</v>
      </c>
      <c r="N225" s="166" t="s">
        <v>40</v>
      </c>
      <c r="O225" s="62"/>
      <c r="P225" s="167">
        <f t="shared" ref="P225:P240" si="51">O225*H225</f>
        <v>0</v>
      </c>
      <c r="Q225" s="167">
        <v>0</v>
      </c>
      <c r="R225" s="167">
        <f t="shared" ref="R225:R240" si="52">Q225*H225</f>
        <v>0</v>
      </c>
      <c r="S225" s="167">
        <v>0</v>
      </c>
      <c r="T225" s="168">
        <f t="shared" ref="T225:T240" si="5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200</v>
      </c>
      <c r="AT225" s="169" t="s">
        <v>197</v>
      </c>
      <c r="AU225" s="169" t="s">
        <v>87</v>
      </c>
      <c r="AY225" s="18" t="s">
        <v>196</v>
      </c>
      <c r="BE225" s="170">
        <f t="shared" ref="BE225:BE240" si="54">IF(N225="základná",J225,0)</f>
        <v>0</v>
      </c>
      <c r="BF225" s="170">
        <f t="shared" ref="BF225:BF240" si="55">IF(N225="znížená",J225,0)</f>
        <v>0</v>
      </c>
      <c r="BG225" s="170">
        <f t="shared" ref="BG225:BG240" si="56">IF(N225="zákl. prenesená",J225,0)</f>
        <v>0</v>
      </c>
      <c r="BH225" s="170">
        <f t="shared" ref="BH225:BH240" si="57">IF(N225="zníž. prenesená",J225,0)</f>
        <v>0</v>
      </c>
      <c r="BI225" s="170">
        <f t="shared" ref="BI225:BI240" si="58">IF(N225="nulová",J225,0)</f>
        <v>0</v>
      </c>
      <c r="BJ225" s="18" t="s">
        <v>87</v>
      </c>
      <c r="BK225" s="170">
        <f t="shared" ref="BK225:BK240" si="59">ROUND(I225*H225,2)</f>
        <v>0</v>
      </c>
      <c r="BL225" s="18" t="s">
        <v>200</v>
      </c>
      <c r="BM225" s="169" t="s">
        <v>1060</v>
      </c>
    </row>
    <row r="226" spans="1:65" s="2" customFormat="1" ht="16.5" customHeight="1">
      <c r="A226" s="33"/>
      <c r="B226" s="156"/>
      <c r="C226" s="157" t="s">
        <v>718</v>
      </c>
      <c r="D226" s="157" t="s">
        <v>197</v>
      </c>
      <c r="E226" s="158" t="s">
        <v>3540</v>
      </c>
      <c r="F226" s="159" t="s">
        <v>3541</v>
      </c>
      <c r="G226" s="160" t="s">
        <v>316</v>
      </c>
      <c r="H226" s="161">
        <v>60</v>
      </c>
      <c r="I226" s="162"/>
      <c r="J226" s="163">
        <f t="shared" si="50"/>
        <v>0</v>
      </c>
      <c r="K226" s="164"/>
      <c r="L226" s="34"/>
      <c r="M226" s="165" t="s">
        <v>1</v>
      </c>
      <c r="N226" s="166" t="s">
        <v>40</v>
      </c>
      <c r="O226" s="62"/>
      <c r="P226" s="167">
        <f t="shared" si="51"/>
        <v>0</v>
      </c>
      <c r="Q226" s="167">
        <v>0</v>
      </c>
      <c r="R226" s="167">
        <f t="shared" si="52"/>
        <v>0</v>
      </c>
      <c r="S226" s="167">
        <v>0</v>
      </c>
      <c r="T226" s="168">
        <f t="shared" si="5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200</v>
      </c>
      <c r="AT226" s="169" t="s">
        <v>197</v>
      </c>
      <c r="AU226" s="169" t="s">
        <v>87</v>
      </c>
      <c r="AY226" s="18" t="s">
        <v>196</v>
      </c>
      <c r="BE226" s="170">
        <f t="shared" si="54"/>
        <v>0</v>
      </c>
      <c r="BF226" s="170">
        <f t="shared" si="55"/>
        <v>0</v>
      </c>
      <c r="BG226" s="170">
        <f t="shared" si="56"/>
        <v>0</v>
      </c>
      <c r="BH226" s="170">
        <f t="shared" si="57"/>
        <v>0</v>
      </c>
      <c r="BI226" s="170">
        <f t="shared" si="58"/>
        <v>0</v>
      </c>
      <c r="BJ226" s="18" t="s">
        <v>87</v>
      </c>
      <c r="BK226" s="170">
        <f t="shared" si="59"/>
        <v>0</v>
      </c>
      <c r="BL226" s="18" t="s">
        <v>200</v>
      </c>
      <c r="BM226" s="169" t="s">
        <v>1070</v>
      </c>
    </row>
    <row r="227" spans="1:65" s="2" customFormat="1" ht="16.5" customHeight="1">
      <c r="A227" s="33"/>
      <c r="B227" s="156"/>
      <c r="C227" s="157" t="s">
        <v>2182</v>
      </c>
      <c r="D227" s="157" t="s">
        <v>197</v>
      </c>
      <c r="E227" s="158" t="s">
        <v>3542</v>
      </c>
      <c r="F227" s="159" t="s">
        <v>3543</v>
      </c>
      <c r="G227" s="160" t="s">
        <v>316</v>
      </c>
      <c r="H227" s="161">
        <v>70</v>
      </c>
      <c r="I227" s="162"/>
      <c r="J227" s="163">
        <f t="shared" si="50"/>
        <v>0</v>
      </c>
      <c r="K227" s="164"/>
      <c r="L227" s="34"/>
      <c r="M227" s="165" t="s">
        <v>1</v>
      </c>
      <c r="N227" s="166" t="s">
        <v>40</v>
      </c>
      <c r="O227" s="62"/>
      <c r="P227" s="167">
        <f t="shared" si="51"/>
        <v>0</v>
      </c>
      <c r="Q227" s="167">
        <v>0</v>
      </c>
      <c r="R227" s="167">
        <f t="shared" si="52"/>
        <v>0</v>
      </c>
      <c r="S227" s="167">
        <v>0</v>
      </c>
      <c r="T227" s="168">
        <f t="shared" si="5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200</v>
      </c>
      <c r="AT227" s="169" t="s">
        <v>197</v>
      </c>
      <c r="AU227" s="169" t="s">
        <v>87</v>
      </c>
      <c r="AY227" s="18" t="s">
        <v>196</v>
      </c>
      <c r="BE227" s="170">
        <f t="shared" si="54"/>
        <v>0</v>
      </c>
      <c r="BF227" s="170">
        <f t="shared" si="55"/>
        <v>0</v>
      </c>
      <c r="BG227" s="170">
        <f t="shared" si="56"/>
        <v>0</v>
      </c>
      <c r="BH227" s="170">
        <f t="shared" si="57"/>
        <v>0</v>
      </c>
      <c r="BI227" s="170">
        <f t="shared" si="58"/>
        <v>0</v>
      </c>
      <c r="BJ227" s="18" t="s">
        <v>87</v>
      </c>
      <c r="BK227" s="170">
        <f t="shared" si="59"/>
        <v>0</v>
      </c>
      <c r="BL227" s="18" t="s">
        <v>200</v>
      </c>
      <c r="BM227" s="169" t="s">
        <v>1078</v>
      </c>
    </row>
    <row r="228" spans="1:65" s="2" customFormat="1" ht="24.2" customHeight="1">
      <c r="A228" s="33"/>
      <c r="B228" s="156"/>
      <c r="C228" s="157" t="s">
        <v>729</v>
      </c>
      <c r="D228" s="157" t="s">
        <v>197</v>
      </c>
      <c r="E228" s="158" t="s">
        <v>3544</v>
      </c>
      <c r="F228" s="159" t="s">
        <v>3545</v>
      </c>
      <c r="G228" s="160" t="s">
        <v>775</v>
      </c>
      <c r="H228" s="161">
        <v>150</v>
      </c>
      <c r="I228" s="162"/>
      <c r="J228" s="163">
        <f t="shared" si="50"/>
        <v>0</v>
      </c>
      <c r="K228" s="164"/>
      <c r="L228" s="34"/>
      <c r="M228" s="165" t="s">
        <v>1</v>
      </c>
      <c r="N228" s="166" t="s">
        <v>40</v>
      </c>
      <c r="O228" s="62"/>
      <c r="P228" s="167">
        <f t="shared" si="51"/>
        <v>0</v>
      </c>
      <c r="Q228" s="167">
        <v>0</v>
      </c>
      <c r="R228" s="167">
        <f t="shared" si="52"/>
        <v>0</v>
      </c>
      <c r="S228" s="167">
        <v>0</v>
      </c>
      <c r="T228" s="168">
        <f t="shared" si="5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200</v>
      </c>
      <c r="AT228" s="169" t="s">
        <v>197</v>
      </c>
      <c r="AU228" s="169" t="s">
        <v>87</v>
      </c>
      <c r="AY228" s="18" t="s">
        <v>196</v>
      </c>
      <c r="BE228" s="170">
        <f t="shared" si="54"/>
        <v>0</v>
      </c>
      <c r="BF228" s="170">
        <f t="shared" si="55"/>
        <v>0</v>
      </c>
      <c r="BG228" s="170">
        <f t="shared" si="56"/>
        <v>0</v>
      </c>
      <c r="BH228" s="170">
        <f t="shared" si="57"/>
        <v>0</v>
      </c>
      <c r="BI228" s="170">
        <f t="shared" si="58"/>
        <v>0</v>
      </c>
      <c r="BJ228" s="18" t="s">
        <v>87</v>
      </c>
      <c r="BK228" s="170">
        <f t="shared" si="59"/>
        <v>0</v>
      </c>
      <c r="BL228" s="18" t="s">
        <v>200</v>
      </c>
      <c r="BM228" s="169" t="s">
        <v>1088</v>
      </c>
    </row>
    <row r="229" spans="1:65" s="2" customFormat="1" ht="16.5" customHeight="1">
      <c r="A229" s="33"/>
      <c r="B229" s="156"/>
      <c r="C229" s="157" t="s">
        <v>2187</v>
      </c>
      <c r="D229" s="157" t="s">
        <v>197</v>
      </c>
      <c r="E229" s="158" t="s">
        <v>3546</v>
      </c>
      <c r="F229" s="159" t="s">
        <v>3547</v>
      </c>
      <c r="G229" s="160" t="s">
        <v>444</v>
      </c>
      <c r="H229" s="161">
        <v>10</v>
      </c>
      <c r="I229" s="162"/>
      <c r="J229" s="163">
        <f t="shared" si="50"/>
        <v>0</v>
      </c>
      <c r="K229" s="164"/>
      <c r="L229" s="34"/>
      <c r="M229" s="165" t="s">
        <v>1</v>
      </c>
      <c r="N229" s="166" t="s">
        <v>40</v>
      </c>
      <c r="O229" s="62"/>
      <c r="P229" s="167">
        <f t="shared" si="51"/>
        <v>0</v>
      </c>
      <c r="Q229" s="167">
        <v>0</v>
      </c>
      <c r="R229" s="167">
        <f t="shared" si="52"/>
        <v>0</v>
      </c>
      <c r="S229" s="167">
        <v>0</v>
      </c>
      <c r="T229" s="168">
        <f t="shared" si="5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200</v>
      </c>
      <c r="AT229" s="169" t="s">
        <v>197</v>
      </c>
      <c r="AU229" s="169" t="s">
        <v>87</v>
      </c>
      <c r="AY229" s="18" t="s">
        <v>196</v>
      </c>
      <c r="BE229" s="170">
        <f t="shared" si="54"/>
        <v>0</v>
      </c>
      <c r="BF229" s="170">
        <f t="shared" si="55"/>
        <v>0</v>
      </c>
      <c r="BG229" s="170">
        <f t="shared" si="56"/>
        <v>0</v>
      </c>
      <c r="BH229" s="170">
        <f t="shared" si="57"/>
        <v>0</v>
      </c>
      <c r="BI229" s="170">
        <f t="shared" si="58"/>
        <v>0</v>
      </c>
      <c r="BJ229" s="18" t="s">
        <v>87</v>
      </c>
      <c r="BK229" s="170">
        <f t="shared" si="59"/>
        <v>0</v>
      </c>
      <c r="BL229" s="18" t="s">
        <v>200</v>
      </c>
      <c r="BM229" s="169" t="s">
        <v>1098</v>
      </c>
    </row>
    <row r="230" spans="1:65" s="2" customFormat="1" ht="16.5" customHeight="1">
      <c r="A230" s="33"/>
      <c r="B230" s="156"/>
      <c r="C230" s="157" t="s">
        <v>2096</v>
      </c>
      <c r="D230" s="157" t="s">
        <v>197</v>
      </c>
      <c r="E230" s="158" t="s">
        <v>3548</v>
      </c>
      <c r="F230" s="159" t="s">
        <v>3549</v>
      </c>
      <c r="G230" s="160" t="s">
        <v>444</v>
      </c>
      <c r="H230" s="161">
        <v>64</v>
      </c>
      <c r="I230" s="162"/>
      <c r="J230" s="163">
        <f t="shared" si="50"/>
        <v>0</v>
      </c>
      <c r="K230" s="164"/>
      <c r="L230" s="34"/>
      <c r="M230" s="165" t="s">
        <v>1</v>
      </c>
      <c r="N230" s="166" t="s">
        <v>40</v>
      </c>
      <c r="O230" s="62"/>
      <c r="P230" s="167">
        <f t="shared" si="51"/>
        <v>0</v>
      </c>
      <c r="Q230" s="167">
        <v>0</v>
      </c>
      <c r="R230" s="167">
        <f t="shared" si="52"/>
        <v>0</v>
      </c>
      <c r="S230" s="167">
        <v>0</v>
      </c>
      <c r="T230" s="168">
        <f t="shared" si="5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200</v>
      </c>
      <c r="AT230" s="169" t="s">
        <v>197</v>
      </c>
      <c r="AU230" s="169" t="s">
        <v>87</v>
      </c>
      <c r="AY230" s="18" t="s">
        <v>196</v>
      </c>
      <c r="BE230" s="170">
        <f t="shared" si="54"/>
        <v>0</v>
      </c>
      <c r="BF230" s="170">
        <f t="shared" si="55"/>
        <v>0</v>
      </c>
      <c r="BG230" s="170">
        <f t="shared" si="56"/>
        <v>0</v>
      </c>
      <c r="BH230" s="170">
        <f t="shared" si="57"/>
        <v>0</v>
      </c>
      <c r="BI230" s="170">
        <f t="shared" si="58"/>
        <v>0</v>
      </c>
      <c r="BJ230" s="18" t="s">
        <v>87</v>
      </c>
      <c r="BK230" s="170">
        <f t="shared" si="59"/>
        <v>0</v>
      </c>
      <c r="BL230" s="18" t="s">
        <v>200</v>
      </c>
      <c r="BM230" s="169" t="s">
        <v>1108</v>
      </c>
    </row>
    <row r="231" spans="1:65" s="2" customFormat="1" ht="16.5" customHeight="1">
      <c r="A231" s="33"/>
      <c r="B231" s="156"/>
      <c r="C231" s="157" t="s">
        <v>2192</v>
      </c>
      <c r="D231" s="157" t="s">
        <v>197</v>
      </c>
      <c r="E231" s="158" t="s">
        <v>3550</v>
      </c>
      <c r="F231" s="159" t="s">
        <v>3551</v>
      </c>
      <c r="G231" s="160" t="s">
        <v>444</v>
      </c>
      <c r="H231" s="161">
        <v>120</v>
      </c>
      <c r="I231" s="162"/>
      <c r="J231" s="163">
        <f t="shared" si="50"/>
        <v>0</v>
      </c>
      <c r="K231" s="164"/>
      <c r="L231" s="34"/>
      <c r="M231" s="165" t="s">
        <v>1</v>
      </c>
      <c r="N231" s="166" t="s">
        <v>40</v>
      </c>
      <c r="O231" s="62"/>
      <c r="P231" s="167">
        <f t="shared" si="51"/>
        <v>0</v>
      </c>
      <c r="Q231" s="167">
        <v>0</v>
      </c>
      <c r="R231" s="167">
        <f t="shared" si="52"/>
        <v>0</v>
      </c>
      <c r="S231" s="167">
        <v>0</v>
      </c>
      <c r="T231" s="168">
        <f t="shared" si="5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200</v>
      </c>
      <c r="AT231" s="169" t="s">
        <v>197</v>
      </c>
      <c r="AU231" s="169" t="s">
        <v>87</v>
      </c>
      <c r="AY231" s="18" t="s">
        <v>196</v>
      </c>
      <c r="BE231" s="170">
        <f t="shared" si="54"/>
        <v>0</v>
      </c>
      <c r="BF231" s="170">
        <f t="shared" si="55"/>
        <v>0</v>
      </c>
      <c r="BG231" s="170">
        <f t="shared" si="56"/>
        <v>0</v>
      </c>
      <c r="BH231" s="170">
        <f t="shared" si="57"/>
        <v>0</v>
      </c>
      <c r="BI231" s="170">
        <f t="shared" si="58"/>
        <v>0</v>
      </c>
      <c r="BJ231" s="18" t="s">
        <v>87</v>
      </c>
      <c r="BK231" s="170">
        <f t="shared" si="59"/>
        <v>0</v>
      </c>
      <c r="BL231" s="18" t="s">
        <v>200</v>
      </c>
      <c r="BM231" s="169" t="s">
        <v>1119</v>
      </c>
    </row>
    <row r="232" spans="1:65" s="2" customFormat="1" ht="16.5" customHeight="1">
      <c r="A232" s="33"/>
      <c r="B232" s="156"/>
      <c r="C232" s="157" t="s">
        <v>2099</v>
      </c>
      <c r="D232" s="157" t="s">
        <v>197</v>
      </c>
      <c r="E232" s="158" t="s">
        <v>3552</v>
      </c>
      <c r="F232" s="159" t="s">
        <v>3553</v>
      </c>
      <c r="G232" s="160" t="s">
        <v>444</v>
      </c>
      <c r="H232" s="161">
        <v>64</v>
      </c>
      <c r="I232" s="162"/>
      <c r="J232" s="163">
        <f t="shared" si="50"/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si="51"/>
        <v>0</v>
      </c>
      <c r="Q232" s="167">
        <v>0</v>
      </c>
      <c r="R232" s="167">
        <f t="shared" si="52"/>
        <v>0</v>
      </c>
      <c r="S232" s="167">
        <v>0</v>
      </c>
      <c r="T232" s="168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200</v>
      </c>
      <c r="AT232" s="169" t="s">
        <v>197</v>
      </c>
      <c r="AU232" s="169" t="s">
        <v>87</v>
      </c>
      <c r="AY232" s="18" t="s">
        <v>196</v>
      </c>
      <c r="BE232" s="170">
        <f t="shared" si="54"/>
        <v>0</v>
      </c>
      <c r="BF232" s="170">
        <f t="shared" si="55"/>
        <v>0</v>
      </c>
      <c r="BG232" s="170">
        <f t="shared" si="56"/>
        <v>0</v>
      </c>
      <c r="BH232" s="170">
        <f t="shared" si="57"/>
        <v>0</v>
      </c>
      <c r="BI232" s="170">
        <f t="shared" si="58"/>
        <v>0</v>
      </c>
      <c r="BJ232" s="18" t="s">
        <v>87</v>
      </c>
      <c r="BK232" s="170">
        <f t="shared" si="59"/>
        <v>0</v>
      </c>
      <c r="BL232" s="18" t="s">
        <v>200</v>
      </c>
      <c r="BM232" s="169" t="s">
        <v>1128</v>
      </c>
    </row>
    <row r="233" spans="1:65" s="2" customFormat="1" ht="16.5" customHeight="1">
      <c r="A233" s="33"/>
      <c r="B233" s="156"/>
      <c r="C233" s="157" t="s">
        <v>737</v>
      </c>
      <c r="D233" s="157" t="s">
        <v>197</v>
      </c>
      <c r="E233" s="158" t="s">
        <v>3554</v>
      </c>
      <c r="F233" s="159" t="s">
        <v>3555</v>
      </c>
      <c r="G233" s="160" t="s">
        <v>316</v>
      </c>
      <c r="H233" s="161">
        <v>50</v>
      </c>
      <c r="I233" s="162"/>
      <c r="J233" s="163">
        <f t="shared" si="5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51"/>
        <v>0</v>
      </c>
      <c r="Q233" s="167">
        <v>0</v>
      </c>
      <c r="R233" s="167">
        <f t="shared" si="52"/>
        <v>0</v>
      </c>
      <c r="S233" s="167">
        <v>0</v>
      </c>
      <c r="T233" s="168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200</v>
      </c>
      <c r="AT233" s="169" t="s">
        <v>197</v>
      </c>
      <c r="AU233" s="169" t="s">
        <v>87</v>
      </c>
      <c r="AY233" s="18" t="s">
        <v>196</v>
      </c>
      <c r="BE233" s="170">
        <f t="shared" si="54"/>
        <v>0</v>
      </c>
      <c r="BF233" s="170">
        <f t="shared" si="55"/>
        <v>0</v>
      </c>
      <c r="BG233" s="170">
        <f t="shared" si="56"/>
        <v>0</v>
      </c>
      <c r="BH233" s="170">
        <f t="shared" si="57"/>
        <v>0</v>
      </c>
      <c r="BI233" s="170">
        <f t="shared" si="58"/>
        <v>0</v>
      </c>
      <c r="BJ233" s="18" t="s">
        <v>87</v>
      </c>
      <c r="BK233" s="170">
        <f t="shared" si="59"/>
        <v>0</v>
      </c>
      <c r="BL233" s="18" t="s">
        <v>200</v>
      </c>
      <c r="BM233" s="169" t="s">
        <v>1139</v>
      </c>
    </row>
    <row r="234" spans="1:65" s="2" customFormat="1" ht="16.5" customHeight="1">
      <c r="A234" s="33"/>
      <c r="B234" s="156"/>
      <c r="C234" s="157" t="s">
        <v>741</v>
      </c>
      <c r="D234" s="157" t="s">
        <v>197</v>
      </c>
      <c r="E234" s="158" t="s">
        <v>3617</v>
      </c>
      <c r="F234" s="159" t="s">
        <v>3618</v>
      </c>
      <c r="G234" s="160" t="s">
        <v>316</v>
      </c>
      <c r="H234" s="161">
        <v>40</v>
      </c>
      <c r="I234" s="162"/>
      <c r="J234" s="163">
        <f t="shared" si="5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51"/>
        <v>0</v>
      </c>
      <c r="Q234" s="167">
        <v>0</v>
      </c>
      <c r="R234" s="167">
        <f t="shared" si="52"/>
        <v>0</v>
      </c>
      <c r="S234" s="167">
        <v>0</v>
      </c>
      <c r="T234" s="168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200</v>
      </c>
      <c r="AT234" s="169" t="s">
        <v>197</v>
      </c>
      <c r="AU234" s="169" t="s">
        <v>87</v>
      </c>
      <c r="AY234" s="18" t="s">
        <v>196</v>
      </c>
      <c r="BE234" s="170">
        <f t="shared" si="54"/>
        <v>0</v>
      </c>
      <c r="BF234" s="170">
        <f t="shared" si="55"/>
        <v>0</v>
      </c>
      <c r="BG234" s="170">
        <f t="shared" si="56"/>
        <v>0</v>
      </c>
      <c r="BH234" s="170">
        <f t="shared" si="57"/>
        <v>0</v>
      </c>
      <c r="BI234" s="170">
        <f t="shared" si="58"/>
        <v>0</v>
      </c>
      <c r="BJ234" s="18" t="s">
        <v>87</v>
      </c>
      <c r="BK234" s="170">
        <f t="shared" si="59"/>
        <v>0</v>
      </c>
      <c r="BL234" s="18" t="s">
        <v>200</v>
      </c>
      <c r="BM234" s="169" t="s">
        <v>1153</v>
      </c>
    </row>
    <row r="235" spans="1:65" s="2" customFormat="1" ht="16.5" customHeight="1">
      <c r="A235" s="33"/>
      <c r="B235" s="156"/>
      <c r="C235" s="157" t="s">
        <v>746</v>
      </c>
      <c r="D235" s="157" t="s">
        <v>197</v>
      </c>
      <c r="E235" s="158" t="s">
        <v>3619</v>
      </c>
      <c r="F235" s="159" t="s">
        <v>3620</v>
      </c>
      <c r="G235" s="160" t="s">
        <v>316</v>
      </c>
      <c r="H235" s="161">
        <v>45</v>
      </c>
      <c r="I235" s="162"/>
      <c r="J235" s="163">
        <f t="shared" si="50"/>
        <v>0</v>
      </c>
      <c r="K235" s="164"/>
      <c r="L235" s="34"/>
      <c r="M235" s="165" t="s">
        <v>1</v>
      </c>
      <c r="N235" s="166" t="s">
        <v>40</v>
      </c>
      <c r="O235" s="62"/>
      <c r="P235" s="167">
        <f t="shared" si="51"/>
        <v>0</v>
      </c>
      <c r="Q235" s="167">
        <v>0</v>
      </c>
      <c r="R235" s="167">
        <f t="shared" si="52"/>
        <v>0</v>
      </c>
      <c r="S235" s="167">
        <v>0</v>
      </c>
      <c r="T235" s="168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200</v>
      </c>
      <c r="AT235" s="169" t="s">
        <v>197</v>
      </c>
      <c r="AU235" s="169" t="s">
        <v>87</v>
      </c>
      <c r="AY235" s="18" t="s">
        <v>196</v>
      </c>
      <c r="BE235" s="170">
        <f t="shared" si="54"/>
        <v>0</v>
      </c>
      <c r="BF235" s="170">
        <f t="shared" si="55"/>
        <v>0</v>
      </c>
      <c r="BG235" s="170">
        <f t="shared" si="56"/>
        <v>0</v>
      </c>
      <c r="BH235" s="170">
        <f t="shared" si="57"/>
        <v>0</v>
      </c>
      <c r="BI235" s="170">
        <f t="shared" si="58"/>
        <v>0</v>
      </c>
      <c r="BJ235" s="18" t="s">
        <v>87</v>
      </c>
      <c r="BK235" s="170">
        <f t="shared" si="59"/>
        <v>0</v>
      </c>
      <c r="BL235" s="18" t="s">
        <v>200</v>
      </c>
      <c r="BM235" s="169" t="s">
        <v>1171</v>
      </c>
    </row>
    <row r="236" spans="1:65" s="2" customFormat="1" ht="16.5" customHeight="1">
      <c r="A236" s="33"/>
      <c r="B236" s="156"/>
      <c r="C236" s="157" t="s">
        <v>751</v>
      </c>
      <c r="D236" s="157" t="s">
        <v>197</v>
      </c>
      <c r="E236" s="158" t="s">
        <v>3621</v>
      </c>
      <c r="F236" s="159" t="s">
        <v>3622</v>
      </c>
      <c r="G236" s="160" t="s">
        <v>316</v>
      </c>
      <c r="H236" s="161">
        <v>120</v>
      </c>
      <c r="I236" s="162"/>
      <c r="J236" s="163">
        <f t="shared" si="50"/>
        <v>0</v>
      </c>
      <c r="K236" s="164"/>
      <c r="L236" s="34"/>
      <c r="M236" s="165" t="s">
        <v>1</v>
      </c>
      <c r="N236" s="166" t="s">
        <v>40</v>
      </c>
      <c r="O236" s="62"/>
      <c r="P236" s="167">
        <f t="shared" si="51"/>
        <v>0</v>
      </c>
      <c r="Q236" s="167">
        <v>0</v>
      </c>
      <c r="R236" s="167">
        <f t="shared" si="52"/>
        <v>0</v>
      </c>
      <c r="S236" s="167">
        <v>0</v>
      </c>
      <c r="T236" s="168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200</v>
      </c>
      <c r="AT236" s="169" t="s">
        <v>197</v>
      </c>
      <c r="AU236" s="169" t="s">
        <v>87</v>
      </c>
      <c r="AY236" s="18" t="s">
        <v>196</v>
      </c>
      <c r="BE236" s="170">
        <f t="shared" si="54"/>
        <v>0</v>
      </c>
      <c r="BF236" s="170">
        <f t="shared" si="55"/>
        <v>0</v>
      </c>
      <c r="BG236" s="170">
        <f t="shared" si="56"/>
        <v>0</v>
      </c>
      <c r="BH236" s="170">
        <f t="shared" si="57"/>
        <v>0</v>
      </c>
      <c r="BI236" s="170">
        <f t="shared" si="58"/>
        <v>0</v>
      </c>
      <c r="BJ236" s="18" t="s">
        <v>87</v>
      </c>
      <c r="BK236" s="170">
        <f t="shared" si="59"/>
        <v>0</v>
      </c>
      <c r="BL236" s="18" t="s">
        <v>200</v>
      </c>
      <c r="BM236" s="169" t="s">
        <v>1184</v>
      </c>
    </row>
    <row r="237" spans="1:65" s="2" customFormat="1" ht="16.5" customHeight="1">
      <c r="A237" s="33"/>
      <c r="B237" s="156"/>
      <c r="C237" s="157" t="s">
        <v>756</v>
      </c>
      <c r="D237" s="157" t="s">
        <v>197</v>
      </c>
      <c r="E237" s="158" t="s">
        <v>3623</v>
      </c>
      <c r="F237" s="159" t="s">
        <v>3624</v>
      </c>
      <c r="G237" s="160" t="s">
        <v>316</v>
      </c>
      <c r="H237" s="161">
        <v>420</v>
      </c>
      <c r="I237" s="162"/>
      <c r="J237" s="163">
        <f t="shared" si="50"/>
        <v>0</v>
      </c>
      <c r="K237" s="164"/>
      <c r="L237" s="34"/>
      <c r="M237" s="165" t="s">
        <v>1</v>
      </c>
      <c r="N237" s="166" t="s">
        <v>40</v>
      </c>
      <c r="O237" s="62"/>
      <c r="P237" s="167">
        <f t="shared" si="51"/>
        <v>0</v>
      </c>
      <c r="Q237" s="167">
        <v>0</v>
      </c>
      <c r="R237" s="167">
        <f t="shared" si="52"/>
        <v>0</v>
      </c>
      <c r="S237" s="167">
        <v>0</v>
      </c>
      <c r="T237" s="168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200</v>
      </c>
      <c r="AT237" s="169" t="s">
        <v>197</v>
      </c>
      <c r="AU237" s="169" t="s">
        <v>87</v>
      </c>
      <c r="AY237" s="18" t="s">
        <v>196</v>
      </c>
      <c r="BE237" s="170">
        <f t="shared" si="54"/>
        <v>0</v>
      </c>
      <c r="BF237" s="170">
        <f t="shared" si="55"/>
        <v>0</v>
      </c>
      <c r="BG237" s="170">
        <f t="shared" si="56"/>
        <v>0</v>
      </c>
      <c r="BH237" s="170">
        <f t="shared" si="57"/>
        <v>0</v>
      </c>
      <c r="BI237" s="170">
        <f t="shared" si="58"/>
        <v>0</v>
      </c>
      <c r="BJ237" s="18" t="s">
        <v>87</v>
      </c>
      <c r="BK237" s="170">
        <f t="shared" si="59"/>
        <v>0</v>
      </c>
      <c r="BL237" s="18" t="s">
        <v>200</v>
      </c>
      <c r="BM237" s="169" t="s">
        <v>1194</v>
      </c>
    </row>
    <row r="238" spans="1:65" s="2" customFormat="1" ht="16.5" customHeight="1">
      <c r="A238" s="33"/>
      <c r="B238" s="156"/>
      <c r="C238" s="157" t="s">
        <v>761</v>
      </c>
      <c r="D238" s="157" t="s">
        <v>197</v>
      </c>
      <c r="E238" s="158" t="s">
        <v>3625</v>
      </c>
      <c r="F238" s="159" t="s">
        <v>3626</v>
      </c>
      <c r="G238" s="160" t="s">
        <v>316</v>
      </c>
      <c r="H238" s="161">
        <v>110</v>
      </c>
      <c r="I238" s="162"/>
      <c r="J238" s="163">
        <f t="shared" si="50"/>
        <v>0</v>
      </c>
      <c r="K238" s="164"/>
      <c r="L238" s="34"/>
      <c r="M238" s="165" t="s">
        <v>1</v>
      </c>
      <c r="N238" s="166" t="s">
        <v>40</v>
      </c>
      <c r="O238" s="62"/>
      <c r="P238" s="167">
        <f t="shared" si="51"/>
        <v>0</v>
      </c>
      <c r="Q238" s="167">
        <v>0</v>
      </c>
      <c r="R238" s="167">
        <f t="shared" si="52"/>
        <v>0</v>
      </c>
      <c r="S238" s="167">
        <v>0</v>
      </c>
      <c r="T238" s="168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200</v>
      </c>
      <c r="AT238" s="169" t="s">
        <v>197</v>
      </c>
      <c r="AU238" s="169" t="s">
        <v>87</v>
      </c>
      <c r="AY238" s="18" t="s">
        <v>196</v>
      </c>
      <c r="BE238" s="170">
        <f t="shared" si="54"/>
        <v>0</v>
      </c>
      <c r="BF238" s="170">
        <f t="shared" si="55"/>
        <v>0</v>
      </c>
      <c r="BG238" s="170">
        <f t="shared" si="56"/>
        <v>0</v>
      </c>
      <c r="BH238" s="170">
        <f t="shared" si="57"/>
        <v>0</v>
      </c>
      <c r="BI238" s="170">
        <f t="shared" si="58"/>
        <v>0</v>
      </c>
      <c r="BJ238" s="18" t="s">
        <v>87</v>
      </c>
      <c r="BK238" s="170">
        <f t="shared" si="59"/>
        <v>0</v>
      </c>
      <c r="BL238" s="18" t="s">
        <v>200</v>
      </c>
      <c r="BM238" s="169" t="s">
        <v>1205</v>
      </c>
    </row>
    <row r="239" spans="1:65" s="2" customFormat="1" ht="16.5" customHeight="1">
      <c r="A239" s="33"/>
      <c r="B239" s="156"/>
      <c r="C239" s="157" t="s">
        <v>727</v>
      </c>
      <c r="D239" s="157" t="s">
        <v>197</v>
      </c>
      <c r="E239" s="158" t="s">
        <v>3627</v>
      </c>
      <c r="F239" s="159" t="s">
        <v>3628</v>
      </c>
      <c r="G239" s="160" t="s">
        <v>316</v>
      </c>
      <c r="H239" s="161">
        <v>45</v>
      </c>
      <c r="I239" s="162"/>
      <c r="J239" s="163">
        <f t="shared" si="50"/>
        <v>0</v>
      </c>
      <c r="K239" s="164"/>
      <c r="L239" s="34"/>
      <c r="M239" s="165" t="s">
        <v>1</v>
      </c>
      <c r="N239" s="166" t="s">
        <v>40</v>
      </c>
      <c r="O239" s="62"/>
      <c r="P239" s="167">
        <f t="shared" si="51"/>
        <v>0</v>
      </c>
      <c r="Q239" s="167">
        <v>0</v>
      </c>
      <c r="R239" s="167">
        <f t="shared" si="52"/>
        <v>0</v>
      </c>
      <c r="S239" s="167">
        <v>0</v>
      </c>
      <c r="T239" s="168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200</v>
      </c>
      <c r="AT239" s="169" t="s">
        <v>197</v>
      </c>
      <c r="AU239" s="169" t="s">
        <v>87</v>
      </c>
      <c r="AY239" s="18" t="s">
        <v>196</v>
      </c>
      <c r="BE239" s="170">
        <f t="shared" si="54"/>
        <v>0</v>
      </c>
      <c r="BF239" s="170">
        <f t="shared" si="55"/>
        <v>0</v>
      </c>
      <c r="BG239" s="170">
        <f t="shared" si="56"/>
        <v>0</v>
      </c>
      <c r="BH239" s="170">
        <f t="shared" si="57"/>
        <v>0</v>
      </c>
      <c r="BI239" s="170">
        <f t="shared" si="58"/>
        <v>0</v>
      </c>
      <c r="BJ239" s="18" t="s">
        <v>87</v>
      </c>
      <c r="BK239" s="170">
        <f t="shared" si="59"/>
        <v>0</v>
      </c>
      <c r="BL239" s="18" t="s">
        <v>200</v>
      </c>
      <c r="BM239" s="169" t="s">
        <v>1219</v>
      </c>
    </row>
    <row r="240" spans="1:65" s="2" customFormat="1" ht="16.5" customHeight="1">
      <c r="A240" s="33"/>
      <c r="B240" s="156"/>
      <c r="C240" s="157" t="s">
        <v>772</v>
      </c>
      <c r="D240" s="157" t="s">
        <v>197</v>
      </c>
      <c r="E240" s="158" t="s">
        <v>3629</v>
      </c>
      <c r="F240" s="159" t="s">
        <v>3630</v>
      </c>
      <c r="G240" s="160" t="s">
        <v>316</v>
      </c>
      <c r="H240" s="161">
        <v>45</v>
      </c>
      <c r="I240" s="162"/>
      <c r="J240" s="163">
        <f t="shared" si="50"/>
        <v>0</v>
      </c>
      <c r="K240" s="164"/>
      <c r="L240" s="34"/>
      <c r="M240" s="165" t="s">
        <v>1</v>
      </c>
      <c r="N240" s="166" t="s">
        <v>40</v>
      </c>
      <c r="O240" s="62"/>
      <c r="P240" s="167">
        <f t="shared" si="51"/>
        <v>0</v>
      </c>
      <c r="Q240" s="167">
        <v>0</v>
      </c>
      <c r="R240" s="167">
        <f t="shared" si="52"/>
        <v>0</v>
      </c>
      <c r="S240" s="167">
        <v>0</v>
      </c>
      <c r="T240" s="168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200</v>
      </c>
      <c r="AT240" s="169" t="s">
        <v>197</v>
      </c>
      <c r="AU240" s="169" t="s">
        <v>87</v>
      </c>
      <c r="AY240" s="18" t="s">
        <v>196</v>
      </c>
      <c r="BE240" s="170">
        <f t="shared" si="54"/>
        <v>0</v>
      </c>
      <c r="BF240" s="170">
        <f t="shared" si="55"/>
        <v>0</v>
      </c>
      <c r="BG240" s="170">
        <f t="shared" si="56"/>
        <v>0</v>
      </c>
      <c r="BH240" s="170">
        <f t="shared" si="57"/>
        <v>0</v>
      </c>
      <c r="BI240" s="170">
        <f t="shared" si="58"/>
        <v>0</v>
      </c>
      <c r="BJ240" s="18" t="s">
        <v>87</v>
      </c>
      <c r="BK240" s="170">
        <f t="shared" si="59"/>
        <v>0</v>
      </c>
      <c r="BL240" s="18" t="s">
        <v>200</v>
      </c>
      <c r="BM240" s="169" t="s">
        <v>1256</v>
      </c>
    </row>
    <row r="241" spans="1:65" s="12" customFormat="1" ht="22.7" customHeight="1">
      <c r="B241" s="146"/>
      <c r="D241" s="147" t="s">
        <v>73</v>
      </c>
      <c r="E241" s="171" t="s">
        <v>3077</v>
      </c>
      <c r="F241" s="171" t="s">
        <v>3631</v>
      </c>
      <c r="I241" s="149"/>
      <c r="J241" s="172">
        <f>BK241</f>
        <v>0</v>
      </c>
      <c r="L241" s="146"/>
      <c r="M241" s="150"/>
      <c r="N241" s="151"/>
      <c r="O241" s="151"/>
      <c r="P241" s="152">
        <f>SUM(P242:P249)</f>
        <v>0</v>
      </c>
      <c r="Q241" s="151"/>
      <c r="R241" s="152">
        <f>SUM(R242:R249)</f>
        <v>0</v>
      </c>
      <c r="S241" s="151"/>
      <c r="T241" s="153">
        <f>SUM(T242:T249)</f>
        <v>0</v>
      </c>
      <c r="AR241" s="147" t="s">
        <v>81</v>
      </c>
      <c r="AT241" s="154" t="s">
        <v>73</v>
      </c>
      <c r="AU241" s="154" t="s">
        <v>81</v>
      </c>
      <c r="AY241" s="147" t="s">
        <v>196</v>
      </c>
      <c r="BK241" s="155">
        <f>SUM(BK242:BK249)</f>
        <v>0</v>
      </c>
    </row>
    <row r="242" spans="1:65" s="2" customFormat="1" ht="16.5" customHeight="1">
      <c r="A242" s="33"/>
      <c r="B242" s="156"/>
      <c r="C242" s="157" t="s">
        <v>778</v>
      </c>
      <c r="D242" s="157" t="s">
        <v>197</v>
      </c>
      <c r="E242" s="158" t="s">
        <v>3632</v>
      </c>
      <c r="F242" s="159" t="s">
        <v>3633</v>
      </c>
      <c r="G242" s="160" t="s">
        <v>3634</v>
      </c>
      <c r="H242" s="161">
        <v>1</v>
      </c>
      <c r="I242" s="162"/>
      <c r="J242" s="163">
        <f t="shared" ref="J242:J249" si="60">ROUND(I242*H242,2)</f>
        <v>0</v>
      </c>
      <c r="K242" s="164"/>
      <c r="L242" s="34"/>
      <c r="M242" s="165" t="s">
        <v>1</v>
      </c>
      <c r="N242" s="166" t="s">
        <v>40</v>
      </c>
      <c r="O242" s="62"/>
      <c r="P242" s="167">
        <f t="shared" ref="P242:P249" si="61">O242*H242</f>
        <v>0</v>
      </c>
      <c r="Q242" s="167">
        <v>0</v>
      </c>
      <c r="R242" s="167">
        <f t="shared" ref="R242:R249" si="62">Q242*H242</f>
        <v>0</v>
      </c>
      <c r="S242" s="167">
        <v>0</v>
      </c>
      <c r="T242" s="168">
        <f t="shared" ref="T242:T249" si="63"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200</v>
      </c>
      <c r="AT242" s="169" t="s">
        <v>197</v>
      </c>
      <c r="AU242" s="169" t="s">
        <v>87</v>
      </c>
      <c r="AY242" s="18" t="s">
        <v>196</v>
      </c>
      <c r="BE242" s="170">
        <f t="shared" ref="BE242:BE249" si="64">IF(N242="základná",J242,0)</f>
        <v>0</v>
      </c>
      <c r="BF242" s="170">
        <f t="shared" ref="BF242:BF249" si="65">IF(N242="znížená",J242,0)</f>
        <v>0</v>
      </c>
      <c r="BG242" s="170">
        <f t="shared" ref="BG242:BG249" si="66">IF(N242="zákl. prenesená",J242,0)</f>
        <v>0</v>
      </c>
      <c r="BH242" s="170">
        <f t="shared" ref="BH242:BH249" si="67">IF(N242="zníž. prenesená",J242,0)</f>
        <v>0</v>
      </c>
      <c r="BI242" s="170">
        <f t="shared" ref="BI242:BI249" si="68">IF(N242="nulová",J242,0)</f>
        <v>0</v>
      </c>
      <c r="BJ242" s="18" t="s">
        <v>87</v>
      </c>
      <c r="BK242" s="170">
        <f t="shared" ref="BK242:BK249" si="69">ROUND(I242*H242,2)</f>
        <v>0</v>
      </c>
      <c r="BL242" s="18" t="s">
        <v>200</v>
      </c>
      <c r="BM242" s="169" t="s">
        <v>1265</v>
      </c>
    </row>
    <row r="243" spans="1:65" s="2" customFormat="1" ht="16.5" customHeight="1">
      <c r="A243" s="33"/>
      <c r="B243" s="156"/>
      <c r="C243" s="157" t="s">
        <v>783</v>
      </c>
      <c r="D243" s="157" t="s">
        <v>197</v>
      </c>
      <c r="E243" s="158" t="s">
        <v>3635</v>
      </c>
      <c r="F243" s="159" t="s">
        <v>3636</v>
      </c>
      <c r="G243" s="160" t="s">
        <v>2409</v>
      </c>
      <c r="H243" s="161">
        <v>18</v>
      </c>
      <c r="I243" s="162"/>
      <c r="J243" s="163">
        <f t="shared" si="60"/>
        <v>0</v>
      </c>
      <c r="K243" s="164"/>
      <c r="L243" s="34"/>
      <c r="M243" s="165" t="s">
        <v>1</v>
      </c>
      <c r="N243" s="166" t="s">
        <v>40</v>
      </c>
      <c r="O243" s="62"/>
      <c r="P243" s="167">
        <f t="shared" si="61"/>
        <v>0</v>
      </c>
      <c r="Q243" s="167">
        <v>0</v>
      </c>
      <c r="R243" s="167">
        <f t="shared" si="62"/>
        <v>0</v>
      </c>
      <c r="S243" s="167">
        <v>0</v>
      </c>
      <c r="T243" s="168">
        <f t="shared" si="6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200</v>
      </c>
      <c r="AT243" s="169" t="s">
        <v>197</v>
      </c>
      <c r="AU243" s="169" t="s">
        <v>87</v>
      </c>
      <c r="AY243" s="18" t="s">
        <v>196</v>
      </c>
      <c r="BE243" s="170">
        <f t="shared" si="64"/>
        <v>0</v>
      </c>
      <c r="BF243" s="170">
        <f t="shared" si="65"/>
        <v>0</v>
      </c>
      <c r="BG243" s="170">
        <f t="shared" si="66"/>
        <v>0</v>
      </c>
      <c r="BH243" s="170">
        <f t="shared" si="67"/>
        <v>0</v>
      </c>
      <c r="BI243" s="170">
        <f t="shared" si="68"/>
        <v>0</v>
      </c>
      <c r="BJ243" s="18" t="s">
        <v>87</v>
      </c>
      <c r="BK243" s="170">
        <f t="shared" si="69"/>
        <v>0</v>
      </c>
      <c r="BL243" s="18" t="s">
        <v>200</v>
      </c>
      <c r="BM243" s="169" t="s">
        <v>1274</v>
      </c>
    </row>
    <row r="244" spans="1:65" s="2" customFormat="1" ht="16.5" customHeight="1">
      <c r="A244" s="33"/>
      <c r="B244" s="156"/>
      <c r="C244" s="157" t="s">
        <v>788</v>
      </c>
      <c r="D244" s="157" t="s">
        <v>197</v>
      </c>
      <c r="E244" s="158" t="s">
        <v>3637</v>
      </c>
      <c r="F244" s="159" t="s">
        <v>3638</v>
      </c>
      <c r="G244" s="160" t="s">
        <v>2409</v>
      </c>
      <c r="H244" s="161">
        <v>1.2</v>
      </c>
      <c r="I244" s="162"/>
      <c r="J244" s="163">
        <f t="shared" si="60"/>
        <v>0</v>
      </c>
      <c r="K244" s="164"/>
      <c r="L244" s="34"/>
      <c r="M244" s="165" t="s">
        <v>1</v>
      </c>
      <c r="N244" s="166" t="s">
        <v>40</v>
      </c>
      <c r="O244" s="62"/>
      <c r="P244" s="167">
        <f t="shared" si="61"/>
        <v>0</v>
      </c>
      <c r="Q244" s="167">
        <v>0</v>
      </c>
      <c r="R244" s="167">
        <f t="shared" si="62"/>
        <v>0</v>
      </c>
      <c r="S244" s="167">
        <v>0</v>
      </c>
      <c r="T244" s="168">
        <f t="shared" si="6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200</v>
      </c>
      <c r="AT244" s="169" t="s">
        <v>197</v>
      </c>
      <c r="AU244" s="169" t="s">
        <v>87</v>
      </c>
      <c r="AY244" s="18" t="s">
        <v>196</v>
      </c>
      <c r="BE244" s="170">
        <f t="shared" si="64"/>
        <v>0</v>
      </c>
      <c r="BF244" s="170">
        <f t="shared" si="65"/>
        <v>0</v>
      </c>
      <c r="BG244" s="170">
        <f t="shared" si="66"/>
        <v>0</v>
      </c>
      <c r="BH244" s="170">
        <f t="shared" si="67"/>
        <v>0</v>
      </c>
      <c r="BI244" s="170">
        <f t="shared" si="68"/>
        <v>0</v>
      </c>
      <c r="BJ244" s="18" t="s">
        <v>87</v>
      </c>
      <c r="BK244" s="170">
        <f t="shared" si="69"/>
        <v>0</v>
      </c>
      <c r="BL244" s="18" t="s">
        <v>200</v>
      </c>
      <c r="BM244" s="169" t="s">
        <v>1282</v>
      </c>
    </row>
    <row r="245" spans="1:65" s="2" customFormat="1" ht="16.5" customHeight="1">
      <c r="A245" s="33"/>
      <c r="B245" s="156"/>
      <c r="C245" s="157" t="s">
        <v>791</v>
      </c>
      <c r="D245" s="157" t="s">
        <v>197</v>
      </c>
      <c r="E245" s="158" t="s">
        <v>3639</v>
      </c>
      <c r="F245" s="159" t="s">
        <v>3640</v>
      </c>
      <c r="G245" s="160" t="s">
        <v>2409</v>
      </c>
      <c r="H245" s="161">
        <v>12</v>
      </c>
      <c r="I245" s="162"/>
      <c r="J245" s="163">
        <f t="shared" si="60"/>
        <v>0</v>
      </c>
      <c r="K245" s="164"/>
      <c r="L245" s="34"/>
      <c r="M245" s="165" t="s">
        <v>1</v>
      </c>
      <c r="N245" s="166" t="s">
        <v>40</v>
      </c>
      <c r="O245" s="62"/>
      <c r="P245" s="167">
        <f t="shared" si="61"/>
        <v>0</v>
      </c>
      <c r="Q245" s="167">
        <v>0</v>
      </c>
      <c r="R245" s="167">
        <f t="shared" si="62"/>
        <v>0</v>
      </c>
      <c r="S245" s="167">
        <v>0</v>
      </c>
      <c r="T245" s="168">
        <f t="shared" si="6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200</v>
      </c>
      <c r="AT245" s="169" t="s">
        <v>197</v>
      </c>
      <c r="AU245" s="169" t="s">
        <v>87</v>
      </c>
      <c r="AY245" s="18" t="s">
        <v>196</v>
      </c>
      <c r="BE245" s="170">
        <f t="shared" si="64"/>
        <v>0</v>
      </c>
      <c r="BF245" s="170">
        <f t="shared" si="65"/>
        <v>0</v>
      </c>
      <c r="BG245" s="170">
        <f t="shared" si="66"/>
        <v>0</v>
      </c>
      <c r="BH245" s="170">
        <f t="shared" si="67"/>
        <v>0</v>
      </c>
      <c r="BI245" s="170">
        <f t="shared" si="68"/>
        <v>0</v>
      </c>
      <c r="BJ245" s="18" t="s">
        <v>87</v>
      </c>
      <c r="BK245" s="170">
        <f t="shared" si="69"/>
        <v>0</v>
      </c>
      <c r="BL245" s="18" t="s">
        <v>200</v>
      </c>
      <c r="BM245" s="169" t="s">
        <v>1290</v>
      </c>
    </row>
    <row r="246" spans="1:65" s="2" customFormat="1" ht="16.5" customHeight="1">
      <c r="A246" s="33"/>
      <c r="B246" s="156"/>
      <c r="C246" s="157" t="s">
        <v>795</v>
      </c>
      <c r="D246" s="157" t="s">
        <v>197</v>
      </c>
      <c r="E246" s="158" t="s">
        <v>3641</v>
      </c>
      <c r="F246" s="159" t="s">
        <v>3642</v>
      </c>
      <c r="G246" s="160" t="s">
        <v>2409</v>
      </c>
      <c r="H246" s="161">
        <v>6</v>
      </c>
      <c r="I246" s="162"/>
      <c r="J246" s="163">
        <f t="shared" si="60"/>
        <v>0</v>
      </c>
      <c r="K246" s="164"/>
      <c r="L246" s="34"/>
      <c r="M246" s="165" t="s">
        <v>1</v>
      </c>
      <c r="N246" s="166" t="s">
        <v>40</v>
      </c>
      <c r="O246" s="62"/>
      <c r="P246" s="167">
        <f t="shared" si="61"/>
        <v>0</v>
      </c>
      <c r="Q246" s="167">
        <v>0</v>
      </c>
      <c r="R246" s="167">
        <f t="shared" si="62"/>
        <v>0</v>
      </c>
      <c r="S246" s="167">
        <v>0</v>
      </c>
      <c r="T246" s="168">
        <f t="shared" si="6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200</v>
      </c>
      <c r="AT246" s="169" t="s">
        <v>197</v>
      </c>
      <c r="AU246" s="169" t="s">
        <v>87</v>
      </c>
      <c r="AY246" s="18" t="s">
        <v>196</v>
      </c>
      <c r="BE246" s="170">
        <f t="shared" si="64"/>
        <v>0</v>
      </c>
      <c r="BF246" s="170">
        <f t="shared" si="65"/>
        <v>0</v>
      </c>
      <c r="BG246" s="170">
        <f t="shared" si="66"/>
        <v>0</v>
      </c>
      <c r="BH246" s="170">
        <f t="shared" si="67"/>
        <v>0</v>
      </c>
      <c r="BI246" s="170">
        <f t="shared" si="68"/>
        <v>0</v>
      </c>
      <c r="BJ246" s="18" t="s">
        <v>87</v>
      </c>
      <c r="BK246" s="170">
        <f t="shared" si="69"/>
        <v>0</v>
      </c>
      <c r="BL246" s="18" t="s">
        <v>200</v>
      </c>
      <c r="BM246" s="169" t="s">
        <v>1298</v>
      </c>
    </row>
    <row r="247" spans="1:65" s="2" customFormat="1" ht="16.5" customHeight="1">
      <c r="A247" s="33"/>
      <c r="B247" s="156"/>
      <c r="C247" s="157" t="s">
        <v>797</v>
      </c>
      <c r="D247" s="157" t="s">
        <v>197</v>
      </c>
      <c r="E247" s="158" t="s">
        <v>3643</v>
      </c>
      <c r="F247" s="159" t="s">
        <v>3644</v>
      </c>
      <c r="G247" s="160" t="s">
        <v>2409</v>
      </c>
      <c r="H247" s="161">
        <v>32</v>
      </c>
      <c r="I247" s="162"/>
      <c r="J247" s="163">
        <f t="shared" si="60"/>
        <v>0</v>
      </c>
      <c r="K247" s="164"/>
      <c r="L247" s="34"/>
      <c r="M247" s="165" t="s">
        <v>1</v>
      </c>
      <c r="N247" s="166" t="s">
        <v>40</v>
      </c>
      <c r="O247" s="62"/>
      <c r="P247" s="167">
        <f t="shared" si="61"/>
        <v>0</v>
      </c>
      <c r="Q247" s="167">
        <v>0</v>
      </c>
      <c r="R247" s="167">
        <f t="shared" si="62"/>
        <v>0</v>
      </c>
      <c r="S247" s="167">
        <v>0</v>
      </c>
      <c r="T247" s="168">
        <f t="shared" si="6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200</v>
      </c>
      <c r="AT247" s="169" t="s">
        <v>197</v>
      </c>
      <c r="AU247" s="169" t="s">
        <v>87</v>
      </c>
      <c r="AY247" s="18" t="s">
        <v>196</v>
      </c>
      <c r="BE247" s="170">
        <f t="shared" si="64"/>
        <v>0</v>
      </c>
      <c r="BF247" s="170">
        <f t="shared" si="65"/>
        <v>0</v>
      </c>
      <c r="BG247" s="170">
        <f t="shared" si="66"/>
        <v>0</v>
      </c>
      <c r="BH247" s="170">
        <f t="shared" si="67"/>
        <v>0</v>
      </c>
      <c r="BI247" s="170">
        <f t="shared" si="68"/>
        <v>0</v>
      </c>
      <c r="BJ247" s="18" t="s">
        <v>87</v>
      </c>
      <c r="BK247" s="170">
        <f t="shared" si="69"/>
        <v>0</v>
      </c>
      <c r="BL247" s="18" t="s">
        <v>200</v>
      </c>
      <c r="BM247" s="169" t="s">
        <v>1306</v>
      </c>
    </row>
    <row r="248" spans="1:65" s="2" customFormat="1" ht="16.5" customHeight="1">
      <c r="A248" s="33"/>
      <c r="B248" s="156"/>
      <c r="C248" s="157" t="s">
        <v>801</v>
      </c>
      <c r="D248" s="157" t="s">
        <v>197</v>
      </c>
      <c r="E248" s="158" t="s">
        <v>3645</v>
      </c>
      <c r="F248" s="159" t="s">
        <v>3080</v>
      </c>
      <c r="G248" s="160" t="s">
        <v>2409</v>
      </c>
      <c r="H248" s="161">
        <v>8</v>
      </c>
      <c r="I248" s="162"/>
      <c r="J248" s="163">
        <f t="shared" si="60"/>
        <v>0</v>
      </c>
      <c r="K248" s="164"/>
      <c r="L248" s="34"/>
      <c r="M248" s="165" t="s">
        <v>1</v>
      </c>
      <c r="N248" s="166" t="s">
        <v>40</v>
      </c>
      <c r="O248" s="62"/>
      <c r="P248" s="167">
        <f t="shared" si="61"/>
        <v>0</v>
      </c>
      <c r="Q248" s="167">
        <v>0</v>
      </c>
      <c r="R248" s="167">
        <f t="shared" si="62"/>
        <v>0</v>
      </c>
      <c r="S248" s="167">
        <v>0</v>
      </c>
      <c r="T248" s="168">
        <f t="shared" si="6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200</v>
      </c>
      <c r="AT248" s="169" t="s">
        <v>197</v>
      </c>
      <c r="AU248" s="169" t="s">
        <v>87</v>
      </c>
      <c r="AY248" s="18" t="s">
        <v>196</v>
      </c>
      <c r="BE248" s="170">
        <f t="shared" si="64"/>
        <v>0</v>
      </c>
      <c r="BF248" s="170">
        <f t="shared" si="65"/>
        <v>0</v>
      </c>
      <c r="BG248" s="170">
        <f t="shared" si="66"/>
        <v>0</v>
      </c>
      <c r="BH248" s="170">
        <f t="shared" si="67"/>
        <v>0</v>
      </c>
      <c r="BI248" s="170">
        <f t="shared" si="68"/>
        <v>0</v>
      </c>
      <c r="BJ248" s="18" t="s">
        <v>87</v>
      </c>
      <c r="BK248" s="170">
        <f t="shared" si="69"/>
        <v>0</v>
      </c>
      <c r="BL248" s="18" t="s">
        <v>200</v>
      </c>
      <c r="BM248" s="169" t="s">
        <v>3646</v>
      </c>
    </row>
    <row r="249" spans="1:65" s="2" customFormat="1" ht="16.5" customHeight="1">
      <c r="A249" s="33"/>
      <c r="B249" s="156"/>
      <c r="C249" s="157" t="s">
        <v>804</v>
      </c>
      <c r="D249" s="157" t="s">
        <v>197</v>
      </c>
      <c r="E249" s="158" t="s">
        <v>3647</v>
      </c>
      <c r="F249" s="159" t="s">
        <v>3648</v>
      </c>
      <c r="G249" s="160" t="s">
        <v>2409</v>
      </c>
      <c r="H249" s="161">
        <v>10</v>
      </c>
      <c r="I249" s="162"/>
      <c r="J249" s="163">
        <f t="shared" si="6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61"/>
        <v>0</v>
      </c>
      <c r="Q249" s="167">
        <v>0</v>
      </c>
      <c r="R249" s="167">
        <f t="shared" si="62"/>
        <v>0</v>
      </c>
      <c r="S249" s="167">
        <v>0</v>
      </c>
      <c r="T249" s="168">
        <f t="shared" si="6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200</v>
      </c>
      <c r="AT249" s="169" t="s">
        <v>197</v>
      </c>
      <c r="AU249" s="169" t="s">
        <v>87</v>
      </c>
      <c r="AY249" s="18" t="s">
        <v>196</v>
      </c>
      <c r="BE249" s="170">
        <f t="shared" si="64"/>
        <v>0</v>
      </c>
      <c r="BF249" s="170">
        <f t="shared" si="65"/>
        <v>0</v>
      </c>
      <c r="BG249" s="170">
        <f t="shared" si="66"/>
        <v>0</v>
      </c>
      <c r="BH249" s="170">
        <f t="shared" si="67"/>
        <v>0</v>
      </c>
      <c r="BI249" s="170">
        <f t="shared" si="68"/>
        <v>0</v>
      </c>
      <c r="BJ249" s="18" t="s">
        <v>87</v>
      </c>
      <c r="BK249" s="170">
        <f t="shared" si="69"/>
        <v>0</v>
      </c>
      <c r="BL249" s="18" t="s">
        <v>200</v>
      </c>
      <c r="BM249" s="169" t="s">
        <v>3649</v>
      </c>
    </row>
    <row r="250" spans="1:65" s="2" customFormat="1" ht="49.9" customHeight="1">
      <c r="A250" s="33"/>
      <c r="B250" s="34"/>
      <c r="C250" s="33"/>
      <c r="D250" s="33"/>
      <c r="E250" s="148" t="s">
        <v>1968</v>
      </c>
      <c r="F250" s="148" t="s">
        <v>1969</v>
      </c>
      <c r="G250" s="33"/>
      <c r="H250" s="33"/>
      <c r="I250" s="33"/>
      <c r="J250" s="134">
        <f t="shared" ref="J250:J260" si="70">BK250</f>
        <v>0</v>
      </c>
      <c r="K250" s="33"/>
      <c r="L250" s="34"/>
      <c r="M250" s="209"/>
      <c r="N250" s="210"/>
      <c r="O250" s="62"/>
      <c r="P250" s="62"/>
      <c r="Q250" s="62"/>
      <c r="R250" s="62"/>
      <c r="S250" s="62"/>
      <c r="T250" s="6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73</v>
      </c>
      <c r="AU250" s="18" t="s">
        <v>74</v>
      </c>
      <c r="AY250" s="18" t="s">
        <v>1970</v>
      </c>
      <c r="BK250" s="170">
        <f>SUM(BK251:BK260)</f>
        <v>0</v>
      </c>
    </row>
    <row r="251" spans="1:65" s="2" customFormat="1" ht="16.350000000000001" customHeight="1">
      <c r="A251" s="33"/>
      <c r="B251" s="34"/>
      <c r="C251" s="211" t="s">
        <v>1</v>
      </c>
      <c r="D251" s="211" t="s">
        <v>197</v>
      </c>
      <c r="E251" s="212" t="s">
        <v>1</v>
      </c>
      <c r="F251" s="213" t="s">
        <v>1</v>
      </c>
      <c r="G251" s="214" t="s">
        <v>1</v>
      </c>
      <c r="H251" s="215"/>
      <c r="I251" s="216"/>
      <c r="J251" s="217">
        <f t="shared" si="70"/>
        <v>0</v>
      </c>
      <c r="K251" s="218"/>
      <c r="L251" s="34"/>
      <c r="M251" s="219" t="s">
        <v>1</v>
      </c>
      <c r="N251" s="220" t="s">
        <v>40</v>
      </c>
      <c r="O251" s="62"/>
      <c r="P251" s="62"/>
      <c r="Q251" s="62"/>
      <c r="R251" s="62"/>
      <c r="S251" s="62"/>
      <c r="T251" s="6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1970</v>
      </c>
      <c r="AU251" s="18" t="s">
        <v>81</v>
      </c>
      <c r="AY251" s="18" t="s">
        <v>1970</v>
      </c>
      <c r="BE251" s="170">
        <f t="shared" ref="BE251:BE260" si="71">IF(N251="základná",J251,0)</f>
        <v>0</v>
      </c>
      <c r="BF251" s="170">
        <f t="shared" ref="BF251:BF260" si="72">IF(N251="znížená",J251,0)</f>
        <v>0</v>
      </c>
      <c r="BG251" s="170">
        <f t="shared" ref="BG251:BG260" si="73">IF(N251="zákl. prenesená",J251,0)</f>
        <v>0</v>
      </c>
      <c r="BH251" s="170">
        <f t="shared" ref="BH251:BH260" si="74">IF(N251="zníž. prenesená",J251,0)</f>
        <v>0</v>
      </c>
      <c r="BI251" s="170">
        <f t="shared" ref="BI251:BI260" si="75">IF(N251="nulová",J251,0)</f>
        <v>0</v>
      </c>
      <c r="BJ251" s="18" t="s">
        <v>87</v>
      </c>
      <c r="BK251" s="170">
        <f t="shared" ref="BK251:BK260" si="76">I251*H251</f>
        <v>0</v>
      </c>
    </row>
    <row r="252" spans="1:65" s="2" customFormat="1" ht="16.350000000000001" customHeight="1">
      <c r="A252" s="33"/>
      <c r="B252" s="34"/>
      <c r="C252" s="211" t="s">
        <v>1</v>
      </c>
      <c r="D252" s="211" t="s">
        <v>197</v>
      </c>
      <c r="E252" s="212" t="s">
        <v>1</v>
      </c>
      <c r="F252" s="213" t="s">
        <v>1</v>
      </c>
      <c r="G252" s="214" t="s">
        <v>1</v>
      </c>
      <c r="H252" s="215"/>
      <c r="I252" s="216"/>
      <c r="J252" s="217">
        <f t="shared" si="70"/>
        <v>0</v>
      </c>
      <c r="K252" s="218"/>
      <c r="L252" s="34"/>
      <c r="M252" s="219" t="s">
        <v>1</v>
      </c>
      <c r="N252" s="220" t="s">
        <v>40</v>
      </c>
      <c r="O252" s="62"/>
      <c r="P252" s="62"/>
      <c r="Q252" s="62"/>
      <c r="R252" s="62"/>
      <c r="S252" s="62"/>
      <c r="T252" s="6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1970</v>
      </c>
      <c r="AU252" s="18" t="s">
        <v>81</v>
      </c>
      <c r="AY252" s="18" t="s">
        <v>1970</v>
      </c>
      <c r="BE252" s="170">
        <f t="shared" si="71"/>
        <v>0</v>
      </c>
      <c r="BF252" s="170">
        <f t="shared" si="72"/>
        <v>0</v>
      </c>
      <c r="BG252" s="170">
        <f t="shared" si="73"/>
        <v>0</v>
      </c>
      <c r="BH252" s="170">
        <f t="shared" si="74"/>
        <v>0</v>
      </c>
      <c r="BI252" s="170">
        <f t="shared" si="75"/>
        <v>0</v>
      </c>
      <c r="BJ252" s="18" t="s">
        <v>87</v>
      </c>
      <c r="BK252" s="170">
        <f t="shared" si="76"/>
        <v>0</v>
      </c>
    </row>
    <row r="253" spans="1:65" s="2" customFormat="1" ht="16.350000000000001" customHeight="1">
      <c r="A253" s="33"/>
      <c r="B253" s="34"/>
      <c r="C253" s="211" t="s">
        <v>1</v>
      </c>
      <c r="D253" s="211" t="s">
        <v>197</v>
      </c>
      <c r="E253" s="212" t="s">
        <v>1</v>
      </c>
      <c r="F253" s="213" t="s">
        <v>1</v>
      </c>
      <c r="G253" s="214" t="s">
        <v>1</v>
      </c>
      <c r="H253" s="215"/>
      <c r="I253" s="216"/>
      <c r="J253" s="217">
        <f t="shared" si="70"/>
        <v>0</v>
      </c>
      <c r="K253" s="218"/>
      <c r="L253" s="34"/>
      <c r="M253" s="219" t="s">
        <v>1</v>
      </c>
      <c r="N253" s="220" t="s">
        <v>40</v>
      </c>
      <c r="O253" s="62"/>
      <c r="P253" s="62"/>
      <c r="Q253" s="62"/>
      <c r="R253" s="62"/>
      <c r="S253" s="62"/>
      <c r="T253" s="6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1970</v>
      </c>
      <c r="AU253" s="18" t="s">
        <v>81</v>
      </c>
      <c r="AY253" s="18" t="s">
        <v>1970</v>
      </c>
      <c r="BE253" s="170">
        <f t="shared" si="71"/>
        <v>0</v>
      </c>
      <c r="BF253" s="170">
        <f t="shared" si="72"/>
        <v>0</v>
      </c>
      <c r="BG253" s="170">
        <f t="shared" si="73"/>
        <v>0</v>
      </c>
      <c r="BH253" s="170">
        <f t="shared" si="74"/>
        <v>0</v>
      </c>
      <c r="BI253" s="170">
        <f t="shared" si="75"/>
        <v>0</v>
      </c>
      <c r="BJ253" s="18" t="s">
        <v>87</v>
      </c>
      <c r="BK253" s="170">
        <f t="shared" si="76"/>
        <v>0</v>
      </c>
    </row>
    <row r="254" spans="1:65" s="2" customFormat="1" ht="16.350000000000001" customHeight="1">
      <c r="A254" s="33"/>
      <c r="B254" s="34"/>
      <c r="C254" s="211" t="s">
        <v>1</v>
      </c>
      <c r="D254" s="211" t="s">
        <v>197</v>
      </c>
      <c r="E254" s="212" t="s">
        <v>1</v>
      </c>
      <c r="F254" s="213" t="s">
        <v>1</v>
      </c>
      <c r="G254" s="214" t="s">
        <v>1</v>
      </c>
      <c r="H254" s="215"/>
      <c r="I254" s="216"/>
      <c r="J254" s="217">
        <f t="shared" si="70"/>
        <v>0</v>
      </c>
      <c r="K254" s="218"/>
      <c r="L254" s="34"/>
      <c r="M254" s="219" t="s">
        <v>1</v>
      </c>
      <c r="N254" s="220" t="s">
        <v>40</v>
      </c>
      <c r="O254" s="62"/>
      <c r="P254" s="62"/>
      <c r="Q254" s="62"/>
      <c r="R254" s="62"/>
      <c r="S254" s="62"/>
      <c r="T254" s="6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1970</v>
      </c>
      <c r="AU254" s="18" t="s">
        <v>81</v>
      </c>
      <c r="AY254" s="18" t="s">
        <v>1970</v>
      </c>
      <c r="BE254" s="170">
        <f t="shared" si="71"/>
        <v>0</v>
      </c>
      <c r="BF254" s="170">
        <f t="shared" si="72"/>
        <v>0</v>
      </c>
      <c r="BG254" s="170">
        <f t="shared" si="73"/>
        <v>0</v>
      </c>
      <c r="BH254" s="170">
        <f t="shared" si="74"/>
        <v>0</v>
      </c>
      <c r="BI254" s="170">
        <f t="shared" si="75"/>
        <v>0</v>
      </c>
      <c r="BJ254" s="18" t="s">
        <v>87</v>
      </c>
      <c r="BK254" s="170">
        <f t="shared" si="76"/>
        <v>0</v>
      </c>
    </row>
    <row r="255" spans="1:65" s="2" customFormat="1" ht="16.350000000000001" customHeight="1">
      <c r="A255" s="33"/>
      <c r="B255" s="34"/>
      <c r="C255" s="211" t="s">
        <v>1</v>
      </c>
      <c r="D255" s="211" t="s">
        <v>197</v>
      </c>
      <c r="E255" s="212" t="s">
        <v>1</v>
      </c>
      <c r="F255" s="213" t="s">
        <v>1</v>
      </c>
      <c r="G255" s="214" t="s">
        <v>1</v>
      </c>
      <c r="H255" s="215"/>
      <c r="I255" s="216"/>
      <c r="J255" s="217">
        <f t="shared" si="70"/>
        <v>0</v>
      </c>
      <c r="K255" s="218"/>
      <c r="L255" s="34"/>
      <c r="M255" s="219" t="s">
        <v>1</v>
      </c>
      <c r="N255" s="220" t="s">
        <v>40</v>
      </c>
      <c r="O255" s="62"/>
      <c r="P255" s="62"/>
      <c r="Q255" s="62"/>
      <c r="R255" s="62"/>
      <c r="S255" s="62"/>
      <c r="T255" s="6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1970</v>
      </c>
      <c r="AU255" s="18" t="s">
        <v>81</v>
      </c>
      <c r="AY255" s="18" t="s">
        <v>1970</v>
      </c>
      <c r="BE255" s="170">
        <f t="shared" si="71"/>
        <v>0</v>
      </c>
      <c r="BF255" s="170">
        <f t="shared" si="72"/>
        <v>0</v>
      </c>
      <c r="BG255" s="170">
        <f t="shared" si="73"/>
        <v>0</v>
      </c>
      <c r="BH255" s="170">
        <f t="shared" si="74"/>
        <v>0</v>
      </c>
      <c r="BI255" s="170">
        <f t="shared" si="75"/>
        <v>0</v>
      </c>
      <c r="BJ255" s="18" t="s">
        <v>87</v>
      </c>
      <c r="BK255" s="170">
        <f t="shared" si="76"/>
        <v>0</v>
      </c>
    </row>
    <row r="256" spans="1:65" s="2" customFormat="1" ht="16.350000000000001" customHeight="1">
      <c r="A256" s="33"/>
      <c r="B256" s="34"/>
      <c r="C256" s="211" t="s">
        <v>1</v>
      </c>
      <c r="D256" s="211" t="s">
        <v>197</v>
      </c>
      <c r="E256" s="212" t="s">
        <v>1</v>
      </c>
      <c r="F256" s="213" t="s">
        <v>1</v>
      </c>
      <c r="G256" s="214" t="s">
        <v>1</v>
      </c>
      <c r="H256" s="215"/>
      <c r="I256" s="216"/>
      <c r="J256" s="217">
        <f t="shared" si="70"/>
        <v>0</v>
      </c>
      <c r="K256" s="218"/>
      <c r="L256" s="34"/>
      <c r="M256" s="219" t="s">
        <v>1</v>
      </c>
      <c r="N256" s="220" t="s">
        <v>40</v>
      </c>
      <c r="O256" s="62"/>
      <c r="P256" s="62"/>
      <c r="Q256" s="62"/>
      <c r="R256" s="62"/>
      <c r="S256" s="62"/>
      <c r="T256" s="6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1970</v>
      </c>
      <c r="AU256" s="18" t="s">
        <v>81</v>
      </c>
      <c r="AY256" s="18" t="s">
        <v>1970</v>
      </c>
      <c r="BE256" s="170">
        <f t="shared" si="71"/>
        <v>0</v>
      </c>
      <c r="BF256" s="170">
        <f t="shared" si="72"/>
        <v>0</v>
      </c>
      <c r="BG256" s="170">
        <f t="shared" si="73"/>
        <v>0</v>
      </c>
      <c r="BH256" s="170">
        <f t="shared" si="74"/>
        <v>0</v>
      </c>
      <c r="BI256" s="170">
        <f t="shared" si="75"/>
        <v>0</v>
      </c>
      <c r="BJ256" s="18" t="s">
        <v>87</v>
      </c>
      <c r="BK256" s="170">
        <f t="shared" si="76"/>
        <v>0</v>
      </c>
    </row>
    <row r="257" spans="1:63" s="2" customFormat="1" ht="16.350000000000001" customHeight="1">
      <c r="A257" s="33"/>
      <c r="B257" s="34"/>
      <c r="C257" s="211" t="s">
        <v>1</v>
      </c>
      <c r="D257" s="211" t="s">
        <v>197</v>
      </c>
      <c r="E257" s="212" t="s">
        <v>1</v>
      </c>
      <c r="F257" s="213" t="s">
        <v>1</v>
      </c>
      <c r="G257" s="214" t="s">
        <v>1</v>
      </c>
      <c r="H257" s="215"/>
      <c r="I257" s="216"/>
      <c r="J257" s="217">
        <f t="shared" si="70"/>
        <v>0</v>
      </c>
      <c r="K257" s="218"/>
      <c r="L257" s="34"/>
      <c r="M257" s="219" t="s">
        <v>1</v>
      </c>
      <c r="N257" s="220" t="s">
        <v>40</v>
      </c>
      <c r="O257" s="62"/>
      <c r="P257" s="62"/>
      <c r="Q257" s="62"/>
      <c r="R257" s="62"/>
      <c r="S257" s="62"/>
      <c r="T257" s="6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1970</v>
      </c>
      <c r="AU257" s="18" t="s">
        <v>81</v>
      </c>
      <c r="AY257" s="18" t="s">
        <v>1970</v>
      </c>
      <c r="BE257" s="170">
        <f t="shared" si="71"/>
        <v>0</v>
      </c>
      <c r="BF257" s="170">
        <f t="shared" si="72"/>
        <v>0</v>
      </c>
      <c r="BG257" s="170">
        <f t="shared" si="73"/>
        <v>0</v>
      </c>
      <c r="BH257" s="170">
        <f t="shared" si="74"/>
        <v>0</v>
      </c>
      <c r="BI257" s="170">
        <f t="shared" si="75"/>
        <v>0</v>
      </c>
      <c r="BJ257" s="18" t="s">
        <v>87</v>
      </c>
      <c r="BK257" s="170">
        <f t="shared" si="76"/>
        <v>0</v>
      </c>
    </row>
    <row r="258" spans="1:63" s="2" customFormat="1" ht="16.350000000000001" customHeight="1">
      <c r="A258" s="33"/>
      <c r="B258" s="34"/>
      <c r="C258" s="211" t="s">
        <v>1</v>
      </c>
      <c r="D258" s="211" t="s">
        <v>197</v>
      </c>
      <c r="E258" s="212" t="s">
        <v>1</v>
      </c>
      <c r="F258" s="213" t="s">
        <v>1</v>
      </c>
      <c r="G258" s="214" t="s">
        <v>1</v>
      </c>
      <c r="H258" s="215"/>
      <c r="I258" s="216"/>
      <c r="J258" s="217">
        <f t="shared" si="70"/>
        <v>0</v>
      </c>
      <c r="K258" s="218"/>
      <c r="L258" s="34"/>
      <c r="M258" s="219" t="s">
        <v>1</v>
      </c>
      <c r="N258" s="220" t="s">
        <v>40</v>
      </c>
      <c r="O258" s="62"/>
      <c r="P258" s="62"/>
      <c r="Q258" s="62"/>
      <c r="R258" s="62"/>
      <c r="S258" s="62"/>
      <c r="T258" s="6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1970</v>
      </c>
      <c r="AU258" s="18" t="s">
        <v>81</v>
      </c>
      <c r="AY258" s="18" t="s">
        <v>1970</v>
      </c>
      <c r="BE258" s="170">
        <f t="shared" si="71"/>
        <v>0</v>
      </c>
      <c r="BF258" s="170">
        <f t="shared" si="72"/>
        <v>0</v>
      </c>
      <c r="BG258" s="170">
        <f t="shared" si="73"/>
        <v>0</v>
      </c>
      <c r="BH258" s="170">
        <f t="shared" si="74"/>
        <v>0</v>
      </c>
      <c r="BI258" s="170">
        <f t="shared" si="75"/>
        <v>0</v>
      </c>
      <c r="BJ258" s="18" t="s">
        <v>87</v>
      </c>
      <c r="BK258" s="170">
        <f t="shared" si="76"/>
        <v>0</v>
      </c>
    </row>
    <row r="259" spans="1:63" s="2" customFormat="1" ht="16.350000000000001" customHeight="1">
      <c r="A259" s="33"/>
      <c r="B259" s="34"/>
      <c r="C259" s="211" t="s">
        <v>1</v>
      </c>
      <c r="D259" s="211" t="s">
        <v>197</v>
      </c>
      <c r="E259" s="212" t="s">
        <v>1</v>
      </c>
      <c r="F259" s="213" t="s">
        <v>1</v>
      </c>
      <c r="G259" s="214" t="s">
        <v>1</v>
      </c>
      <c r="H259" s="215"/>
      <c r="I259" s="216"/>
      <c r="J259" s="217">
        <f t="shared" si="70"/>
        <v>0</v>
      </c>
      <c r="K259" s="218"/>
      <c r="L259" s="34"/>
      <c r="M259" s="219" t="s">
        <v>1</v>
      </c>
      <c r="N259" s="220" t="s">
        <v>40</v>
      </c>
      <c r="O259" s="62"/>
      <c r="P259" s="62"/>
      <c r="Q259" s="62"/>
      <c r="R259" s="62"/>
      <c r="S259" s="62"/>
      <c r="T259" s="6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1970</v>
      </c>
      <c r="AU259" s="18" t="s">
        <v>81</v>
      </c>
      <c r="AY259" s="18" t="s">
        <v>1970</v>
      </c>
      <c r="BE259" s="170">
        <f t="shared" si="71"/>
        <v>0</v>
      </c>
      <c r="BF259" s="170">
        <f t="shared" si="72"/>
        <v>0</v>
      </c>
      <c r="BG259" s="170">
        <f t="shared" si="73"/>
        <v>0</v>
      </c>
      <c r="BH259" s="170">
        <f t="shared" si="74"/>
        <v>0</v>
      </c>
      <c r="BI259" s="170">
        <f t="shared" si="75"/>
        <v>0</v>
      </c>
      <c r="BJ259" s="18" t="s">
        <v>87</v>
      </c>
      <c r="BK259" s="170">
        <f t="shared" si="76"/>
        <v>0</v>
      </c>
    </row>
    <row r="260" spans="1:63" s="2" customFormat="1" ht="16.350000000000001" customHeight="1">
      <c r="A260" s="33"/>
      <c r="B260" s="34"/>
      <c r="C260" s="211" t="s">
        <v>1</v>
      </c>
      <c r="D260" s="211" t="s">
        <v>197</v>
      </c>
      <c r="E260" s="212" t="s">
        <v>1</v>
      </c>
      <c r="F260" s="213" t="s">
        <v>1</v>
      </c>
      <c r="G260" s="214" t="s">
        <v>1</v>
      </c>
      <c r="H260" s="215"/>
      <c r="I260" s="216"/>
      <c r="J260" s="217">
        <f t="shared" si="70"/>
        <v>0</v>
      </c>
      <c r="K260" s="218"/>
      <c r="L260" s="34"/>
      <c r="M260" s="219" t="s">
        <v>1</v>
      </c>
      <c r="N260" s="220" t="s">
        <v>40</v>
      </c>
      <c r="O260" s="221"/>
      <c r="P260" s="221"/>
      <c r="Q260" s="221"/>
      <c r="R260" s="221"/>
      <c r="S260" s="221"/>
      <c r="T260" s="222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1970</v>
      </c>
      <c r="AU260" s="18" t="s">
        <v>81</v>
      </c>
      <c r="AY260" s="18" t="s">
        <v>1970</v>
      </c>
      <c r="BE260" s="170">
        <f t="shared" si="71"/>
        <v>0</v>
      </c>
      <c r="BF260" s="170">
        <f t="shared" si="72"/>
        <v>0</v>
      </c>
      <c r="BG260" s="170">
        <f t="shared" si="73"/>
        <v>0</v>
      </c>
      <c r="BH260" s="170">
        <f t="shared" si="74"/>
        <v>0</v>
      </c>
      <c r="BI260" s="170">
        <f t="shared" si="75"/>
        <v>0</v>
      </c>
      <c r="BJ260" s="18" t="s">
        <v>87</v>
      </c>
      <c r="BK260" s="170">
        <f t="shared" si="76"/>
        <v>0</v>
      </c>
    </row>
    <row r="261" spans="1:63" s="2" customFormat="1" ht="6.95" customHeight="1">
      <c r="A261" s="33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34"/>
      <c r="M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</sheetData>
  <autoFilter ref="C130:K26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1:D261">
      <formula1>"K, M"</formula1>
    </dataValidation>
    <dataValidation type="list" allowBlank="1" showInputMessage="1" showErrorMessage="1" error="Povolené sú hodnoty základná, znížená, nulová." sqref="N251:N261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115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3650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ROUND((ROUND((SUM(BE121:BE126)),  2) + SUM(BE128:BE137)), 2)</f>
        <v>0</v>
      </c>
      <c r="G35" s="110"/>
      <c r="H35" s="110"/>
      <c r="I35" s="111">
        <v>0.2</v>
      </c>
      <c r="J35" s="109">
        <f>ROUND((ROUND(((SUM(BE121:BE126))*I35),  2) + (SUM(BE128:BE137)*I35)),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ROUND((ROUND((SUM(BF121:BF126)),  2) + SUM(BF128:BF137)), 2)</f>
        <v>0</v>
      </c>
      <c r="G36" s="110"/>
      <c r="H36" s="110"/>
      <c r="I36" s="111">
        <v>0.2</v>
      </c>
      <c r="J36" s="109">
        <f>ROUND((ROUND(((SUM(BF121:BF126))*I36),  2) + (SUM(BF128:BF137)*I36)),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ROUND((ROUND((SUM(BG121:BG126)),  2) + SUM(BG128:BG137)),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ROUND((ROUND((SUM(BH121:BH126)),  2) + SUM(BH128:BH137)),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ROUND((ROUND((SUM(BI121:BI126)),  2) + SUM(BI128:BI137)),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20210701_01_g - SO-01 Časť Grafický design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J121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1.75" hidden="1" customHeight="1">
      <c r="B99" s="125"/>
      <c r="D99" s="133" t="s">
        <v>181</v>
      </c>
      <c r="J99" s="134">
        <f>J127</f>
        <v>0</v>
      </c>
      <c r="L99" s="125"/>
    </row>
    <row r="100" spans="1:47" s="2" customFormat="1" ht="21.75" hidden="1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47" s="2" customFormat="1" ht="6.95" hidden="1" customHeight="1">
      <c r="A101" s="33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hidden="1"/>
    <row r="103" spans="1:47" hidden="1"/>
    <row r="104" spans="1:47" hidden="1"/>
    <row r="105" spans="1:47" s="2" customFormat="1" ht="6.95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24.95" customHeight="1">
      <c r="A106" s="33"/>
      <c r="B106" s="34"/>
      <c r="C106" s="22" t="s">
        <v>182</v>
      </c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12" customHeight="1">
      <c r="A108" s="33"/>
      <c r="B108" s="34"/>
      <c r="C108" s="28" t="s">
        <v>15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6.5" customHeight="1">
      <c r="A109" s="33"/>
      <c r="B109" s="34"/>
      <c r="C109" s="33"/>
      <c r="D109" s="33"/>
      <c r="E109" s="286" t="str">
        <f>E7</f>
        <v>Viacúčelová športová hala - EÚ v Bratislave</v>
      </c>
      <c r="F109" s="287"/>
      <c r="G109" s="287"/>
      <c r="H109" s="287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1" customFormat="1" ht="12" customHeight="1">
      <c r="B110" s="21"/>
      <c r="C110" s="28" t="s">
        <v>143</v>
      </c>
      <c r="L110" s="21"/>
    </row>
    <row r="111" spans="1:47" s="2" customFormat="1" ht="16.5" customHeight="1">
      <c r="A111" s="33"/>
      <c r="B111" s="34"/>
      <c r="C111" s="33"/>
      <c r="D111" s="33"/>
      <c r="E111" s="286" t="s">
        <v>144</v>
      </c>
      <c r="F111" s="285"/>
      <c r="G111" s="285"/>
      <c r="H111" s="285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145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80" t="str">
        <f>E11</f>
        <v>20210701_01_g - SO-01 Časť Grafický design</v>
      </c>
      <c r="F113" s="285"/>
      <c r="G113" s="285"/>
      <c r="H113" s="285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19</v>
      </c>
      <c r="D115" s="33"/>
      <c r="E115" s="33"/>
      <c r="F115" s="26" t="str">
        <f>F14</f>
        <v>Ekonomická univerzita v Bratislave</v>
      </c>
      <c r="G115" s="33"/>
      <c r="H115" s="33"/>
      <c r="I115" s="28" t="s">
        <v>21</v>
      </c>
      <c r="J115" s="59">
        <f>IF(J14="","",J14)</f>
        <v>44536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22</v>
      </c>
      <c r="D117" s="33"/>
      <c r="E117" s="33"/>
      <c r="F117" s="26" t="str">
        <f>E17</f>
        <v>Ekonomická univerzita v Bratislave</v>
      </c>
      <c r="G117" s="33"/>
      <c r="H117" s="33"/>
      <c r="I117" s="28" t="s">
        <v>27</v>
      </c>
      <c r="J117" s="31" t="str">
        <f>E23</f>
        <v>Ateliér Slabey s.r.o.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5.7" customHeight="1">
      <c r="A118" s="33"/>
      <c r="B118" s="34"/>
      <c r="C118" s="28" t="s">
        <v>25</v>
      </c>
      <c r="D118" s="33"/>
      <c r="E118" s="33"/>
      <c r="F118" s="26" t="str">
        <f>IF(E20="","",E20)</f>
        <v>Vyplň údaj</v>
      </c>
      <c r="G118" s="33"/>
      <c r="H118" s="33"/>
      <c r="I118" s="28" t="s">
        <v>30</v>
      </c>
      <c r="J118" s="31" t="str">
        <f>E26</f>
        <v>Ing. Natália Voltmannová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35"/>
      <c r="B120" s="136"/>
      <c r="C120" s="137" t="s">
        <v>183</v>
      </c>
      <c r="D120" s="138" t="s">
        <v>59</v>
      </c>
      <c r="E120" s="138" t="s">
        <v>55</v>
      </c>
      <c r="F120" s="138" t="s">
        <v>56</v>
      </c>
      <c r="G120" s="138" t="s">
        <v>184</v>
      </c>
      <c r="H120" s="138" t="s">
        <v>185</v>
      </c>
      <c r="I120" s="138" t="s">
        <v>186</v>
      </c>
      <c r="J120" s="139" t="s">
        <v>150</v>
      </c>
      <c r="K120" s="140" t="s">
        <v>187</v>
      </c>
      <c r="L120" s="141"/>
      <c r="M120" s="66" t="s">
        <v>1</v>
      </c>
      <c r="N120" s="67" t="s">
        <v>38</v>
      </c>
      <c r="O120" s="67" t="s">
        <v>188</v>
      </c>
      <c r="P120" s="67" t="s">
        <v>189</v>
      </c>
      <c r="Q120" s="67" t="s">
        <v>190</v>
      </c>
      <c r="R120" s="67" t="s">
        <v>191</v>
      </c>
      <c r="S120" s="67" t="s">
        <v>192</v>
      </c>
      <c r="T120" s="68" t="s">
        <v>193</v>
      </c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65" s="2" customFormat="1" ht="22.7" customHeight="1">
      <c r="A121" s="33"/>
      <c r="B121" s="34"/>
      <c r="C121" s="73" t="s">
        <v>151</v>
      </c>
      <c r="D121" s="33"/>
      <c r="E121" s="33"/>
      <c r="F121" s="33"/>
      <c r="G121" s="33"/>
      <c r="H121" s="33"/>
      <c r="I121" s="33"/>
      <c r="J121" s="142">
        <f>BK121</f>
        <v>0</v>
      </c>
      <c r="K121" s="33"/>
      <c r="L121" s="34"/>
      <c r="M121" s="69"/>
      <c r="N121" s="60"/>
      <c r="O121" s="70"/>
      <c r="P121" s="143">
        <f>P122+SUM(P123:P127)</f>
        <v>0</v>
      </c>
      <c r="Q121" s="70"/>
      <c r="R121" s="143">
        <f>R122+SUM(R123:R127)</f>
        <v>0</v>
      </c>
      <c r="S121" s="70"/>
      <c r="T121" s="144">
        <f>T122+SUM(T123:T127)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73</v>
      </c>
      <c r="AU121" s="18" t="s">
        <v>152</v>
      </c>
      <c r="BK121" s="145">
        <f>BK122+SUM(BK123:BK127)</f>
        <v>0</v>
      </c>
    </row>
    <row r="122" spans="1:65" s="2" customFormat="1" ht="16.5" customHeight="1">
      <c r="A122" s="33"/>
      <c r="B122" s="156"/>
      <c r="C122" s="157" t="s">
        <v>81</v>
      </c>
      <c r="D122" s="157" t="s">
        <v>197</v>
      </c>
      <c r="E122" s="158" t="s">
        <v>3651</v>
      </c>
      <c r="F122" s="159" t="s">
        <v>3652</v>
      </c>
      <c r="G122" s="160" t="s">
        <v>444</v>
      </c>
      <c r="H122" s="161">
        <v>1</v>
      </c>
      <c r="I122" s="162"/>
      <c r="J122" s="163">
        <f>ROUND(I122*H122,2)</f>
        <v>0</v>
      </c>
      <c r="K122" s="164"/>
      <c r="L122" s="34"/>
      <c r="M122" s="165" t="s">
        <v>1</v>
      </c>
      <c r="N122" s="166" t="s">
        <v>40</v>
      </c>
      <c r="O122" s="62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9" t="s">
        <v>200</v>
      </c>
      <c r="AT122" s="169" t="s">
        <v>197</v>
      </c>
      <c r="AU122" s="169" t="s">
        <v>74</v>
      </c>
      <c r="AY122" s="18" t="s">
        <v>196</v>
      </c>
      <c r="BE122" s="170">
        <f>IF(N122="základná",J122,0)</f>
        <v>0</v>
      </c>
      <c r="BF122" s="170">
        <f>IF(N122="znížená",J122,0)</f>
        <v>0</v>
      </c>
      <c r="BG122" s="170">
        <f>IF(N122="zákl. prenesená",J122,0)</f>
        <v>0</v>
      </c>
      <c r="BH122" s="170">
        <f>IF(N122="zníž. prenesená",J122,0)</f>
        <v>0</v>
      </c>
      <c r="BI122" s="170">
        <f>IF(N122="nulová",J122,0)</f>
        <v>0</v>
      </c>
      <c r="BJ122" s="18" t="s">
        <v>87</v>
      </c>
      <c r="BK122" s="170">
        <f>ROUND(I122*H122,2)</f>
        <v>0</v>
      </c>
      <c r="BL122" s="18" t="s">
        <v>200</v>
      </c>
      <c r="BM122" s="169" t="s">
        <v>3653</v>
      </c>
    </row>
    <row r="123" spans="1:65" s="2" customFormat="1" ht="33" customHeight="1">
      <c r="A123" s="33"/>
      <c r="B123" s="156"/>
      <c r="C123" s="157" t="s">
        <v>234</v>
      </c>
      <c r="D123" s="157" t="s">
        <v>197</v>
      </c>
      <c r="E123" s="158" t="s">
        <v>3654</v>
      </c>
      <c r="F123" s="159" t="s">
        <v>3655</v>
      </c>
      <c r="G123" s="160" t="s">
        <v>1</v>
      </c>
      <c r="H123" s="161">
        <v>0</v>
      </c>
      <c r="I123" s="162"/>
      <c r="J123" s="163">
        <f>ROUND(I123*H123,2)</f>
        <v>0</v>
      </c>
      <c r="K123" s="164"/>
      <c r="L123" s="34"/>
      <c r="M123" s="165" t="s">
        <v>1</v>
      </c>
      <c r="N123" s="166" t="s">
        <v>40</v>
      </c>
      <c r="O123" s="62"/>
      <c r="P123" s="167">
        <f>O123*H123</f>
        <v>0</v>
      </c>
      <c r="Q123" s="167">
        <v>0</v>
      </c>
      <c r="R123" s="167">
        <f>Q123*H123</f>
        <v>0</v>
      </c>
      <c r="S123" s="167">
        <v>0</v>
      </c>
      <c r="T123" s="168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9" t="s">
        <v>200</v>
      </c>
      <c r="AT123" s="169" t="s">
        <v>197</v>
      </c>
      <c r="AU123" s="169" t="s">
        <v>74</v>
      </c>
      <c r="AY123" s="18" t="s">
        <v>196</v>
      </c>
      <c r="BE123" s="170">
        <f>IF(N123="základná",J123,0)</f>
        <v>0</v>
      </c>
      <c r="BF123" s="170">
        <f>IF(N123="znížená",J123,0)</f>
        <v>0</v>
      </c>
      <c r="BG123" s="170">
        <f>IF(N123="zákl. prenesená",J123,0)</f>
        <v>0</v>
      </c>
      <c r="BH123" s="170">
        <f>IF(N123="zníž. prenesená",J123,0)</f>
        <v>0</v>
      </c>
      <c r="BI123" s="170">
        <f>IF(N123="nulová",J123,0)</f>
        <v>0</v>
      </c>
      <c r="BJ123" s="18" t="s">
        <v>87</v>
      </c>
      <c r="BK123" s="170">
        <f>ROUND(I123*H123,2)</f>
        <v>0</v>
      </c>
      <c r="BL123" s="18" t="s">
        <v>200</v>
      </c>
      <c r="BM123" s="169" t="s">
        <v>3656</v>
      </c>
    </row>
    <row r="124" spans="1:65" s="2" customFormat="1" ht="16.5" customHeight="1">
      <c r="A124" s="33"/>
      <c r="B124" s="156"/>
      <c r="C124" s="157" t="s">
        <v>87</v>
      </c>
      <c r="D124" s="157" t="s">
        <v>197</v>
      </c>
      <c r="E124" s="158" t="s">
        <v>3657</v>
      </c>
      <c r="F124" s="159" t="s">
        <v>3658</v>
      </c>
      <c r="G124" s="160" t="s">
        <v>444</v>
      </c>
      <c r="H124" s="161">
        <v>2</v>
      </c>
      <c r="I124" s="162"/>
      <c r="J124" s="163">
        <f>ROUND(I124*H124,2)</f>
        <v>0</v>
      </c>
      <c r="K124" s="164"/>
      <c r="L124" s="34"/>
      <c r="M124" s="165" t="s">
        <v>1</v>
      </c>
      <c r="N124" s="166" t="s">
        <v>40</v>
      </c>
      <c r="O124" s="62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200</v>
      </c>
      <c r="AT124" s="169" t="s">
        <v>197</v>
      </c>
      <c r="AU124" s="169" t="s">
        <v>74</v>
      </c>
      <c r="AY124" s="18" t="s">
        <v>196</v>
      </c>
      <c r="BE124" s="170">
        <f>IF(N124="základná",J124,0)</f>
        <v>0</v>
      </c>
      <c r="BF124" s="170">
        <f>IF(N124="znížená",J124,0)</f>
        <v>0</v>
      </c>
      <c r="BG124" s="170">
        <f>IF(N124="zákl. prenesená",J124,0)</f>
        <v>0</v>
      </c>
      <c r="BH124" s="170">
        <f>IF(N124="zníž. prenesená",J124,0)</f>
        <v>0</v>
      </c>
      <c r="BI124" s="170">
        <f>IF(N124="nulová",J124,0)</f>
        <v>0</v>
      </c>
      <c r="BJ124" s="18" t="s">
        <v>87</v>
      </c>
      <c r="BK124" s="170">
        <f>ROUND(I124*H124,2)</f>
        <v>0</v>
      </c>
      <c r="BL124" s="18" t="s">
        <v>200</v>
      </c>
      <c r="BM124" s="169" t="s">
        <v>3659</v>
      </c>
    </row>
    <row r="125" spans="1:65" s="2" customFormat="1" ht="44.25" customHeight="1">
      <c r="A125" s="33"/>
      <c r="B125" s="156"/>
      <c r="C125" s="157" t="s">
        <v>200</v>
      </c>
      <c r="D125" s="157" t="s">
        <v>197</v>
      </c>
      <c r="E125" s="158" t="s">
        <v>3660</v>
      </c>
      <c r="F125" s="159" t="s">
        <v>3661</v>
      </c>
      <c r="G125" s="160" t="s">
        <v>1</v>
      </c>
      <c r="H125" s="161">
        <v>0</v>
      </c>
      <c r="I125" s="162"/>
      <c r="J125" s="163">
        <f>ROUND(I125*H125,2)</f>
        <v>0</v>
      </c>
      <c r="K125" s="164"/>
      <c r="L125" s="34"/>
      <c r="M125" s="165" t="s">
        <v>1</v>
      </c>
      <c r="N125" s="166" t="s">
        <v>40</v>
      </c>
      <c r="O125" s="62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74</v>
      </c>
      <c r="AY125" s="18" t="s">
        <v>196</v>
      </c>
      <c r="BE125" s="170">
        <f>IF(N125="základná",J125,0)</f>
        <v>0</v>
      </c>
      <c r="BF125" s="170">
        <f>IF(N125="znížená",J125,0)</f>
        <v>0</v>
      </c>
      <c r="BG125" s="170">
        <f>IF(N125="zákl. prenesená",J125,0)</f>
        <v>0</v>
      </c>
      <c r="BH125" s="170">
        <f>IF(N125="zníž. prenesená",J125,0)</f>
        <v>0</v>
      </c>
      <c r="BI125" s="170">
        <f>IF(N125="nulová",J125,0)</f>
        <v>0</v>
      </c>
      <c r="BJ125" s="18" t="s">
        <v>87</v>
      </c>
      <c r="BK125" s="170">
        <f>ROUND(I125*H125,2)</f>
        <v>0</v>
      </c>
      <c r="BL125" s="18" t="s">
        <v>200</v>
      </c>
      <c r="BM125" s="169" t="s">
        <v>3662</v>
      </c>
    </row>
    <row r="126" spans="1:65" s="2" customFormat="1" ht="37.700000000000003" customHeight="1">
      <c r="A126" s="33"/>
      <c r="B126" s="156"/>
      <c r="C126" s="157" t="s">
        <v>221</v>
      </c>
      <c r="D126" s="157" t="s">
        <v>197</v>
      </c>
      <c r="E126" s="158" t="s">
        <v>3663</v>
      </c>
      <c r="F126" s="159" t="s">
        <v>3664</v>
      </c>
      <c r="G126" s="160" t="s">
        <v>444</v>
      </c>
      <c r="H126" s="161">
        <v>25</v>
      </c>
      <c r="I126" s="162"/>
      <c r="J126" s="163">
        <f>ROUND(I126*H126,2)</f>
        <v>0</v>
      </c>
      <c r="K126" s="164"/>
      <c r="L126" s="34"/>
      <c r="M126" s="165" t="s">
        <v>1</v>
      </c>
      <c r="N126" s="166" t="s">
        <v>40</v>
      </c>
      <c r="O126" s="62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74</v>
      </c>
      <c r="AY126" s="18" t="s">
        <v>196</v>
      </c>
      <c r="BE126" s="170">
        <f>IF(N126="základná",J126,0)</f>
        <v>0</v>
      </c>
      <c r="BF126" s="170">
        <f>IF(N126="znížená",J126,0)</f>
        <v>0</v>
      </c>
      <c r="BG126" s="170">
        <f>IF(N126="zákl. prenesená",J126,0)</f>
        <v>0</v>
      </c>
      <c r="BH126" s="170">
        <f>IF(N126="zníž. prenesená",J126,0)</f>
        <v>0</v>
      </c>
      <c r="BI126" s="170">
        <f>IF(N126="nulová",J126,0)</f>
        <v>0</v>
      </c>
      <c r="BJ126" s="18" t="s">
        <v>87</v>
      </c>
      <c r="BK126" s="170">
        <f>ROUND(I126*H126,2)</f>
        <v>0</v>
      </c>
      <c r="BL126" s="18" t="s">
        <v>200</v>
      </c>
      <c r="BM126" s="169" t="s">
        <v>3665</v>
      </c>
    </row>
    <row r="127" spans="1:65" s="2" customFormat="1" ht="49.9" customHeight="1">
      <c r="A127" s="33"/>
      <c r="B127" s="34"/>
      <c r="C127" s="33"/>
      <c r="D127" s="33"/>
      <c r="E127" s="148" t="s">
        <v>1968</v>
      </c>
      <c r="F127" s="148" t="s">
        <v>1969</v>
      </c>
      <c r="G127" s="33"/>
      <c r="H127" s="33"/>
      <c r="I127" s="33"/>
      <c r="J127" s="134">
        <f t="shared" ref="J127:J137" si="0">BK127</f>
        <v>0</v>
      </c>
      <c r="K127" s="33"/>
      <c r="L127" s="34"/>
      <c r="M127" s="209"/>
      <c r="N127" s="210"/>
      <c r="O127" s="62"/>
      <c r="P127" s="62"/>
      <c r="Q127" s="62"/>
      <c r="R127" s="62"/>
      <c r="S127" s="62"/>
      <c r="T127" s="6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73</v>
      </c>
      <c r="AU127" s="18" t="s">
        <v>74</v>
      </c>
      <c r="AY127" s="18" t="s">
        <v>1970</v>
      </c>
      <c r="BK127" s="170">
        <f>SUM(BK128:BK137)</f>
        <v>0</v>
      </c>
    </row>
    <row r="128" spans="1:65" s="2" customFormat="1" ht="16.350000000000001" customHeight="1">
      <c r="A128" s="33"/>
      <c r="B128" s="34"/>
      <c r="C128" s="211" t="s">
        <v>1</v>
      </c>
      <c r="D128" s="211" t="s">
        <v>197</v>
      </c>
      <c r="E128" s="212" t="s">
        <v>1</v>
      </c>
      <c r="F128" s="213" t="s">
        <v>1</v>
      </c>
      <c r="G128" s="214" t="s">
        <v>1</v>
      </c>
      <c r="H128" s="215"/>
      <c r="I128" s="216"/>
      <c r="J128" s="217">
        <f t="shared" si="0"/>
        <v>0</v>
      </c>
      <c r="K128" s="218"/>
      <c r="L128" s="34"/>
      <c r="M128" s="219" t="s">
        <v>1</v>
      </c>
      <c r="N128" s="220" t="s">
        <v>40</v>
      </c>
      <c r="O128" s="62"/>
      <c r="P128" s="62"/>
      <c r="Q128" s="62"/>
      <c r="R128" s="62"/>
      <c r="S128" s="62"/>
      <c r="T128" s="6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1970</v>
      </c>
      <c r="AU128" s="18" t="s">
        <v>81</v>
      </c>
      <c r="AY128" s="18" t="s">
        <v>1970</v>
      </c>
      <c r="BE128" s="170">
        <f t="shared" ref="BE128:BE137" si="1">IF(N128="základná",J128,0)</f>
        <v>0</v>
      </c>
      <c r="BF128" s="170">
        <f t="shared" ref="BF128:BF137" si="2">IF(N128="znížená",J128,0)</f>
        <v>0</v>
      </c>
      <c r="BG128" s="170">
        <f t="shared" ref="BG128:BG137" si="3">IF(N128="zákl. prenesená",J128,0)</f>
        <v>0</v>
      </c>
      <c r="BH128" s="170">
        <f t="shared" ref="BH128:BH137" si="4">IF(N128="zníž. prenesená",J128,0)</f>
        <v>0</v>
      </c>
      <c r="BI128" s="170">
        <f t="shared" ref="BI128:BI137" si="5">IF(N128="nulová",J128,0)</f>
        <v>0</v>
      </c>
      <c r="BJ128" s="18" t="s">
        <v>87</v>
      </c>
      <c r="BK128" s="170">
        <f t="shared" ref="BK128:BK137" si="6">I128*H128</f>
        <v>0</v>
      </c>
    </row>
    <row r="129" spans="1:63" s="2" customFormat="1" ht="16.350000000000001" customHeight="1">
      <c r="A129" s="33"/>
      <c r="B129" s="34"/>
      <c r="C129" s="211" t="s">
        <v>1</v>
      </c>
      <c r="D129" s="211" t="s">
        <v>197</v>
      </c>
      <c r="E129" s="212" t="s">
        <v>1</v>
      </c>
      <c r="F129" s="213" t="s">
        <v>1</v>
      </c>
      <c r="G129" s="214" t="s">
        <v>1</v>
      </c>
      <c r="H129" s="215"/>
      <c r="I129" s="216"/>
      <c r="J129" s="217">
        <f t="shared" si="0"/>
        <v>0</v>
      </c>
      <c r="K129" s="218"/>
      <c r="L129" s="34"/>
      <c r="M129" s="219" t="s">
        <v>1</v>
      </c>
      <c r="N129" s="220" t="s">
        <v>40</v>
      </c>
      <c r="O129" s="62"/>
      <c r="P129" s="62"/>
      <c r="Q129" s="62"/>
      <c r="R129" s="62"/>
      <c r="S129" s="62"/>
      <c r="T129" s="6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1970</v>
      </c>
      <c r="AU129" s="18" t="s">
        <v>81</v>
      </c>
      <c r="AY129" s="18" t="s">
        <v>1970</v>
      </c>
      <c r="BE129" s="170">
        <f t="shared" si="1"/>
        <v>0</v>
      </c>
      <c r="BF129" s="170">
        <f t="shared" si="2"/>
        <v>0</v>
      </c>
      <c r="BG129" s="170">
        <f t="shared" si="3"/>
        <v>0</v>
      </c>
      <c r="BH129" s="170">
        <f t="shared" si="4"/>
        <v>0</v>
      </c>
      <c r="BI129" s="170">
        <f t="shared" si="5"/>
        <v>0</v>
      </c>
      <c r="BJ129" s="18" t="s">
        <v>87</v>
      </c>
      <c r="BK129" s="170">
        <f t="shared" si="6"/>
        <v>0</v>
      </c>
    </row>
    <row r="130" spans="1:63" s="2" customFormat="1" ht="16.350000000000001" customHeight="1">
      <c r="A130" s="33"/>
      <c r="B130" s="34"/>
      <c r="C130" s="211" t="s">
        <v>1</v>
      </c>
      <c r="D130" s="211" t="s">
        <v>197</v>
      </c>
      <c r="E130" s="212" t="s">
        <v>1</v>
      </c>
      <c r="F130" s="213" t="s">
        <v>1</v>
      </c>
      <c r="G130" s="214" t="s">
        <v>1</v>
      </c>
      <c r="H130" s="215"/>
      <c r="I130" s="216"/>
      <c r="J130" s="217">
        <f t="shared" si="0"/>
        <v>0</v>
      </c>
      <c r="K130" s="218"/>
      <c r="L130" s="34"/>
      <c r="M130" s="219" t="s">
        <v>1</v>
      </c>
      <c r="N130" s="220" t="s">
        <v>40</v>
      </c>
      <c r="O130" s="62"/>
      <c r="P130" s="62"/>
      <c r="Q130" s="62"/>
      <c r="R130" s="62"/>
      <c r="S130" s="62"/>
      <c r="T130" s="6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1970</v>
      </c>
      <c r="AU130" s="18" t="s">
        <v>81</v>
      </c>
      <c r="AY130" s="18" t="s">
        <v>1970</v>
      </c>
      <c r="BE130" s="170">
        <f t="shared" si="1"/>
        <v>0</v>
      </c>
      <c r="BF130" s="170">
        <f t="shared" si="2"/>
        <v>0</v>
      </c>
      <c r="BG130" s="170">
        <f t="shared" si="3"/>
        <v>0</v>
      </c>
      <c r="BH130" s="170">
        <f t="shared" si="4"/>
        <v>0</v>
      </c>
      <c r="BI130" s="170">
        <f t="shared" si="5"/>
        <v>0</v>
      </c>
      <c r="BJ130" s="18" t="s">
        <v>87</v>
      </c>
      <c r="BK130" s="170">
        <f t="shared" si="6"/>
        <v>0</v>
      </c>
    </row>
    <row r="131" spans="1:63" s="2" customFormat="1" ht="16.350000000000001" customHeight="1">
      <c r="A131" s="33"/>
      <c r="B131" s="34"/>
      <c r="C131" s="211" t="s">
        <v>1</v>
      </c>
      <c r="D131" s="211" t="s">
        <v>197</v>
      </c>
      <c r="E131" s="212" t="s">
        <v>1</v>
      </c>
      <c r="F131" s="213" t="s">
        <v>1</v>
      </c>
      <c r="G131" s="214" t="s">
        <v>1</v>
      </c>
      <c r="H131" s="215"/>
      <c r="I131" s="216"/>
      <c r="J131" s="217">
        <f t="shared" si="0"/>
        <v>0</v>
      </c>
      <c r="K131" s="218"/>
      <c r="L131" s="34"/>
      <c r="M131" s="219" t="s">
        <v>1</v>
      </c>
      <c r="N131" s="220" t="s">
        <v>40</v>
      </c>
      <c r="O131" s="62"/>
      <c r="P131" s="62"/>
      <c r="Q131" s="62"/>
      <c r="R131" s="62"/>
      <c r="S131" s="62"/>
      <c r="T131" s="6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1970</v>
      </c>
      <c r="AU131" s="18" t="s">
        <v>81</v>
      </c>
      <c r="AY131" s="18" t="s">
        <v>1970</v>
      </c>
      <c r="BE131" s="170">
        <f t="shared" si="1"/>
        <v>0</v>
      </c>
      <c r="BF131" s="170">
        <f t="shared" si="2"/>
        <v>0</v>
      </c>
      <c r="BG131" s="170">
        <f t="shared" si="3"/>
        <v>0</v>
      </c>
      <c r="BH131" s="170">
        <f t="shared" si="4"/>
        <v>0</v>
      </c>
      <c r="BI131" s="170">
        <f t="shared" si="5"/>
        <v>0</v>
      </c>
      <c r="BJ131" s="18" t="s">
        <v>87</v>
      </c>
      <c r="BK131" s="170">
        <f t="shared" si="6"/>
        <v>0</v>
      </c>
    </row>
    <row r="132" spans="1:63" s="2" customFormat="1" ht="16.350000000000001" customHeight="1">
      <c r="A132" s="33"/>
      <c r="B132" s="34"/>
      <c r="C132" s="211" t="s">
        <v>1</v>
      </c>
      <c r="D132" s="211" t="s">
        <v>197</v>
      </c>
      <c r="E132" s="212" t="s">
        <v>1</v>
      </c>
      <c r="F132" s="213" t="s">
        <v>1</v>
      </c>
      <c r="G132" s="214" t="s">
        <v>1</v>
      </c>
      <c r="H132" s="215"/>
      <c r="I132" s="216"/>
      <c r="J132" s="217">
        <f t="shared" si="0"/>
        <v>0</v>
      </c>
      <c r="K132" s="218"/>
      <c r="L132" s="34"/>
      <c r="M132" s="219" t="s">
        <v>1</v>
      </c>
      <c r="N132" s="220" t="s">
        <v>40</v>
      </c>
      <c r="O132" s="62"/>
      <c r="P132" s="62"/>
      <c r="Q132" s="62"/>
      <c r="R132" s="62"/>
      <c r="S132" s="62"/>
      <c r="T132" s="6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1970</v>
      </c>
      <c r="AU132" s="18" t="s">
        <v>81</v>
      </c>
      <c r="AY132" s="18" t="s">
        <v>1970</v>
      </c>
      <c r="BE132" s="170">
        <f t="shared" si="1"/>
        <v>0</v>
      </c>
      <c r="BF132" s="170">
        <f t="shared" si="2"/>
        <v>0</v>
      </c>
      <c r="BG132" s="170">
        <f t="shared" si="3"/>
        <v>0</v>
      </c>
      <c r="BH132" s="170">
        <f t="shared" si="4"/>
        <v>0</v>
      </c>
      <c r="BI132" s="170">
        <f t="shared" si="5"/>
        <v>0</v>
      </c>
      <c r="BJ132" s="18" t="s">
        <v>87</v>
      </c>
      <c r="BK132" s="170">
        <f t="shared" si="6"/>
        <v>0</v>
      </c>
    </row>
    <row r="133" spans="1:63" s="2" customFormat="1" ht="16.350000000000001" customHeight="1">
      <c r="A133" s="33"/>
      <c r="B133" s="34"/>
      <c r="C133" s="211" t="s">
        <v>1</v>
      </c>
      <c r="D133" s="211" t="s">
        <v>197</v>
      </c>
      <c r="E133" s="212" t="s">
        <v>1</v>
      </c>
      <c r="F133" s="213" t="s">
        <v>1</v>
      </c>
      <c r="G133" s="214" t="s">
        <v>1</v>
      </c>
      <c r="H133" s="215"/>
      <c r="I133" s="216"/>
      <c r="J133" s="217">
        <f t="shared" si="0"/>
        <v>0</v>
      </c>
      <c r="K133" s="218"/>
      <c r="L133" s="34"/>
      <c r="M133" s="219" t="s">
        <v>1</v>
      </c>
      <c r="N133" s="220" t="s">
        <v>40</v>
      </c>
      <c r="O133" s="62"/>
      <c r="P133" s="62"/>
      <c r="Q133" s="62"/>
      <c r="R133" s="62"/>
      <c r="S133" s="62"/>
      <c r="T133" s="6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1970</v>
      </c>
      <c r="AU133" s="18" t="s">
        <v>81</v>
      </c>
      <c r="AY133" s="18" t="s">
        <v>1970</v>
      </c>
      <c r="BE133" s="170">
        <f t="shared" si="1"/>
        <v>0</v>
      </c>
      <c r="BF133" s="170">
        <f t="shared" si="2"/>
        <v>0</v>
      </c>
      <c r="BG133" s="170">
        <f t="shared" si="3"/>
        <v>0</v>
      </c>
      <c r="BH133" s="170">
        <f t="shared" si="4"/>
        <v>0</v>
      </c>
      <c r="BI133" s="170">
        <f t="shared" si="5"/>
        <v>0</v>
      </c>
      <c r="BJ133" s="18" t="s">
        <v>87</v>
      </c>
      <c r="BK133" s="170">
        <f t="shared" si="6"/>
        <v>0</v>
      </c>
    </row>
    <row r="134" spans="1:63" s="2" customFormat="1" ht="16.350000000000001" customHeight="1">
      <c r="A134" s="33"/>
      <c r="B134" s="34"/>
      <c r="C134" s="211" t="s">
        <v>1</v>
      </c>
      <c r="D134" s="211" t="s">
        <v>197</v>
      </c>
      <c r="E134" s="212" t="s">
        <v>1</v>
      </c>
      <c r="F134" s="213" t="s">
        <v>1</v>
      </c>
      <c r="G134" s="214" t="s">
        <v>1</v>
      </c>
      <c r="H134" s="215"/>
      <c r="I134" s="216"/>
      <c r="J134" s="217">
        <f t="shared" si="0"/>
        <v>0</v>
      </c>
      <c r="K134" s="218"/>
      <c r="L134" s="34"/>
      <c r="M134" s="219" t="s">
        <v>1</v>
      </c>
      <c r="N134" s="220" t="s">
        <v>40</v>
      </c>
      <c r="O134" s="62"/>
      <c r="P134" s="62"/>
      <c r="Q134" s="62"/>
      <c r="R134" s="62"/>
      <c r="S134" s="62"/>
      <c r="T134" s="6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1970</v>
      </c>
      <c r="AU134" s="18" t="s">
        <v>81</v>
      </c>
      <c r="AY134" s="18" t="s">
        <v>1970</v>
      </c>
      <c r="BE134" s="170">
        <f t="shared" si="1"/>
        <v>0</v>
      </c>
      <c r="BF134" s="170">
        <f t="shared" si="2"/>
        <v>0</v>
      </c>
      <c r="BG134" s="170">
        <f t="shared" si="3"/>
        <v>0</v>
      </c>
      <c r="BH134" s="170">
        <f t="shared" si="4"/>
        <v>0</v>
      </c>
      <c r="BI134" s="170">
        <f t="shared" si="5"/>
        <v>0</v>
      </c>
      <c r="BJ134" s="18" t="s">
        <v>87</v>
      </c>
      <c r="BK134" s="170">
        <f t="shared" si="6"/>
        <v>0</v>
      </c>
    </row>
    <row r="135" spans="1:63" s="2" customFormat="1" ht="16.350000000000001" customHeight="1">
      <c r="A135" s="33"/>
      <c r="B135" s="34"/>
      <c r="C135" s="211" t="s">
        <v>1</v>
      </c>
      <c r="D135" s="211" t="s">
        <v>197</v>
      </c>
      <c r="E135" s="212" t="s">
        <v>1</v>
      </c>
      <c r="F135" s="213" t="s">
        <v>1</v>
      </c>
      <c r="G135" s="214" t="s">
        <v>1</v>
      </c>
      <c r="H135" s="215"/>
      <c r="I135" s="216"/>
      <c r="J135" s="217">
        <f t="shared" si="0"/>
        <v>0</v>
      </c>
      <c r="K135" s="218"/>
      <c r="L135" s="34"/>
      <c r="M135" s="219" t="s">
        <v>1</v>
      </c>
      <c r="N135" s="220" t="s">
        <v>40</v>
      </c>
      <c r="O135" s="62"/>
      <c r="P135" s="62"/>
      <c r="Q135" s="62"/>
      <c r="R135" s="62"/>
      <c r="S135" s="62"/>
      <c r="T135" s="6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1970</v>
      </c>
      <c r="AU135" s="18" t="s">
        <v>81</v>
      </c>
      <c r="AY135" s="18" t="s">
        <v>1970</v>
      </c>
      <c r="BE135" s="170">
        <f t="shared" si="1"/>
        <v>0</v>
      </c>
      <c r="BF135" s="170">
        <f t="shared" si="2"/>
        <v>0</v>
      </c>
      <c r="BG135" s="170">
        <f t="shared" si="3"/>
        <v>0</v>
      </c>
      <c r="BH135" s="170">
        <f t="shared" si="4"/>
        <v>0</v>
      </c>
      <c r="BI135" s="170">
        <f t="shared" si="5"/>
        <v>0</v>
      </c>
      <c r="BJ135" s="18" t="s">
        <v>87</v>
      </c>
      <c r="BK135" s="170">
        <f t="shared" si="6"/>
        <v>0</v>
      </c>
    </row>
    <row r="136" spans="1:63" s="2" customFormat="1" ht="16.350000000000001" customHeight="1">
      <c r="A136" s="33"/>
      <c r="B136" s="34"/>
      <c r="C136" s="211" t="s">
        <v>1</v>
      </c>
      <c r="D136" s="211" t="s">
        <v>197</v>
      </c>
      <c r="E136" s="212" t="s">
        <v>1</v>
      </c>
      <c r="F136" s="213" t="s">
        <v>1</v>
      </c>
      <c r="G136" s="214" t="s">
        <v>1</v>
      </c>
      <c r="H136" s="215"/>
      <c r="I136" s="216"/>
      <c r="J136" s="217">
        <f t="shared" si="0"/>
        <v>0</v>
      </c>
      <c r="K136" s="218"/>
      <c r="L136" s="34"/>
      <c r="M136" s="219" t="s">
        <v>1</v>
      </c>
      <c r="N136" s="220" t="s">
        <v>40</v>
      </c>
      <c r="O136" s="62"/>
      <c r="P136" s="62"/>
      <c r="Q136" s="62"/>
      <c r="R136" s="62"/>
      <c r="S136" s="62"/>
      <c r="T136" s="6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1970</v>
      </c>
      <c r="AU136" s="18" t="s">
        <v>81</v>
      </c>
      <c r="AY136" s="18" t="s">
        <v>1970</v>
      </c>
      <c r="BE136" s="170">
        <f t="shared" si="1"/>
        <v>0</v>
      </c>
      <c r="BF136" s="170">
        <f t="shared" si="2"/>
        <v>0</v>
      </c>
      <c r="BG136" s="170">
        <f t="shared" si="3"/>
        <v>0</v>
      </c>
      <c r="BH136" s="170">
        <f t="shared" si="4"/>
        <v>0</v>
      </c>
      <c r="BI136" s="170">
        <f t="shared" si="5"/>
        <v>0</v>
      </c>
      <c r="BJ136" s="18" t="s">
        <v>87</v>
      </c>
      <c r="BK136" s="170">
        <f t="shared" si="6"/>
        <v>0</v>
      </c>
    </row>
    <row r="137" spans="1:63" s="2" customFormat="1" ht="16.350000000000001" customHeight="1">
      <c r="A137" s="33"/>
      <c r="B137" s="34"/>
      <c r="C137" s="211" t="s">
        <v>1</v>
      </c>
      <c r="D137" s="211" t="s">
        <v>197</v>
      </c>
      <c r="E137" s="212" t="s">
        <v>1</v>
      </c>
      <c r="F137" s="213" t="s">
        <v>1</v>
      </c>
      <c r="G137" s="214" t="s">
        <v>1</v>
      </c>
      <c r="H137" s="215"/>
      <c r="I137" s="216"/>
      <c r="J137" s="217">
        <f t="shared" si="0"/>
        <v>0</v>
      </c>
      <c r="K137" s="218"/>
      <c r="L137" s="34"/>
      <c r="M137" s="219" t="s">
        <v>1</v>
      </c>
      <c r="N137" s="220" t="s">
        <v>40</v>
      </c>
      <c r="O137" s="221"/>
      <c r="P137" s="221"/>
      <c r="Q137" s="221"/>
      <c r="R137" s="221"/>
      <c r="S137" s="221"/>
      <c r="T137" s="222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1970</v>
      </c>
      <c r="AU137" s="18" t="s">
        <v>81</v>
      </c>
      <c r="AY137" s="18" t="s">
        <v>1970</v>
      </c>
      <c r="BE137" s="170">
        <f t="shared" si="1"/>
        <v>0</v>
      </c>
      <c r="BF137" s="170">
        <f t="shared" si="2"/>
        <v>0</v>
      </c>
      <c r="BG137" s="170">
        <f t="shared" si="3"/>
        <v>0</v>
      </c>
      <c r="BH137" s="170">
        <f t="shared" si="4"/>
        <v>0</v>
      </c>
      <c r="BI137" s="170">
        <f t="shared" si="5"/>
        <v>0</v>
      </c>
      <c r="BJ137" s="18" t="s">
        <v>87</v>
      </c>
      <c r="BK137" s="170">
        <f t="shared" si="6"/>
        <v>0</v>
      </c>
    </row>
    <row r="138" spans="1:63" s="2" customFormat="1" ht="6.95" customHeight="1">
      <c r="A138" s="33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34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autoFilter ref="C120:K13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8:D138">
      <formula1>"K, M"</formula1>
    </dataValidation>
    <dataValidation type="list" allowBlank="1" showInputMessage="1" showErrorMessage="1" error="Povolené sú hodnoty základná, znížená, nulová." sqref="N128:N13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118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3666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20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1996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1996</v>
      </c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ROUND(J125,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ROUND((ROUND((SUM(BE125:BE215)),  2) + SUM(BE217:BE226)), 2)</f>
        <v>0</v>
      </c>
      <c r="G33" s="110"/>
      <c r="H33" s="110"/>
      <c r="I33" s="111">
        <v>0.2</v>
      </c>
      <c r="J33" s="109">
        <f>ROUND((ROUND(((SUM(BE125:BE215))*I33),  2) + (SUM(BE217:BE226)*I33)),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ROUND((ROUND((SUM(BF125:BF215)),  2) + SUM(BF217:BF226)), 2)</f>
        <v>0</v>
      </c>
      <c r="G34" s="110"/>
      <c r="H34" s="110"/>
      <c r="I34" s="111">
        <v>0.2</v>
      </c>
      <c r="J34" s="109">
        <f>ROUND((ROUND(((SUM(BF125:BF215))*I34),  2) + (SUM(BF217:BF226)*I34)),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ROUND((ROUND((SUM(BG125:BG215)),  2) + SUM(BG217:BG226)),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ROUND((ROUND((SUM(BH125:BH215)),  2) + SUM(BH217:BH226)),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ROUND((ROUND((SUM(BI125:BI215)),  2) + SUM(BI217:BI226)),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20210701_02 - SO 02 Vodovodná prípojka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Ing. Darina Antalová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Darina Antalová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J125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153</v>
      </c>
      <c r="E97" s="127"/>
      <c r="F97" s="127"/>
      <c r="G97" s="127"/>
      <c r="H97" s="127"/>
      <c r="I97" s="127"/>
      <c r="J97" s="128">
        <f>J126</f>
        <v>0</v>
      </c>
      <c r="L97" s="125"/>
    </row>
    <row r="98" spans="1:31" s="10" customFormat="1" ht="19.899999999999999" hidden="1" customHeight="1">
      <c r="B98" s="129"/>
      <c r="D98" s="130" t="s">
        <v>154</v>
      </c>
      <c r="E98" s="131"/>
      <c r="F98" s="131"/>
      <c r="G98" s="131"/>
      <c r="H98" s="131"/>
      <c r="I98" s="131"/>
      <c r="J98" s="132">
        <f>J127</f>
        <v>0</v>
      </c>
      <c r="L98" s="129"/>
    </row>
    <row r="99" spans="1:31" s="10" customFormat="1" ht="19.899999999999999" hidden="1" customHeight="1">
      <c r="B99" s="129"/>
      <c r="D99" s="130" t="s">
        <v>156</v>
      </c>
      <c r="E99" s="131"/>
      <c r="F99" s="131"/>
      <c r="G99" s="131"/>
      <c r="H99" s="131"/>
      <c r="I99" s="131"/>
      <c r="J99" s="132">
        <f>J147</f>
        <v>0</v>
      </c>
      <c r="L99" s="129"/>
    </row>
    <row r="100" spans="1:31" s="10" customFormat="1" ht="19.899999999999999" hidden="1" customHeight="1">
      <c r="B100" s="129"/>
      <c r="D100" s="130" t="s">
        <v>157</v>
      </c>
      <c r="E100" s="131"/>
      <c r="F100" s="131"/>
      <c r="G100" s="131"/>
      <c r="H100" s="131"/>
      <c r="I100" s="131"/>
      <c r="J100" s="132">
        <f>J153</f>
        <v>0</v>
      </c>
      <c r="L100" s="129"/>
    </row>
    <row r="101" spans="1:31" s="10" customFormat="1" ht="19.899999999999999" hidden="1" customHeight="1">
      <c r="B101" s="129"/>
      <c r="D101" s="130" t="s">
        <v>3667</v>
      </c>
      <c r="E101" s="131"/>
      <c r="F101" s="131"/>
      <c r="G101" s="131"/>
      <c r="H101" s="131"/>
      <c r="I101" s="131"/>
      <c r="J101" s="132">
        <f>J158</f>
        <v>0</v>
      </c>
      <c r="L101" s="129"/>
    </row>
    <row r="102" spans="1:31" s="10" customFormat="1" ht="19.899999999999999" hidden="1" customHeight="1">
      <c r="B102" s="129"/>
      <c r="D102" s="130" t="s">
        <v>3668</v>
      </c>
      <c r="E102" s="131"/>
      <c r="F102" s="131"/>
      <c r="G102" s="131"/>
      <c r="H102" s="131"/>
      <c r="I102" s="131"/>
      <c r="J102" s="132">
        <f>J162</f>
        <v>0</v>
      </c>
      <c r="L102" s="129"/>
    </row>
    <row r="103" spans="1:31" s="10" customFormat="1" ht="19.899999999999999" hidden="1" customHeight="1">
      <c r="B103" s="129"/>
      <c r="D103" s="130" t="s">
        <v>159</v>
      </c>
      <c r="E103" s="131"/>
      <c r="F103" s="131"/>
      <c r="G103" s="131"/>
      <c r="H103" s="131"/>
      <c r="I103" s="131"/>
      <c r="J103" s="132">
        <f>J205</f>
        <v>0</v>
      </c>
      <c r="L103" s="129"/>
    </row>
    <row r="104" spans="1:31" s="10" customFormat="1" ht="19.899999999999999" hidden="1" customHeight="1">
      <c r="B104" s="129"/>
      <c r="D104" s="130" t="s">
        <v>160</v>
      </c>
      <c r="E104" s="131"/>
      <c r="F104" s="131"/>
      <c r="G104" s="131"/>
      <c r="H104" s="131"/>
      <c r="I104" s="131"/>
      <c r="J104" s="132">
        <f>J214</f>
        <v>0</v>
      </c>
      <c r="L104" s="129"/>
    </row>
    <row r="105" spans="1:31" s="9" customFormat="1" ht="21.75" hidden="1" customHeight="1">
      <c r="B105" s="125"/>
      <c r="D105" s="133" t="s">
        <v>181</v>
      </c>
      <c r="J105" s="134">
        <f>J216</f>
        <v>0</v>
      </c>
      <c r="L105" s="125"/>
    </row>
    <row r="106" spans="1:31" s="2" customFormat="1" ht="21.75" hidden="1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hidden="1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hidden="1"/>
    <row r="109" spans="1:31" hidden="1"/>
    <row r="110" spans="1:31" hidden="1"/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182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86" t="str">
        <f>E7</f>
        <v>Viacúčelová športová hala - EÚ v Bratislave</v>
      </c>
      <c r="F115" s="287"/>
      <c r="G115" s="287"/>
      <c r="H115" s="287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143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80" t="str">
        <f>E9</f>
        <v>20210701_02 - SO 02 Vodovodná prípojka</v>
      </c>
      <c r="F117" s="285"/>
      <c r="G117" s="285"/>
      <c r="H117" s="285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F12</f>
        <v>Ekonomická univerzita v Bratislave</v>
      </c>
      <c r="G119" s="33"/>
      <c r="H119" s="33"/>
      <c r="I119" s="28" t="s">
        <v>21</v>
      </c>
      <c r="J119" s="59">
        <f>IF(J12="","",J12)</f>
        <v>44536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22</v>
      </c>
      <c r="D121" s="33"/>
      <c r="E121" s="33"/>
      <c r="F121" s="26" t="str">
        <f>E15</f>
        <v>Ekonomická univerzita v Bratislave</v>
      </c>
      <c r="G121" s="33"/>
      <c r="H121" s="33"/>
      <c r="I121" s="28" t="s">
        <v>27</v>
      </c>
      <c r="J121" s="31" t="str">
        <f>E21</f>
        <v>Ing. Darina Antalová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25</v>
      </c>
      <c r="D122" s="33"/>
      <c r="E122" s="33"/>
      <c r="F122" s="26" t="str">
        <f>IF(E18="","",E18)</f>
        <v>Vyplň údaj</v>
      </c>
      <c r="G122" s="33"/>
      <c r="H122" s="33"/>
      <c r="I122" s="28" t="s">
        <v>30</v>
      </c>
      <c r="J122" s="31" t="str">
        <f>E24</f>
        <v>Ing. Darina Antalová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5"/>
      <c r="B124" s="136"/>
      <c r="C124" s="137" t="s">
        <v>183</v>
      </c>
      <c r="D124" s="138" t="s">
        <v>59</v>
      </c>
      <c r="E124" s="138" t="s">
        <v>55</v>
      </c>
      <c r="F124" s="138" t="s">
        <v>56</v>
      </c>
      <c r="G124" s="138" t="s">
        <v>184</v>
      </c>
      <c r="H124" s="138" t="s">
        <v>185</v>
      </c>
      <c r="I124" s="138" t="s">
        <v>186</v>
      </c>
      <c r="J124" s="139" t="s">
        <v>150</v>
      </c>
      <c r="K124" s="140" t="s">
        <v>187</v>
      </c>
      <c r="L124" s="141"/>
      <c r="M124" s="66" t="s">
        <v>1</v>
      </c>
      <c r="N124" s="67" t="s">
        <v>38</v>
      </c>
      <c r="O124" s="67" t="s">
        <v>188</v>
      </c>
      <c r="P124" s="67" t="s">
        <v>189</v>
      </c>
      <c r="Q124" s="67" t="s">
        <v>190</v>
      </c>
      <c r="R124" s="67" t="s">
        <v>191</v>
      </c>
      <c r="S124" s="67" t="s">
        <v>192</v>
      </c>
      <c r="T124" s="68" t="s">
        <v>193</v>
      </c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65" s="2" customFormat="1" ht="22.7" customHeight="1">
      <c r="A125" s="33"/>
      <c r="B125" s="34"/>
      <c r="C125" s="73" t="s">
        <v>151</v>
      </c>
      <c r="D125" s="33"/>
      <c r="E125" s="33"/>
      <c r="F125" s="33"/>
      <c r="G125" s="33"/>
      <c r="H125" s="33"/>
      <c r="I125" s="33"/>
      <c r="J125" s="142">
        <f>BK125</f>
        <v>0</v>
      </c>
      <c r="K125" s="33"/>
      <c r="L125" s="34"/>
      <c r="M125" s="69"/>
      <c r="N125" s="60"/>
      <c r="O125" s="70"/>
      <c r="P125" s="143">
        <f>P126+P216</f>
        <v>0</v>
      </c>
      <c r="Q125" s="70"/>
      <c r="R125" s="143">
        <f>R126+R216</f>
        <v>0</v>
      </c>
      <c r="S125" s="70"/>
      <c r="T125" s="144">
        <f>T126+T216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152</v>
      </c>
      <c r="BK125" s="145">
        <f>BK126+BK216</f>
        <v>0</v>
      </c>
    </row>
    <row r="126" spans="1:65" s="12" customFormat="1" ht="25.9" customHeight="1">
      <c r="B126" s="146"/>
      <c r="D126" s="147" t="s">
        <v>73</v>
      </c>
      <c r="E126" s="148" t="s">
        <v>194</v>
      </c>
      <c r="F126" s="148" t="s">
        <v>195</v>
      </c>
      <c r="I126" s="149"/>
      <c r="J126" s="134">
        <f>BK126</f>
        <v>0</v>
      </c>
      <c r="L126" s="146"/>
      <c r="M126" s="150"/>
      <c r="N126" s="151"/>
      <c r="O126" s="151"/>
      <c r="P126" s="152">
        <f>P127+P147+P153+P158+P162+P205+P214</f>
        <v>0</v>
      </c>
      <c r="Q126" s="151"/>
      <c r="R126" s="152">
        <f>R127+R147+R153+R158+R162+R205+R214</f>
        <v>0</v>
      </c>
      <c r="S126" s="151"/>
      <c r="T126" s="153">
        <f>T127+T147+T153+T158+T162+T205+T214</f>
        <v>0</v>
      </c>
      <c r="AR126" s="147" t="s">
        <v>81</v>
      </c>
      <c r="AT126" s="154" t="s">
        <v>73</v>
      </c>
      <c r="AU126" s="154" t="s">
        <v>74</v>
      </c>
      <c r="AY126" s="147" t="s">
        <v>196</v>
      </c>
      <c r="BK126" s="155">
        <f>BK127+BK147+BK153+BK158+BK162+BK205+BK214</f>
        <v>0</v>
      </c>
    </row>
    <row r="127" spans="1:65" s="12" customFormat="1" ht="22.7" customHeight="1">
      <c r="B127" s="146"/>
      <c r="D127" s="147" t="s">
        <v>73</v>
      </c>
      <c r="E127" s="171" t="s">
        <v>81</v>
      </c>
      <c r="F127" s="171" t="s">
        <v>214</v>
      </c>
      <c r="I127" s="149"/>
      <c r="J127" s="172">
        <f>BK127</f>
        <v>0</v>
      </c>
      <c r="L127" s="146"/>
      <c r="M127" s="150"/>
      <c r="N127" s="151"/>
      <c r="O127" s="151"/>
      <c r="P127" s="152">
        <f>SUM(P128:P146)</f>
        <v>0</v>
      </c>
      <c r="Q127" s="151"/>
      <c r="R127" s="152">
        <f>SUM(R128:R146)</f>
        <v>0</v>
      </c>
      <c r="S127" s="151"/>
      <c r="T127" s="153">
        <f>SUM(T128:T146)</f>
        <v>0</v>
      </c>
      <c r="AR127" s="147" t="s">
        <v>81</v>
      </c>
      <c r="AT127" s="154" t="s">
        <v>73</v>
      </c>
      <c r="AU127" s="154" t="s">
        <v>81</v>
      </c>
      <c r="AY127" s="147" t="s">
        <v>196</v>
      </c>
      <c r="BK127" s="155">
        <f>SUM(BK128:BK146)</f>
        <v>0</v>
      </c>
    </row>
    <row r="128" spans="1:65" s="2" customFormat="1" ht="33" customHeight="1">
      <c r="A128" s="33"/>
      <c r="B128" s="156"/>
      <c r="C128" s="157" t="s">
        <v>81</v>
      </c>
      <c r="D128" s="157" t="s">
        <v>197</v>
      </c>
      <c r="E128" s="158" t="s">
        <v>3669</v>
      </c>
      <c r="F128" s="159" t="s">
        <v>3670</v>
      </c>
      <c r="G128" s="160" t="s">
        <v>217</v>
      </c>
      <c r="H128" s="161">
        <v>3</v>
      </c>
      <c r="I128" s="162"/>
      <c r="J128" s="163">
        <f t="shared" ref="J128:J146" si="0">ROUND(I128*H128,2)</f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ref="P128:P146" si="1">O128*H128</f>
        <v>0</v>
      </c>
      <c r="Q128" s="167">
        <v>0</v>
      </c>
      <c r="R128" s="167">
        <f t="shared" ref="R128:R146" si="2">Q128*H128</f>
        <v>0</v>
      </c>
      <c r="S128" s="167">
        <v>0</v>
      </c>
      <c r="T128" s="168">
        <f t="shared" ref="T128:T146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87</v>
      </c>
      <c r="AY128" s="18" t="s">
        <v>196</v>
      </c>
      <c r="BE128" s="170">
        <f t="shared" ref="BE128:BE146" si="4">IF(N128="základná",J128,0)</f>
        <v>0</v>
      </c>
      <c r="BF128" s="170">
        <f t="shared" ref="BF128:BF146" si="5">IF(N128="znížená",J128,0)</f>
        <v>0</v>
      </c>
      <c r="BG128" s="170">
        <f t="shared" ref="BG128:BG146" si="6">IF(N128="zákl. prenesená",J128,0)</f>
        <v>0</v>
      </c>
      <c r="BH128" s="170">
        <f t="shared" ref="BH128:BH146" si="7">IF(N128="zníž. prenesená",J128,0)</f>
        <v>0</v>
      </c>
      <c r="BI128" s="170">
        <f t="shared" ref="BI128:BI146" si="8">IF(N128="nulová",J128,0)</f>
        <v>0</v>
      </c>
      <c r="BJ128" s="18" t="s">
        <v>87</v>
      </c>
      <c r="BK128" s="170">
        <f t="shared" ref="BK128:BK146" si="9">ROUND(I128*H128,2)</f>
        <v>0</v>
      </c>
      <c r="BL128" s="18" t="s">
        <v>200</v>
      </c>
      <c r="BM128" s="169" t="s">
        <v>87</v>
      </c>
    </row>
    <row r="129" spans="1:65" s="2" customFormat="1" ht="33" customHeight="1">
      <c r="A129" s="33"/>
      <c r="B129" s="156"/>
      <c r="C129" s="157" t="s">
        <v>87</v>
      </c>
      <c r="D129" s="157" t="s">
        <v>197</v>
      </c>
      <c r="E129" s="158" t="s">
        <v>3671</v>
      </c>
      <c r="F129" s="159" t="s">
        <v>3672</v>
      </c>
      <c r="G129" s="160" t="s">
        <v>217</v>
      </c>
      <c r="H129" s="161">
        <v>3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87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200</v>
      </c>
    </row>
    <row r="130" spans="1:65" s="2" customFormat="1" ht="24.2" customHeight="1">
      <c r="A130" s="33"/>
      <c r="B130" s="156"/>
      <c r="C130" s="157" t="s">
        <v>221</v>
      </c>
      <c r="D130" s="157" t="s">
        <v>197</v>
      </c>
      <c r="E130" s="158" t="s">
        <v>3673</v>
      </c>
      <c r="F130" s="159" t="s">
        <v>3674</v>
      </c>
      <c r="G130" s="160" t="s">
        <v>217</v>
      </c>
      <c r="H130" s="161">
        <v>3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87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239</v>
      </c>
    </row>
    <row r="131" spans="1:65" s="2" customFormat="1" ht="16.5" customHeight="1">
      <c r="A131" s="33"/>
      <c r="B131" s="156"/>
      <c r="C131" s="157" t="s">
        <v>200</v>
      </c>
      <c r="D131" s="157" t="s">
        <v>197</v>
      </c>
      <c r="E131" s="158" t="s">
        <v>3675</v>
      </c>
      <c r="F131" s="159" t="s">
        <v>3676</v>
      </c>
      <c r="G131" s="160" t="s">
        <v>224</v>
      </c>
      <c r="H131" s="161">
        <v>67.45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87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249</v>
      </c>
    </row>
    <row r="132" spans="1:65" s="2" customFormat="1" ht="37.700000000000003" customHeight="1">
      <c r="A132" s="33"/>
      <c r="B132" s="156"/>
      <c r="C132" s="157" t="s">
        <v>234</v>
      </c>
      <c r="D132" s="157" t="s">
        <v>197</v>
      </c>
      <c r="E132" s="158" t="s">
        <v>2005</v>
      </c>
      <c r="F132" s="159" t="s">
        <v>2006</v>
      </c>
      <c r="G132" s="160" t="s">
        <v>224</v>
      </c>
      <c r="H132" s="161">
        <v>22.483000000000001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87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259</v>
      </c>
    </row>
    <row r="133" spans="1:65" s="2" customFormat="1" ht="21.75" customHeight="1">
      <c r="A133" s="33"/>
      <c r="B133" s="156"/>
      <c r="C133" s="157" t="s">
        <v>239</v>
      </c>
      <c r="D133" s="157" t="s">
        <v>197</v>
      </c>
      <c r="E133" s="158" t="s">
        <v>3677</v>
      </c>
      <c r="F133" s="159" t="s">
        <v>3678</v>
      </c>
      <c r="G133" s="160" t="s">
        <v>224</v>
      </c>
      <c r="H133" s="161">
        <v>97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87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141</v>
      </c>
    </row>
    <row r="134" spans="1:65" s="2" customFormat="1" ht="16.5" customHeight="1">
      <c r="A134" s="33"/>
      <c r="B134" s="156"/>
      <c r="C134" s="157" t="s">
        <v>244</v>
      </c>
      <c r="D134" s="157" t="s">
        <v>197</v>
      </c>
      <c r="E134" s="158" t="s">
        <v>3679</v>
      </c>
      <c r="F134" s="159" t="s">
        <v>3680</v>
      </c>
      <c r="G134" s="160" t="s">
        <v>224</v>
      </c>
      <c r="H134" s="161">
        <v>32.332999999999998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277</v>
      </c>
    </row>
    <row r="135" spans="1:65" s="2" customFormat="1" ht="33" customHeight="1">
      <c r="A135" s="33"/>
      <c r="B135" s="156"/>
      <c r="C135" s="157" t="s">
        <v>249</v>
      </c>
      <c r="D135" s="157" t="s">
        <v>197</v>
      </c>
      <c r="E135" s="158" t="s">
        <v>3681</v>
      </c>
      <c r="F135" s="159" t="s">
        <v>3682</v>
      </c>
      <c r="G135" s="160" t="s">
        <v>316</v>
      </c>
      <c r="H135" s="161">
        <v>5.5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289</v>
      </c>
    </row>
    <row r="136" spans="1:65" s="2" customFormat="1" ht="24.2" customHeight="1">
      <c r="A136" s="33"/>
      <c r="B136" s="156"/>
      <c r="C136" s="157" t="s">
        <v>255</v>
      </c>
      <c r="D136" s="157" t="s">
        <v>197</v>
      </c>
      <c r="E136" s="158" t="s">
        <v>2007</v>
      </c>
      <c r="F136" s="159" t="s">
        <v>2008</v>
      </c>
      <c r="G136" s="160" t="s">
        <v>217</v>
      </c>
      <c r="H136" s="161">
        <v>178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299</v>
      </c>
    </row>
    <row r="137" spans="1:65" s="2" customFormat="1" ht="24.2" customHeight="1">
      <c r="A137" s="33"/>
      <c r="B137" s="156"/>
      <c r="C137" s="157" t="s">
        <v>259</v>
      </c>
      <c r="D137" s="157" t="s">
        <v>197</v>
      </c>
      <c r="E137" s="158" t="s">
        <v>2009</v>
      </c>
      <c r="F137" s="159" t="s">
        <v>2010</v>
      </c>
      <c r="G137" s="160" t="s">
        <v>217</v>
      </c>
      <c r="H137" s="161">
        <v>178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7</v>
      </c>
    </row>
    <row r="138" spans="1:65" s="2" customFormat="1" ht="24.2" customHeight="1">
      <c r="A138" s="33"/>
      <c r="B138" s="156"/>
      <c r="C138" s="157" t="s">
        <v>264</v>
      </c>
      <c r="D138" s="157" t="s">
        <v>197</v>
      </c>
      <c r="E138" s="158" t="s">
        <v>3683</v>
      </c>
      <c r="F138" s="159" t="s">
        <v>3684</v>
      </c>
      <c r="G138" s="160" t="s">
        <v>217</v>
      </c>
      <c r="H138" s="161">
        <v>80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87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319</v>
      </c>
    </row>
    <row r="139" spans="1:65" s="2" customFormat="1" ht="21.75" customHeight="1">
      <c r="A139" s="33"/>
      <c r="B139" s="156"/>
      <c r="C139" s="157" t="s">
        <v>141</v>
      </c>
      <c r="D139" s="157" t="s">
        <v>197</v>
      </c>
      <c r="E139" s="158" t="s">
        <v>3685</v>
      </c>
      <c r="F139" s="159" t="s">
        <v>3686</v>
      </c>
      <c r="G139" s="160" t="s">
        <v>217</v>
      </c>
      <c r="H139" s="161">
        <v>80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87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343</v>
      </c>
    </row>
    <row r="140" spans="1:65" s="2" customFormat="1" ht="37.700000000000003" customHeight="1">
      <c r="A140" s="33"/>
      <c r="B140" s="156"/>
      <c r="C140" s="157" t="s">
        <v>272</v>
      </c>
      <c r="D140" s="157" t="s">
        <v>197</v>
      </c>
      <c r="E140" s="158" t="s">
        <v>2011</v>
      </c>
      <c r="F140" s="159" t="s">
        <v>2012</v>
      </c>
      <c r="G140" s="160" t="s">
        <v>224</v>
      </c>
      <c r="H140" s="161">
        <v>62.3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87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354</v>
      </c>
    </row>
    <row r="141" spans="1:65" s="2" customFormat="1" ht="44.25" customHeight="1">
      <c r="A141" s="33"/>
      <c r="B141" s="156"/>
      <c r="C141" s="157" t="s">
        <v>277</v>
      </c>
      <c r="D141" s="157" t="s">
        <v>197</v>
      </c>
      <c r="E141" s="158" t="s">
        <v>2013</v>
      </c>
      <c r="F141" s="159" t="s">
        <v>2014</v>
      </c>
      <c r="G141" s="160" t="s">
        <v>224</v>
      </c>
      <c r="H141" s="161">
        <v>747.6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362</v>
      </c>
    </row>
    <row r="142" spans="1:65" s="2" customFormat="1" ht="24.2" customHeight="1">
      <c r="A142" s="33"/>
      <c r="B142" s="156"/>
      <c r="C142" s="157" t="s">
        <v>285</v>
      </c>
      <c r="D142" s="157" t="s">
        <v>197</v>
      </c>
      <c r="E142" s="158" t="s">
        <v>2015</v>
      </c>
      <c r="F142" s="159" t="s">
        <v>2016</v>
      </c>
      <c r="G142" s="160" t="s">
        <v>224</v>
      </c>
      <c r="H142" s="161">
        <v>62.3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87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375</v>
      </c>
    </row>
    <row r="143" spans="1:65" s="2" customFormat="1" ht="16.5" customHeight="1">
      <c r="A143" s="33"/>
      <c r="B143" s="156"/>
      <c r="C143" s="157" t="s">
        <v>289</v>
      </c>
      <c r="D143" s="157" t="s">
        <v>197</v>
      </c>
      <c r="E143" s="158" t="s">
        <v>2017</v>
      </c>
      <c r="F143" s="159" t="s">
        <v>2018</v>
      </c>
      <c r="G143" s="160" t="s">
        <v>224</v>
      </c>
      <c r="H143" s="161">
        <v>62.3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87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388</v>
      </c>
    </row>
    <row r="144" spans="1:65" s="2" customFormat="1" ht="24.2" customHeight="1">
      <c r="A144" s="33"/>
      <c r="B144" s="156"/>
      <c r="C144" s="157" t="s">
        <v>294</v>
      </c>
      <c r="D144" s="157" t="s">
        <v>197</v>
      </c>
      <c r="E144" s="158" t="s">
        <v>278</v>
      </c>
      <c r="F144" s="159" t="s">
        <v>279</v>
      </c>
      <c r="G144" s="160" t="s">
        <v>280</v>
      </c>
      <c r="H144" s="161">
        <v>93.45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87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406</v>
      </c>
    </row>
    <row r="145" spans="1:65" s="2" customFormat="1" ht="24.2" customHeight="1">
      <c r="A145" s="33"/>
      <c r="B145" s="156"/>
      <c r="C145" s="157" t="s">
        <v>299</v>
      </c>
      <c r="D145" s="157" t="s">
        <v>197</v>
      </c>
      <c r="E145" s="158" t="s">
        <v>2019</v>
      </c>
      <c r="F145" s="159" t="s">
        <v>2020</v>
      </c>
      <c r="G145" s="160" t="s">
        <v>224</v>
      </c>
      <c r="H145" s="161">
        <v>102.15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87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419</v>
      </c>
    </row>
    <row r="146" spans="1:65" s="2" customFormat="1" ht="24.2" customHeight="1">
      <c r="A146" s="33"/>
      <c r="B146" s="156"/>
      <c r="C146" s="157" t="s">
        <v>304</v>
      </c>
      <c r="D146" s="157" t="s">
        <v>197</v>
      </c>
      <c r="E146" s="158" t="s">
        <v>2021</v>
      </c>
      <c r="F146" s="159" t="s">
        <v>2022</v>
      </c>
      <c r="G146" s="160" t="s">
        <v>224</v>
      </c>
      <c r="H146" s="161">
        <v>14.22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87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2040</v>
      </c>
    </row>
    <row r="147" spans="1:65" s="12" customFormat="1" ht="22.7" customHeight="1">
      <c r="B147" s="146"/>
      <c r="D147" s="147" t="s">
        <v>73</v>
      </c>
      <c r="E147" s="171" t="s">
        <v>221</v>
      </c>
      <c r="F147" s="171" t="s">
        <v>440</v>
      </c>
      <c r="I147" s="149"/>
      <c r="J147" s="172">
        <f>BK147</f>
        <v>0</v>
      </c>
      <c r="L147" s="146"/>
      <c r="M147" s="150"/>
      <c r="N147" s="151"/>
      <c r="O147" s="151"/>
      <c r="P147" s="152">
        <f>SUM(P148:P152)</f>
        <v>0</v>
      </c>
      <c r="Q147" s="151"/>
      <c r="R147" s="152">
        <f>SUM(R148:R152)</f>
        <v>0</v>
      </c>
      <c r="S147" s="151"/>
      <c r="T147" s="153">
        <f>SUM(T148:T152)</f>
        <v>0</v>
      </c>
      <c r="AR147" s="147" t="s">
        <v>81</v>
      </c>
      <c r="AT147" s="154" t="s">
        <v>73</v>
      </c>
      <c r="AU147" s="154" t="s">
        <v>81</v>
      </c>
      <c r="AY147" s="147" t="s">
        <v>196</v>
      </c>
      <c r="BK147" s="155">
        <f>SUM(BK148:BK152)</f>
        <v>0</v>
      </c>
    </row>
    <row r="148" spans="1:65" s="2" customFormat="1" ht="16.5" customHeight="1">
      <c r="A148" s="33"/>
      <c r="B148" s="156"/>
      <c r="C148" s="157" t="s">
        <v>7</v>
      </c>
      <c r="D148" s="157" t="s">
        <v>197</v>
      </c>
      <c r="E148" s="158" t="s">
        <v>3687</v>
      </c>
      <c r="F148" s="159" t="s">
        <v>3688</v>
      </c>
      <c r="G148" s="160" t="s">
        <v>444</v>
      </c>
      <c r="H148" s="161">
        <v>1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87</v>
      </c>
      <c r="AY148" s="18" t="s">
        <v>196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87</v>
      </c>
      <c r="BK148" s="170">
        <f>ROUND(I148*H148,2)</f>
        <v>0</v>
      </c>
      <c r="BL148" s="18" t="s">
        <v>200</v>
      </c>
      <c r="BM148" s="169" t="s">
        <v>441</v>
      </c>
    </row>
    <row r="149" spans="1:65" s="2" customFormat="1" ht="16.5" customHeight="1">
      <c r="A149" s="33"/>
      <c r="B149" s="156"/>
      <c r="C149" s="197" t="s">
        <v>313</v>
      </c>
      <c r="D149" s="197" t="s">
        <v>305</v>
      </c>
      <c r="E149" s="198" t="s">
        <v>3689</v>
      </c>
      <c r="F149" s="199" t="s">
        <v>3690</v>
      </c>
      <c r="G149" s="200" t="s">
        <v>444</v>
      </c>
      <c r="H149" s="201">
        <v>1</v>
      </c>
      <c r="I149" s="202"/>
      <c r="J149" s="203">
        <f>ROUND(I149*H149,2)</f>
        <v>0</v>
      </c>
      <c r="K149" s="204"/>
      <c r="L149" s="205"/>
      <c r="M149" s="206" t="s">
        <v>1</v>
      </c>
      <c r="N149" s="207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249</v>
      </c>
      <c r="AT149" s="169" t="s">
        <v>305</v>
      </c>
      <c r="AU149" s="169" t="s">
        <v>87</v>
      </c>
      <c r="AY149" s="18" t="s">
        <v>196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87</v>
      </c>
      <c r="BK149" s="170">
        <f>ROUND(I149*H149,2)</f>
        <v>0</v>
      </c>
      <c r="BL149" s="18" t="s">
        <v>200</v>
      </c>
      <c r="BM149" s="169" t="s">
        <v>452</v>
      </c>
    </row>
    <row r="150" spans="1:65" s="2" customFormat="1" ht="16.5" customHeight="1">
      <c r="A150" s="33"/>
      <c r="B150" s="156"/>
      <c r="C150" s="197" t="s">
        <v>319</v>
      </c>
      <c r="D150" s="197" t="s">
        <v>305</v>
      </c>
      <c r="E150" s="198" t="s">
        <v>3691</v>
      </c>
      <c r="F150" s="199" t="s">
        <v>3692</v>
      </c>
      <c r="G150" s="200" t="s">
        <v>444</v>
      </c>
      <c r="H150" s="201">
        <v>2</v>
      </c>
      <c r="I150" s="202"/>
      <c r="J150" s="203">
        <f>ROUND(I150*H150,2)</f>
        <v>0</v>
      </c>
      <c r="K150" s="204"/>
      <c r="L150" s="205"/>
      <c r="M150" s="206" t="s">
        <v>1</v>
      </c>
      <c r="N150" s="207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249</v>
      </c>
      <c r="AT150" s="169" t="s">
        <v>305</v>
      </c>
      <c r="AU150" s="169" t="s">
        <v>87</v>
      </c>
      <c r="AY150" s="18" t="s">
        <v>196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87</v>
      </c>
      <c r="BK150" s="170">
        <f>ROUND(I150*H150,2)</f>
        <v>0</v>
      </c>
      <c r="BL150" s="18" t="s">
        <v>200</v>
      </c>
      <c r="BM150" s="169" t="s">
        <v>462</v>
      </c>
    </row>
    <row r="151" spans="1:65" s="2" customFormat="1" ht="16.5" customHeight="1">
      <c r="A151" s="33"/>
      <c r="B151" s="156"/>
      <c r="C151" s="197" t="s">
        <v>2047</v>
      </c>
      <c r="D151" s="197" t="s">
        <v>305</v>
      </c>
      <c r="E151" s="198" t="s">
        <v>3693</v>
      </c>
      <c r="F151" s="199" t="s">
        <v>3694</v>
      </c>
      <c r="G151" s="200" t="s">
        <v>444</v>
      </c>
      <c r="H151" s="201">
        <v>2</v>
      </c>
      <c r="I151" s="202"/>
      <c r="J151" s="203">
        <f>ROUND(I151*H151,2)</f>
        <v>0</v>
      </c>
      <c r="K151" s="204"/>
      <c r="L151" s="205"/>
      <c r="M151" s="206" t="s">
        <v>1</v>
      </c>
      <c r="N151" s="207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249</v>
      </c>
      <c r="AT151" s="169" t="s">
        <v>305</v>
      </c>
      <c r="AU151" s="169" t="s">
        <v>87</v>
      </c>
      <c r="AY151" s="18" t="s">
        <v>196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87</v>
      </c>
      <c r="BK151" s="170">
        <f>ROUND(I151*H151,2)</f>
        <v>0</v>
      </c>
      <c r="BL151" s="18" t="s">
        <v>200</v>
      </c>
      <c r="BM151" s="169" t="s">
        <v>472</v>
      </c>
    </row>
    <row r="152" spans="1:65" s="2" customFormat="1" ht="16.5" customHeight="1">
      <c r="A152" s="33"/>
      <c r="B152" s="156"/>
      <c r="C152" s="197" t="s">
        <v>343</v>
      </c>
      <c r="D152" s="197" t="s">
        <v>305</v>
      </c>
      <c r="E152" s="198" t="s">
        <v>3695</v>
      </c>
      <c r="F152" s="199" t="s">
        <v>3696</v>
      </c>
      <c r="G152" s="200" t="s">
        <v>444</v>
      </c>
      <c r="H152" s="201">
        <v>2</v>
      </c>
      <c r="I152" s="202"/>
      <c r="J152" s="203">
        <f>ROUND(I152*H152,2)</f>
        <v>0</v>
      </c>
      <c r="K152" s="204"/>
      <c r="L152" s="205"/>
      <c r="M152" s="206" t="s">
        <v>1</v>
      </c>
      <c r="N152" s="207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249</v>
      </c>
      <c r="AT152" s="169" t="s">
        <v>305</v>
      </c>
      <c r="AU152" s="169" t="s">
        <v>87</v>
      </c>
      <c r="AY152" s="18" t="s">
        <v>196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87</v>
      </c>
      <c r="BK152" s="170">
        <f>ROUND(I152*H152,2)</f>
        <v>0</v>
      </c>
      <c r="BL152" s="18" t="s">
        <v>200</v>
      </c>
      <c r="BM152" s="169" t="s">
        <v>488</v>
      </c>
    </row>
    <row r="153" spans="1:65" s="12" customFormat="1" ht="22.7" customHeight="1">
      <c r="B153" s="146"/>
      <c r="D153" s="147" t="s">
        <v>73</v>
      </c>
      <c r="E153" s="171" t="s">
        <v>200</v>
      </c>
      <c r="F153" s="171" t="s">
        <v>461</v>
      </c>
      <c r="I153" s="149"/>
      <c r="J153" s="172">
        <f>BK153</f>
        <v>0</v>
      </c>
      <c r="L153" s="146"/>
      <c r="M153" s="150"/>
      <c r="N153" s="151"/>
      <c r="O153" s="151"/>
      <c r="P153" s="152">
        <f>SUM(P154:P157)</f>
        <v>0</v>
      </c>
      <c r="Q153" s="151"/>
      <c r="R153" s="152">
        <f>SUM(R154:R157)</f>
        <v>0</v>
      </c>
      <c r="S153" s="151"/>
      <c r="T153" s="153">
        <f>SUM(T154:T157)</f>
        <v>0</v>
      </c>
      <c r="AR153" s="147" t="s">
        <v>81</v>
      </c>
      <c r="AT153" s="154" t="s">
        <v>73</v>
      </c>
      <c r="AU153" s="154" t="s">
        <v>81</v>
      </c>
      <c r="AY153" s="147" t="s">
        <v>196</v>
      </c>
      <c r="BK153" s="155">
        <f>SUM(BK154:BK157)</f>
        <v>0</v>
      </c>
    </row>
    <row r="154" spans="1:65" s="2" customFormat="1" ht="37.700000000000003" customHeight="1">
      <c r="A154" s="33"/>
      <c r="B154" s="156"/>
      <c r="C154" s="157" t="s">
        <v>2052</v>
      </c>
      <c r="D154" s="157" t="s">
        <v>197</v>
      </c>
      <c r="E154" s="158" t="s">
        <v>3697</v>
      </c>
      <c r="F154" s="159" t="s">
        <v>3698</v>
      </c>
      <c r="G154" s="160" t="s">
        <v>224</v>
      </c>
      <c r="H154" s="161">
        <v>2.7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200</v>
      </c>
      <c r="AT154" s="169" t="s">
        <v>197</v>
      </c>
      <c r="AU154" s="169" t="s">
        <v>87</v>
      </c>
      <c r="AY154" s="18" t="s">
        <v>196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87</v>
      </c>
      <c r="BK154" s="170">
        <f>ROUND(I154*H154,2)</f>
        <v>0</v>
      </c>
      <c r="BL154" s="18" t="s">
        <v>200</v>
      </c>
      <c r="BM154" s="169" t="s">
        <v>497</v>
      </c>
    </row>
    <row r="155" spans="1:65" s="2" customFormat="1" ht="33" customHeight="1">
      <c r="A155" s="33"/>
      <c r="B155" s="156"/>
      <c r="C155" s="157" t="s">
        <v>354</v>
      </c>
      <c r="D155" s="157" t="s">
        <v>197</v>
      </c>
      <c r="E155" s="158" t="s">
        <v>2025</v>
      </c>
      <c r="F155" s="159" t="s">
        <v>2026</v>
      </c>
      <c r="G155" s="160" t="s">
        <v>224</v>
      </c>
      <c r="H155" s="161">
        <v>4.74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87</v>
      </c>
      <c r="AY155" s="18" t="s">
        <v>196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87</v>
      </c>
      <c r="BK155" s="170">
        <f>ROUND(I155*H155,2)</f>
        <v>0</v>
      </c>
      <c r="BL155" s="18" t="s">
        <v>200</v>
      </c>
      <c r="BM155" s="169" t="s">
        <v>512</v>
      </c>
    </row>
    <row r="156" spans="1:65" s="2" customFormat="1" ht="24.2" customHeight="1">
      <c r="A156" s="33"/>
      <c r="B156" s="156"/>
      <c r="C156" s="157" t="s">
        <v>358</v>
      </c>
      <c r="D156" s="157" t="s">
        <v>197</v>
      </c>
      <c r="E156" s="158" t="s">
        <v>3699</v>
      </c>
      <c r="F156" s="159" t="s">
        <v>3700</v>
      </c>
      <c r="G156" s="160" t="s">
        <v>224</v>
      </c>
      <c r="H156" s="161">
        <v>2.64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200</v>
      </c>
      <c r="AT156" s="169" t="s">
        <v>197</v>
      </c>
      <c r="AU156" s="169" t="s">
        <v>87</v>
      </c>
      <c r="AY156" s="18" t="s">
        <v>196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87</v>
      </c>
      <c r="BK156" s="170">
        <f>ROUND(I156*H156,2)</f>
        <v>0</v>
      </c>
      <c r="BL156" s="18" t="s">
        <v>200</v>
      </c>
      <c r="BM156" s="169" t="s">
        <v>521</v>
      </c>
    </row>
    <row r="157" spans="1:65" s="2" customFormat="1" ht="33" customHeight="1">
      <c r="A157" s="33"/>
      <c r="B157" s="156"/>
      <c r="C157" s="157" t="s">
        <v>362</v>
      </c>
      <c r="D157" s="157" t="s">
        <v>197</v>
      </c>
      <c r="E157" s="158" t="s">
        <v>3701</v>
      </c>
      <c r="F157" s="159" t="s">
        <v>3702</v>
      </c>
      <c r="G157" s="160" t="s">
        <v>217</v>
      </c>
      <c r="H157" s="161">
        <v>3</v>
      </c>
      <c r="I157" s="162"/>
      <c r="J157" s="163">
        <f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>O157*H157</f>
        <v>0</v>
      </c>
      <c r="Q157" s="167">
        <v>0</v>
      </c>
      <c r="R157" s="167">
        <f>Q157*H157</f>
        <v>0</v>
      </c>
      <c r="S157" s="167">
        <v>0</v>
      </c>
      <c r="T157" s="16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87</v>
      </c>
      <c r="AY157" s="18" t="s">
        <v>196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8" t="s">
        <v>87</v>
      </c>
      <c r="BK157" s="170">
        <f>ROUND(I157*H157,2)</f>
        <v>0</v>
      </c>
      <c r="BL157" s="18" t="s">
        <v>200</v>
      </c>
      <c r="BM157" s="169" t="s">
        <v>549</v>
      </c>
    </row>
    <row r="158" spans="1:65" s="12" customFormat="1" ht="22.7" customHeight="1">
      <c r="B158" s="146"/>
      <c r="D158" s="147" t="s">
        <v>73</v>
      </c>
      <c r="E158" s="171" t="s">
        <v>234</v>
      </c>
      <c r="F158" s="171" t="s">
        <v>3703</v>
      </c>
      <c r="I158" s="149"/>
      <c r="J158" s="172">
        <f>BK158</f>
        <v>0</v>
      </c>
      <c r="L158" s="146"/>
      <c r="M158" s="150"/>
      <c r="N158" s="151"/>
      <c r="O158" s="151"/>
      <c r="P158" s="152">
        <f>SUM(P159:P161)</f>
        <v>0</v>
      </c>
      <c r="Q158" s="151"/>
      <c r="R158" s="152">
        <f>SUM(R159:R161)</f>
        <v>0</v>
      </c>
      <c r="S158" s="151"/>
      <c r="T158" s="153">
        <f>SUM(T159:T161)</f>
        <v>0</v>
      </c>
      <c r="AR158" s="147" t="s">
        <v>81</v>
      </c>
      <c r="AT158" s="154" t="s">
        <v>73</v>
      </c>
      <c r="AU158" s="154" t="s">
        <v>81</v>
      </c>
      <c r="AY158" s="147" t="s">
        <v>196</v>
      </c>
      <c r="BK158" s="155">
        <f>SUM(BK159:BK161)</f>
        <v>0</v>
      </c>
    </row>
    <row r="159" spans="1:65" s="2" customFormat="1" ht="37.700000000000003" customHeight="1">
      <c r="A159" s="33"/>
      <c r="B159" s="156"/>
      <c r="C159" s="157" t="s">
        <v>368</v>
      </c>
      <c r="D159" s="157" t="s">
        <v>197</v>
      </c>
      <c r="E159" s="158" t="s">
        <v>3704</v>
      </c>
      <c r="F159" s="159" t="s">
        <v>3705</v>
      </c>
      <c r="G159" s="160" t="s">
        <v>217</v>
      </c>
      <c r="H159" s="161">
        <v>3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200</v>
      </c>
      <c r="AT159" s="169" t="s">
        <v>197</v>
      </c>
      <c r="AU159" s="169" t="s">
        <v>87</v>
      </c>
      <c r="AY159" s="18" t="s">
        <v>196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87</v>
      </c>
      <c r="BK159" s="170">
        <f>ROUND(I159*H159,2)</f>
        <v>0</v>
      </c>
      <c r="BL159" s="18" t="s">
        <v>200</v>
      </c>
      <c r="BM159" s="169" t="s">
        <v>558</v>
      </c>
    </row>
    <row r="160" spans="1:65" s="2" customFormat="1" ht="37.700000000000003" customHeight="1">
      <c r="A160" s="33"/>
      <c r="B160" s="156"/>
      <c r="C160" s="157" t="s">
        <v>375</v>
      </c>
      <c r="D160" s="157" t="s">
        <v>197</v>
      </c>
      <c r="E160" s="158" t="s">
        <v>3706</v>
      </c>
      <c r="F160" s="159" t="s">
        <v>3707</v>
      </c>
      <c r="G160" s="160" t="s">
        <v>217</v>
      </c>
      <c r="H160" s="161">
        <v>3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200</v>
      </c>
      <c r="AT160" s="169" t="s">
        <v>197</v>
      </c>
      <c r="AU160" s="169" t="s">
        <v>87</v>
      </c>
      <c r="AY160" s="18" t="s">
        <v>196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87</v>
      </c>
      <c r="BK160" s="170">
        <f>ROUND(I160*H160,2)</f>
        <v>0</v>
      </c>
      <c r="BL160" s="18" t="s">
        <v>200</v>
      </c>
      <c r="BM160" s="169" t="s">
        <v>567</v>
      </c>
    </row>
    <row r="161" spans="1:65" s="2" customFormat="1" ht="33" customHeight="1">
      <c r="A161" s="33"/>
      <c r="B161" s="156"/>
      <c r="C161" s="157" t="s">
        <v>381</v>
      </c>
      <c r="D161" s="157" t="s">
        <v>197</v>
      </c>
      <c r="E161" s="158" t="s">
        <v>3708</v>
      </c>
      <c r="F161" s="159" t="s">
        <v>3709</v>
      </c>
      <c r="G161" s="160" t="s">
        <v>217</v>
      </c>
      <c r="H161" s="161">
        <v>3</v>
      </c>
      <c r="I161" s="162"/>
      <c r="J161" s="163">
        <f>ROUND(I161*H161,2)</f>
        <v>0</v>
      </c>
      <c r="K161" s="164"/>
      <c r="L161" s="34"/>
      <c r="M161" s="165" t="s">
        <v>1</v>
      </c>
      <c r="N161" s="166" t="s">
        <v>40</v>
      </c>
      <c r="O161" s="62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200</v>
      </c>
      <c r="AT161" s="169" t="s">
        <v>197</v>
      </c>
      <c r="AU161" s="169" t="s">
        <v>87</v>
      </c>
      <c r="AY161" s="18" t="s">
        <v>196</v>
      </c>
      <c r="BE161" s="170">
        <f>IF(N161="základná",J161,0)</f>
        <v>0</v>
      </c>
      <c r="BF161" s="170">
        <f>IF(N161="znížená",J161,0)</f>
        <v>0</v>
      </c>
      <c r="BG161" s="170">
        <f>IF(N161="zákl. prenesená",J161,0)</f>
        <v>0</v>
      </c>
      <c r="BH161" s="170">
        <f>IF(N161="zníž. prenesená",J161,0)</f>
        <v>0</v>
      </c>
      <c r="BI161" s="170">
        <f>IF(N161="nulová",J161,0)</f>
        <v>0</v>
      </c>
      <c r="BJ161" s="18" t="s">
        <v>87</v>
      </c>
      <c r="BK161" s="170">
        <f>ROUND(I161*H161,2)</f>
        <v>0</v>
      </c>
      <c r="BL161" s="18" t="s">
        <v>200</v>
      </c>
      <c r="BM161" s="169" t="s">
        <v>596</v>
      </c>
    </row>
    <row r="162" spans="1:65" s="12" customFormat="1" ht="22.7" customHeight="1">
      <c r="B162" s="146"/>
      <c r="D162" s="147" t="s">
        <v>73</v>
      </c>
      <c r="E162" s="171" t="s">
        <v>249</v>
      </c>
      <c r="F162" s="171" t="s">
        <v>3710</v>
      </c>
      <c r="I162" s="149"/>
      <c r="J162" s="172">
        <f>BK162</f>
        <v>0</v>
      </c>
      <c r="L162" s="146"/>
      <c r="M162" s="150"/>
      <c r="N162" s="151"/>
      <c r="O162" s="151"/>
      <c r="P162" s="152">
        <f>SUM(P163:P204)</f>
        <v>0</v>
      </c>
      <c r="Q162" s="151"/>
      <c r="R162" s="152">
        <f>SUM(R163:R204)</f>
        <v>0</v>
      </c>
      <c r="S162" s="151"/>
      <c r="T162" s="153">
        <f>SUM(T163:T204)</f>
        <v>0</v>
      </c>
      <c r="AR162" s="147" t="s">
        <v>81</v>
      </c>
      <c r="AT162" s="154" t="s">
        <v>73</v>
      </c>
      <c r="AU162" s="154" t="s">
        <v>81</v>
      </c>
      <c r="AY162" s="147" t="s">
        <v>196</v>
      </c>
      <c r="BK162" s="155">
        <f>SUM(BK163:BK204)</f>
        <v>0</v>
      </c>
    </row>
    <row r="163" spans="1:65" s="2" customFormat="1" ht="24.2" customHeight="1">
      <c r="A163" s="33"/>
      <c r="B163" s="156"/>
      <c r="C163" s="157" t="s">
        <v>388</v>
      </c>
      <c r="D163" s="157" t="s">
        <v>197</v>
      </c>
      <c r="E163" s="158" t="s">
        <v>3711</v>
      </c>
      <c r="F163" s="159" t="s">
        <v>3712</v>
      </c>
      <c r="G163" s="160" t="s">
        <v>316</v>
      </c>
      <c r="H163" s="161">
        <v>5.5</v>
      </c>
      <c r="I163" s="162"/>
      <c r="J163" s="163">
        <f t="shared" ref="J163:J204" si="10">ROUND(I163*H163,2)</f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ref="P163:P204" si="11">O163*H163</f>
        <v>0</v>
      </c>
      <c r="Q163" s="167">
        <v>0</v>
      </c>
      <c r="R163" s="167">
        <f t="shared" ref="R163:R204" si="12">Q163*H163</f>
        <v>0</v>
      </c>
      <c r="S163" s="167">
        <v>0</v>
      </c>
      <c r="T163" s="168">
        <f t="shared" ref="T163:T204" si="1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200</v>
      </c>
      <c r="AT163" s="169" t="s">
        <v>197</v>
      </c>
      <c r="AU163" s="169" t="s">
        <v>87</v>
      </c>
      <c r="AY163" s="18" t="s">
        <v>196</v>
      </c>
      <c r="BE163" s="170">
        <f t="shared" ref="BE163:BE204" si="14">IF(N163="základná",J163,0)</f>
        <v>0</v>
      </c>
      <c r="BF163" s="170">
        <f t="shared" ref="BF163:BF204" si="15">IF(N163="znížená",J163,0)</f>
        <v>0</v>
      </c>
      <c r="BG163" s="170">
        <f t="shared" ref="BG163:BG204" si="16">IF(N163="zákl. prenesená",J163,0)</f>
        <v>0</v>
      </c>
      <c r="BH163" s="170">
        <f t="shared" ref="BH163:BH204" si="17">IF(N163="zníž. prenesená",J163,0)</f>
        <v>0</v>
      </c>
      <c r="BI163" s="170">
        <f t="shared" ref="BI163:BI204" si="18">IF(N163="nulová",J163,0)</f>
        <v>0</v>
      </c>
      <c r="BJ163" s="18" t="s">
        <v>87</v>
      </c>
      <c r="BK163" s="170">
        <f t="shared" ref="BK163:BK204" si="19">ROUND(I163*H163,2)</f>
        <v>0</v>
      </c>
      <c r="BL163" s="18" t="s">
        <v>200</v>
      </c>
      <c r="BM163" s="169" t="s">
        <v>609</v>
      </c>
    </row>
    <row r="164" spans="1:65" s="2" customFormat="1" ht="24.2" customHeight="1">
      <c r="A164" s="33"/>
      <c r="B164" s="156"/>
      <c r="C164" s="157" t="s">
        <v>398</v>
      </c>
      <c r="D164" s="157" t="s">
        <v>197</v>
      </c>
      <c r="E164" s="158" t="s">
        <v>3713</v>
      </c>
      <c r="F164" s="159" t="s">
        <v>3714</v>
      </c>
      <c r="G164" s="160" t="s">
        <v>444</v>
      </c>
      <c r="H164" s="161">
        <v>3</v>
      </c>
      <c r="I164" s="162"/>
      <c r="J164" s="163">
        <f t="shared" si="1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200</v>
      </c>
      <c r="AT164" s="169" t="s">
        <v>197</v>
      </c>
      <c r="AU164" s="169" t="s">
        <v>87</v>
      </c>
      <c r="AY164" s="18" t="s">
        <v>196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200</v>
      </c>
      <c r="BM164" s="169" t="s">
        <v>619</v>
      </c>
    </row>
    <row r="165" spans="1:65" s="2" customFormat="1" ht="16.5" customHeight="1">
      <c r="A165" s="33"/>
      <c r="B165" s="156"/>
      <c r="C165" s="197" t="s">
        <v>406</v>
      </c>
      <c r="D165" s="197" t="s">
        <v>305</v>
      </c>
      <c r="E165" s="198" t="s">
        <v>3715</v>
      </c>
      <c r="F165" s="199" t="s">
        <v>3716</v>
      </c>
      <c r="G165" s="200" t="s">
        <v>444</v>
      </c>
      <c r="H165" s="201">
        <v>1</v>
      </c>
      <c r="I165" s="202"/>
      <c r="J165" s="203">
        <f t="shared" si="10"/>
        <v>0</v>
      </c>
      <c r="K165" s="204"/>
      <c r="L165" s="205"/>
      <c r="M165" s="206" t="s">
        <v>1</v>
      </c>
      <c r="N165" s="207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249</v>
      </c>
      <c r="AT165" s="169" t="s">
        <v>305</v>
      </c>
      <c r="AU165" s="169" t="s">
        <v>87</v>
      </c>
      <c r="AY165" s="18" t="s">
        <v>196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87</v>
      </c>
      <c r="BK165" s="170">
        <f t="shared" si="19"/>
        <v>0</v>
      </c>
      <c r="BL165" s="18" t="s">
        <v>200</v>
      </c>
      <c r="BM165" s="169" t="s">
        <v>635</v>
      </c>
    </row>
    <row r="166" spans="1:65" s="2" customFormat="1" ht="24.2" customHeight="1">
      <c r="A166" s="33"/>
      <c r="B166" s="156"/>
      <c r="C166" s="197" t="s">
        <v>412</v>
      </c>
      <c r="D166" s="197" t="s">
        <v>305</v>
      </c>
      <c r="E166" s="198" t="s">
        <v>3717</v>
      </c>
      <c r="F166" s="199" t="s">
        <v>3718</v>
      </c>
      <c r="G166" s="200" t="s">
        <v>444</v>
      </c>
      <c r="H166" s="201">
        <v>2</v>
      </c>
      <c r="I166" s="202"/>
      <c r="J166" s="203">
        <f t="shared" si="10"/>
        <v>0</v>
      </c>
      <c r="K166" s="204"/>
      <c r="L166" s="205"/>
      <c r="M166" s="206" t="s">
        <v>1</v>
      </c>
      <c r="N166" s="207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249</v>
      </c>
      <c r="AT166" s="169" t="s">
        <v>305</v>
      </c>
      <c r="AU166" s="169" t="s">
        <v>87</v>
      </c>
      <c r="AY166" s="18" t="s">
        <v>196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87</v>
      </c>
      <c r="BK166" s="170">
        <f t="shared" si="19"/>
        <v>0</v>
      </c>
      <c r="BL166" s="18" t="s">
        <v>200</v>
      </c>
      <c r="BM166" s="169" t="s">
        <v>644</v>
      </c>
    </row>
    <row r="167" spans="1:65" s="2" customFormat="1" ht="24.2" customHeight="1">
      <c r="A167" s="33"/>
      <c r="B167" s="156"/>
      <c r="C167" s="157" t="s">
        <v>419</v>
      </c>
      <c r="D167" s="157" t="s">
        <v>197</v>
      </c>
      <c r="E167" s="158" t="s">
        <v>3719</v>
      </c>
      <c r="F167" s="159" t="s">
        <v>3714</v>
      </c>
      <c r="G167" s="160" t="s">
        <v>444</v>
      </c>
      <c r="H167" s="161">
        <v>5</v>
      </c>
      <c r="I167" s="162"/>
      <c r="J167" s="163">
        <f t="shared" si="10"/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200</v>
      </c>
      <c r="AT167" s="169" t="s">
        <v>197</v>
      </c>
      <c r="AU167" s="169" t="s">
        <v>87</v>
      </c>
      <c r="AY167" s="18" t="s">
        <v>196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87</v>
      </c>
      <c r="BK167" s="170">
        <f t="shared" si="19"/>
        <v>0</v>
      </c>
      <c r="BL167" s="18" t="s">
        <v>200</v>
      </c>
      <c r="BM167" s="169" t="s">
        <v>653</v>
      </c>
    </row>
    <row r="168" spans="1:65" s="2" customFormat="1" ht="37.700000000000003" customHeight="1">
      <c r="A168" s="33"/>
      <c r="B168" s="156"/>
      <c r="C168" s="197" t="s">
        <v>428</v>
      </c>
      <c r="D168" s="197" t="s">
        <v>305</v>
      </c>
      <c r="E168" s="198" t="s">
        <v>3720</v>
      </c>
      <c r="F168" s="199" t="s">
        <v>3721</v>
      </c>
      <c r="G168" s="200" t="s">
        <v>444</v>
      </c>
      <c r="H168" s="201">
        <v>2</v>
      </c>
      <c r="I168" s="202"/>
      <c r="J168" s="203">
        <f t="shared" si="10"/>
        <v>0</v>
      </c>
      <c r="K168" s="204"/>
      <c r="L168" s="205"/>
      <c r="M168" s="206" t="s">
        <v>1</v>
      </c>
      <c r="N168" s="207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249</v>
      </c>
      <c r="AT168" s="169" t="s">
        <v>305</v>
      </c>
      <c r="AU168" s="169" t="s">
        <v>87</v>
      </c>
      <c r="AY168" s="18" t="s">
        <v>196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87</v>
      </c>
      <c r="BK168" s="170">
        <f t="shared" si="19"/>
        <v>0</v>
      </c>
      <c r="BL168" s="18" t="s">
        <v>200</v>
      </c>
      <c r="BM168" s="169" t="s">
        <v>666</v>
      </c>
    </row>
    <row r="169" spans="1:65" s="2" customFormat="1" ht="24.2" customHeight="1">
      <c r="A169" s="33"/>
      <c r="B169" s="156"/>
      <c r="C169" s="197" t="s">
        <v>2040</v>
      </c>
      <c r="D169" s="197" t="s">
        <v>305</v>
      </c>
      <c r="E169" s="198" t="s">
        <v>3722</v>
      </c>
      <c r="F169" s="199" t="s">
        <v>3723</v>
      </c>
      <c r="G169" s="200" t="s">
        <v>444</v>
      </c>
      <c r="H169" s="201">
        <v>3</v>
      </c>
      <c r="I169" s="202"/>
      <c r="J169" s="203">
        <f t="shared" si="10"/>
        <v>0</v>
      </c>
      <c r="K169" s="204"/>
      <c r="L169" s="205"/>
      <c r="M169" s="206" t="s">
        <v>1</v>
      </c>
      <c r="N169" s="207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249</v>
      </c>
      <c r="AT169" s="169" t="s">
        <v>305</v>
      </c>
      <c r="AU169" s="169" t="s">
        <v>87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200</v>
      </c>
      <c r="BM169" s="169" t="s">
        <v>674</v>
      </c>
    </row>
    <row r="170" spans="1:65" s="2" customFormat="1" ht="24.2" customHeight="1">
      <c r="A170" s="33"/>
      <c r="B170" s="156"/>
      <c r="C170" s="157" t="s">
        <v>432</v>
      </c>
      <c r="D170" s="157" t="s">
        <v>197</v>
      </c>
      <c r="E170" s="158" t="s">
        <v>3724</v>
      </c>
      <c r="F170" s="159" t="s">
        <v>3725</v>
      </c>
      <c r="G170" s="160" t="s">
        <v>444</v>
      </c>
      <c r="H170" s="161">
        <v>1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200</v>
      </c>
      <c r="AT170" s="169" t="s">
        <v>197</v>
      </c>
      <c r="AU170" s="169" t="s">
        <v>87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200</v>
      </c>
      <c r="BM170" s="169" t="s">
        <v>682</v>
      </c>
    </row>
    <row r="171" spans="1:65" s="2" customFormat="1" ht="37.700000000000003" customHeight="1">
      <c r="A171" s="33"/>
      <c r="B171" s="156"/>
      <c r="C171" s="197" t="s">
        <v>441</v>
      </c>
      <c r="D171" s="197" t="s">
        <v>305</v>
      </c>
      <c r="E171" s="198" t="s">
        <v>3726</v>
      </c>
      <c r="F171" s="199" t="s">
        <v>3727</v>
      </c>
      <c r="G171" s="200" t="s">
        <v>444</v>
      </c>
      <c r="H171" s="201">
        <v>1</v>
      </c>
      <c r="I171" s="202"/>
      <c r="J171" s="203">
        <f t="shared" si="10"/>
        <v>0</v>
      </c>
      <c r="K171" s="204"/>
      <c r="L171" s="205"/>
      <c r="M171" s="206" t="s">
        <v>1</v>
      </c>
      <c r="N171" s="207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249</v>
      </c>
      <c r="AT171" s="169" t="s">
        <v>305</v>
      </c>
      <c r="AU171" s="169" t="s">
        <v>87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200</v>
      </c>
      <c r="BM171" s="169" t="s">
        <v>692</v>
      </c>
    </row>
    <row r="172" spans="1:65" s="2" customFormat="1" ht="33" customHeight="1">
      <c r="A172" s="33"/>
      <c r="B172" s="156"/>
      <c r="C172" s="157" t="s">
        <v>447</v>
      </c>
      <c r="D172" s="157" t="s">
        <v>197</v>
      </c>
      <c r="E172" s="158" t="s">
        <v>3728</v>
      </c>
      <c r="F172" s="159" t="s">
        <v>3729</v>
      </c>
      <c r="G172" s="160" t="s">
        <v>316</v>
      </c>
      <c r="H172" s="161">
        <v>1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87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200</v>
      </c>
      <c r="BM172" s="169" t="s">
        <v>701</v>
      </c>
    </row>
    <row r="173" spans="1:65" s="2" customFormat="1" ht="21.75" customHeight="1">
      <c r="A173" s="33"/>
      <c r="B173" s="156"/>
      <c r="C173" s="197" t="s">
        <v>452</v>
      </c>
      <c r="D173" s="197" t="s">
        <v>305</v>
      </c>
      <c r="E173" s="198" t="s">
        <v>3730</v>
      </c>
      <c r="F173" s="199" t="s">
        <v>3731</v>
      </c>
      <c r="G173" s="200" t="s">
        <v>316</v>
      </c>
      <c r="H173" s="201">
        <v>1</v>
      </c>
      <c r="I173" s="202"/>
      <c r="J173" s="203">
        <f t="shared" si="10"/>
        <v>0</v>
      </c>
      <c r="K173" s="204"/>
      <c r="L173" s="205"/>
      <c r="M173" s="206" t="s">
        <v>1</v>
      </c>
      <c r="N173" s="207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249</v>
      </c>
      <c r="AT173" s="169" t="s">
        <v>305</v>
      </c>
      <c r="AU173" s="169" t="s">
        <v>87</v>
      </c>
      <c r="AY173" s="18" t="s">
        <v>196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87</v>
      </c>
      <c r="BK173" s="170">
        <f t="shared" si="19"/>
        <v>0</v>
      </c>
      <c r="BL173" s="18" t="s">
        <v>200</v>
      </c>
      <c r="BM173" s="169" t="s">
        <v>710</v>
      </c>
    </row>
    <row r="174" spans="1:65" s="2" customFormat="1" ht="33" customHeight="1">
      <c r="A174" s="33"/>
      <c r="B174" s="156"/>
      <c r="C174" s="157" t="s">
        <v>456</v>
      </c>
      <c r="D174" s="157" t="s">
        <v>197</v>
      </c>
      <c r="E174" s="158" t="s">
        <v>3732</v>
      </c>
      <c r="F174" s="159" t="s">
        <v>3733</v>
      </c>
      <c r="G174" s="160" t="s">
        <v>316</v>
      </c>
      <c r="H174" s="161">
        <v>59</v>
      </c>
      <c r="I174" s="162"/>
      <c r="J174" s="163">
        <f t="shared" si="1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200</v>
      </c>
      <c r="AT174" s="169" t="s">
        <v>197</v>
      </c>
      <c r="AU174" s="169" t="s">
        <v>87</v>
      </c>
      <c r="AY174" s="18" t="s">
        <v>196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87</v>
      </c>
      <c r="BK174" s="170">
        <f t="shared" si="19"/>
        <v>0</v>
      </c>
      <c r="BL174" s="18" t="s">
        <v>200</v>
      </c>
      <c r="BM174" s="169" t="s">
        <v>718</v>
      </c>
    </row>
    <row r="175" spans="1:65" s="2" customFormat="1" ht="24.2" customHeight="1">
      <c r="A175" s="33"/>
      <c r="B175" s="156"/>
      <c r="C175" s="197" t="s">
        <v>462</v>
      </c>
      <c r="D175" s="197" t="s">
        <v>305</v>
      </c>
      <c r="E175" s="198" t="s">
        <v>3734</v>
      </c>
      <c r="F175" s="199" t="s">
        <v>3735</v>
      </c>
      <c r="G175" s="200" t="s">
        <v>316</v>
      </c>
      <c r="H175" s="201">
        <v>59</v>
      </c>
      <c r="I175" s="202"/>
      <c r="J175" s="203">
        <f t="shared" si="10"/>
        <v>0</v>
      </c>
      <c r="K175" s="204"/>
      <c r="L175" s="205"/>
      <c r="M175" s="206" t="s">
        <v>1</v>
      </c>
      <c r="N175" s="207" t="s">
        <v>40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249</v>
      </c>
      <c r="AT175" s="169" t="s">
        <v>305</v>
      </c>
      <c r="AU175" s="169" t="s">
        <v>87</v>
      </c>
      <c r="AY175" s="18" t="s">
        <v>196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87</v>
      </c>
      <c r="BK175" s="170">
        <f t="shared" si="19"/>
        <v>0</v>
      </c>
      <c r="BL175" s="18" t="s">
        <v>200</v>
      </c>
      <c r="BM175" s="169" t="s">
        <v>729</v>
      </c>
    </row>
    <row r="176" spans="1:65" s="2" customFormat="1" ht="33" customHeight="1">
      <c r="A176" s="33"/>
      <c r="B176" s="156"/>
      <c r="C176" s="157" t="s">
        <v>467</v>
      </c>
      <c r="D176" s="157" t="s">
        <v>197</v>
      </c>
      <c r="E176" s="158" t="s">
        <v>3736</v>
      </c>
      <c r="F176" s="159" t="s">
        <v>3737</v>
      </c>
      <c r="G176" s="160" t="s">
        <v>316</v>
      </c>
      <c r="H176" s="161">
        <v>7.5</v>
      </c>
      <c r="I176" s="162"/>
      <c r="J176" s="163">
        <f t="shared" si="10"/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200</v>
      </c>
      <c r="AT176" s="169" t="s">
        <v>197</v>
      </c>
      <c r="AU176" s="169" t="s">
        <v>87</v>
      </c>
      <c r="AY176" s="18" t="s">
        <v>196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87</v>
      </c>
      <c r="BK176" s="170">
        <f t="shared" si="19"/>
        <v>0</v>
      </c>
      <c r="BL176" s="18" t="s">
        <v>200</v>
      </c>
      <c r="BM176" s="169" t="s">
        <v>2096</v>
      </c>
    </row>
    <row r="177" spans="1:65" s="2" customFormat="1" ht="24.2" customHeight="1">
      <c r="A177" s="33"/>
      <c r="B177" s="156"/>
      <c r="C177" s="197" t="s">
        <v>472</v>
      </c>
      <c r="D177" s="197" t="s">
        <v>305</v>
      </c>
      <c r="E177" s="198" t="s">
        <v>3738</v>
      </c>
      <c r="F177" s="199" t="s">
        <v>3739</v>
      </c>
      <c r="G177" s="200" t="s">
        <v>316</v>
      </c>
      <c r="H177" s="201">
        <v>7.5</v>
      </c>
      <c r="I177" s="202"/>
      <c r="J177" s="203">
        <f t="shared" si="10"/>
        <v>0</v>
      </c>
      <c r="K177" s="204"/>
      <c r="L177" s="205"/>
      <c r="M177" s="206" t="s">
        <v>1</v>
      </c>
      <c r="N177" s="207" t="s">
        <v>40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249</v>
      </c>
      <c r="AT177" s="169" t="s">
        <v>305</v>
      </c>
      <c r="AU177" s="169" t="s">
        <v>87</v>
      </c>
      <c r="AY177" s="18" t="s">
        <v>196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87</v>
      </c>
      <c r="BK177" s="170">
        <f t="shared" si="19"/>
        <v>0</v>
      </c>
      <c r="BL177" s="18" t="s">
        <v>200</v>
      </c>
      <c r="BM177" s="169" t="s">
        <v>2099</v>
      </c>
    </row>
    <row r="178" spans="1:65" s="2" customFormat="1" ht="24.2" customHeight="1">
      <c r="A178" s="33"/>
      <c r="B178" s="156"/>
      <c r="C178" s="157" t="s">
        <v>476</v>
      </c>
      <c r="D178" s="157" t="s">
        <v>197</v>
      </c>
      <c r="E178" s="158" t="s">
        <v>3740</v>
      </c>
      <c r="F178" s="159" t="s">
        <v>3741</v>
      </c>
      <c r="G178" s="160" t="s">
        <v>444</v>
      </c>
      <c r="H178" s="161">
        <v>2</v>
      </c>
      <c r="I178" s="162"/>
      <c r="J178" s="163">
        <f t="shared" si="1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200</v>
      </c>
      <c r="AT178" s="169" t="s">
        <v>197</v>
      </c>
      <c r="AU178" s="169" t="s">
        <v>87</v>
      </c>
      <c r="AY178" s="18" t="s">
        <v>196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87</v>
      </c>
      <c r="BK178" s="170">
        <f t="shared" si="19"/>
        <v>0</v>
      </c>
      <c r="BL178" s="18" t="s">
        <v>200</v>
      </c>
      <c r="BM178" s="169" t="s">
        <v>741</v>
      </c>
    </row>
    <row r="179" spans="1:65" s="2" customFormat="1" ht="16.5" customHeight="1">
      <c r="A179" s="33"/>
      <c r="B179" s="156"/>
      <c r="C179" s="197" t="s">
        <v>488</v>
      </c>
      <c r="D179" s="197" t="s">
        <v>305</v>
      </c>
      <c r="E179" s="198" t="s">
        <v>3742</v>
      </c>
      <c r="F179" s="199" t="s">
        <v>3743</v>
      </c>
      <c r="G179" s="200" t="s">
        <v>444</v>
      </c>
      <c r="H179" s="201">
        <v>2</v>
      </c>
      <c r="I179" s="202"/>
      <c r="J179" s="203">
        <f t="shared" si="10"/>
        <v>0</v>
      </c>
      <c r="K179" s="204"/>
      <c r="L179" s="205"/>
      <c r="M179" s="206" t="s">
        <v>1</v>
      </c>
      <c r="N179" s="207" t="s">
        <v>40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249</v>
      </c>
      <c r="AT179" s="169" t="s">
        <v>305</v>
      </c>
      <c r="AU179" s="169" t="s">
        <v>87</v>
      </c>
      <c r="AY179" s="18" t="s">
        <v>196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87</v>
      </c>
      <c r="BK179" s="170">
        <f t="shared" si="19"/>
        <v>0</v>
      </c>
      <c r="BL179" s="18" t="s">
        <v>200</v>
      </c>
      <c r="BM179" s="169" t="s">
        <v>751</v>
      </c>
    </row>
    <row r="180" spans="1:65" s="2" customFormat="1" ht="24.2" customHeight="1">
      <c r="A180" s="33"/>
      <c r="B180" s="156"/>
      <c r="C180" s="197" t="s">
        <v>493</v>
      </c>
      <c r="D180" s="197" t="s">
        <v>305</v>
      </c>
      <c r="E180" s="198" t="s">
        <v>3744</v>
      </c>
      <c r="F180" s="199" t="s">
        <v>3745</v>
      </c>
      <c r="G180" s="200" t="s">
        <v>444</v>
      </c>
      <c r="H180" s="201">
        <v>2</v>
      </c>
      <c r="I180" s="202"/>
      <c r="J180" s="203">
        <f t="shared" si="10"/>
        <v>0</v>
      </c>
      <c r="K180" s="204"/>
      <c r="L180" s="205"/>
      <c r="M180" s="206" t="s">
        <v>1</v>
      </c>
      <c r="N180" s="207" t="s">
        <v>40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249</v>
      </c>
      <c r="AT180" s="169" t="s">
        <v>305</v>
      </c>
      <c r="AU180" s="169" t="s">
        <v>87</v>
      </c>
      <c r="AY180" s="18" t="s">
        <v>196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87</v>
      </c>
      <c r="BK180" s="170">
        <f t="shared" si="19"/>
        <v>0</v>
      </c>
      <c r="BL180" s="18" t="s">
        <v>200</v>
      </c>
      <c r="BM180" s="169" t="s">
        <v>761</v>
      </c>
    </row>
    <row r="181" spans="1:65" s="2" customFormat="1" ht="24.2" customHeight="1">
      <c r="A181" s="33"/>
      <c r="B181" s="156"/>
      <c r="C181" s="157" t="s">
        <v>497</v>
      </c>
      <c r="D181" s="157" t="s">
        <v>197</v>
      </c>
      <c r="E181" s="158" t="s">
        <v>3746</v>
      </c>
      <c r="F181" s="159" t="s">
        <v>3747</v>
      </c>
      <c r="G181" s="160" t="s">
        <v>444</v>
      </c>
      <c r="H181" s="161">
        <v>1</v>
      </c>
      <c r="I181" s="162"/>
      <c r="J181" s="163">
        <f t="shared" si="10"/>
        <v>0</v>
      </c>
      <c r="K181" s="164"/>
      <c r="L181" s="34"/>
      <c r="M181" s="165" t="s">
        <v>1</v>
      </c>
      <c r="N181" s="166" t="s">
        <v>40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200</v>
      </c>
      <c r="AT181" s="169" t="s">
        <v>197</v>
      </c>
      <c r="AU181" s="169" t="s">
        <v>87</v>
      </c>
      <c r="AY181" s="18" t="s">
        <v>196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87</v>
      </c>
      <c r="BK181" s="170">
        <f t="shared" si="19"/>
        <v>0</v>
      </c>
      <c r="BL181" s="18" t="s">
        <v>200</v>
      </c>
      <c r="BM181" s="169" t="s">
        <v>772</v>
      </c>
    </row>
    <row r="182" spans="1:65" s="2" customFormat="1" ht="16.5" customHeight="1">
      <c r="A182" s="33"/>
      <c r="B182" s="156"/>
      <c r="C182" s="197" t="s">
        <v>507</v>
      </c>
      <c r="D182" s="197" t="s">
        <v>305</v>
      </c>
      <c r="E182" s="198" t="s">
        <v>3748</v>
      </c>
      <c r="F182" s="199" t="s">
        <v>3749</v>
      </c>
      <c r="G182" s="200" t="s">
        <v>444</v>
      </c>
      <c r="H182" s="201">
        <v>1</v>
      </c>
      <c r="I182" s="202"/>
      <c r="J182" s="203">
        <f t="shared" si="10"/>
        <v>0</v>
      </c>
      <c r="K182" s="204"/>
      <c r="L182" s="205"/>
      <c r="M182" s="206" t="s">
        <v>1</v>
      </c>
      <c r="N182" s="207" t="s">
        <v>40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249</v>
      </c>
      <c r="AT182" s="169" t="s">
        <v>305</v>
      </c>
      <c r="AU182" s="169" t="s">
        <v>87</v>
      </c>
      <c r="AY182" s="18" t="s">
        <v>196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87</v>
      </c>
      <c r="BK182" s="170">
        <f t="shared" si="19"/>
        <v>0</v>
      </c>
      <c r="BL182" s="18" t="s">
        <v>200</v>
      </c>
      <c r="BM182" s="169" t="s">
        <v>783</v>
      </c>
    </row>
    <row r="183" spans="1:65" s="2" customFormat="1" ht="33" customHeight="1">
      <c r="A183" s="33"/>
      <c r="B183" s="156"/>
      <c r="C183" s="157" t="s">
        <v>512</v>
      </c>
      <c r="D183" s="157" t="s">
        <v>197</v>
      </c>
      <c r="E183" s="158" t="s">
        <v>3750</v>
      </c>
      <c r="F183" s="159" t="s">
        <v>3751</v>
      </c>
      <c r="G183" s="160" t="s">
        <v>444</v>
      </c>
      <c r="H183" s="161">
        <v>1</v>
      </c>
      <c r="I183" s="162"/>
      <c r="J183" s="163">
        <f t="shared" si="1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200</v>
      </c>
      <c r="AT183" s="169" t="s">
        <v>197</v>
      </c>
      <c r="AU183" s="169" t="s">
        <v>87</v>
      </c>
      <c r="AY183" s="18" t="s">
        <v>196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87</v>
      </c>
      <c r="BK183" s="170">
        <f t="shared" si="19"/>
        <v>0</v>
      </c>
      <c r="BL183" s="18" t="s">
        <v>200</v>
      </c>
      <c r="BM183" s="169" t="s">
        <v>791</v>
      </c>
    </row>
    <row r="184" spans="1:65" s="2" customFormat="1" ht="24.2" customHeight="1">
      <c r="A184" s="33"/>
      <c r="B184" s="156"/>
      <c r="C184" s="197" t="s">
        <v>516</v>
      </c>
      <c r="D184" s="197" t="s">
        <v>305</v>
      </c>
      <c r="E184" s="198" t="s">
        <v>3752</v>
      </c>
      <c r="F184" s="199" t="s">
        <v>3753</v>
      </c>
      <c r="G184" s="200" t="s">
        <v>444</v>
      </c>
      <c r="H184" s="201">
        <v>1</v>
      </c>
      <c r="I184" s="202"/>
      <c r="J184" s="203">
        <f t="shared" si="10"/>
        <v>0</v>
      </c>
      <c r="K184" s="204"/>
      <c r="L184" s="205"/>
      <c r="M184" s="206" t="s">
        <v>1</v>
      </c>
      <c r="N184" s="207" t="s">
        <v>40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249</v>
      </c>
      <c r="AT184" s="169" t="s">
        <v>305</v>
      </c>
      <c r="AU184" s="169" t="s">
        <v>87</v>
      </c>
      <c r="AY184" s="18" t="s">
        <v>196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87</v>
      </c>
      <c r="BK184" s="170">
        <f t="shared" si="19"/>
        <v>0</v>
      </c>
      <c r="BL184" s="18" t="s">
        <v>200</v>
      </c>
      <c r="BM184" s="169" t="s">
        <v>797</v>
      </c>
    </row>
    <row r="185" spans="1:65" s="2" customFormat="1" ht="33" customHeight="1">
      <c r="A185" s="33"/>
      <c r="B185" s="156"/>
      <c r="C185" s="197" t="s">
        <v>521</v>
      </c>
      <c r="D185" s="197" t="s">
        <v>305</v>
      </c>
      <c r="E185" s="198" t="s">
        <v>3754</v>
      </c>
      <c r="F185" s="199" t="s">
        <v>3755</v>
      </c>
      <c r="G185" s="200" t="s">
        <v>444</v>
      </c>
      <c r="H185" s="201">
        <v>1</v>
      </c>
      <c r="I185" s="202"/>
      <c r="J185" s="203">
        <f t="shared" si="10"/>
        <v>0</v>
      </c>
      <c r="K185" s="204"/>
      <c r="L185" s="205"/>
      <c r="M185" s="206" t="s">
        <v>1</v>
      </c>
      <c r="N185" s="207" t="s">
        <v>40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249</v>
      </c>
      <c r="AT185" s="169" t="s">
        <v>305</v>
      </c>
      <c r="AU185" s="169" t="s">
        <v>87</v>
      </c>
      <c r="AY185" s="18" t="s">
        <v>196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87</v>
      </c>
      <c r="BK185" s="170">
        <f t="shared" si="19"/>
        <v>0</v>
      </c>
      <c r="BL185" s="18" t="s">
        <v>200</v>
      </c>
      <c r="BM185" s="169" t="s">
        <v>804</v>
      </c>
    </row>
    <row r="186" spans="1:65" s="2" customFormat="1" ht="21.75" customHeight="1">
      <c r="A186" s="33"/>
      <c r="B186" s="156"/>
      <c r="C186" s="197" t="s">
        <v>526</v>
      </c>
      <c r="D186" s="197" t="s">
        <v>305</v>
      </c>
      <c r="E186" s="198" t="s">
        <v>3756</v>
      </c>
      <c r="F186" s="199" t="s">
        <v>3757</v>
      </c>
      <c r="G186" s="200" t="s">
        <v>444</v>
      </c>
      <c r="H186" s="201">
        <v>1</v>
      </c>
      <c r="I186" s="202"/>
      <c r="J186" s="203">
        <f t="shared" si="10"/>
        <v>0</v>
      </c>
      <c r="K186" s="204"/>
      <c r="L186" s="205"/>
      <c r="M186" s="206" t="s">
        <v>1</v>
      </c>
      <c r="N186" s="207" t="s">
        <v>40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249</v>
      </c>
      <c r="AT186" s="169" t="s">
        <v>305</v>
      </c>
      <c r="AU186" s="169" t="s">
        <v>87</v>
      </c>
      <c r="AY186" s="18" t="s">
        <v>196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87</v>
      </c>
      <c r="BK186" s="170">
        <f t="shared" si="19"/>
        <v>0</v>
      </c>
      <c r="BL186" s="18" t="s">
        <v>200</v>
      </c>
      <c r="BM186" s="169" t="s">
        <v>810</v>
      </c>
    </row>
    <row r="187" spans="1:65" s="2" customFormat="1" ht="24.2" customHeight="1">
      <c r="A187" s="33"/>
      <c r="B187" s="156"/>
      <c r="C187" s="157" t="s">
        <v>549</v>
      </c>
      <c r="D187" s="157" t="s">
        <v>197</v>
      </c>
      <c r="E187" s="158" t="s">
        <v>3758</v>
      </c>
      <c r="F187" s="159" t="s">
        <v>3759</v>
      </c>
      <c r="G187" s="160" t="s">
        <v>316</v>
      </c>
      <c r="H187" s="161">
        <v>60</v>
      </c>
      <c r="I187" s="162"/>
      <c r="J187" s="163">
        <f t="shared" si="10"/>
        <v>0</v>
      </c>
      <c r="K187" s="164"/>
      <c r="L187" s="34"/>
      <c r="M187" s="165" t="s">
        <v>1</v>
      </c>
      <c r="N187" s="166" t="s">
        <v>40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200</v>
      </c>
      <c r="AT187" s="169" t="s">
        <v>197</v>
      </c>
      <c r="AU187" s="169" t="s">
        <v>87</v>
      </c>
      <c r="AY187" s="18" t="s">
        <v>196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87</v>
      </c>
      <c r="BK187" s="170">
        <f t="shared" si="19"/>
        <v>0</v>
      </c>
      <c r="BL187" s="18" t="s">
        <v>200</v>
      </c>
      <c r="BM187" s="169" t="s">
        <v>821</v>
      </c>
    </row>
    <row r="188" spans="1:65" s="2" customFormat="1" ht="24.2" customHeight="1">
      <c r="A188" s="33"/>
      <c r="B188" s="156"/>
      <c r="C188" s="157" t="s">
        <v>554</v>
      </c>
      <c r="D188" s="157" t="s">
        <v>197</v>
      </c>
      <c r="E188" s="158" t="s">
        <v>3760</v>
      </c>
      <c r="F188" s="159" t="s">
        <v>3761</v>
      </c>
      <c r="G188" s="160" t="s">
        <v>316</v>
      </c>
      <c r="H188" s="161">
        <v>8</v>
      </c>
      <c r="I188" s="162"/>
      <c r="J188" s="163">
        <f t="shared" si="1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200</v>
      </c>
      <c r="AT188" s="169" t="s">
        <v>197</v>
      </c>
      <c r="AU188" s="169" t="s">
        <v>87</v>
      </c>
      <c r="AY188" s="18" t="s">
        <v>196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87</v>
      </c>
      <c r="BK188" s="170">
        <f t="shared" si="19"/>
        <v>0</v>
      </c>
      <c r="BL188" s="18" t="s">
        <v>200</v>
      </c>
      <c r="BM188" s="169" t="s">
        <v>830</v>
      </c>
    </row>
    <row r="189" spans="1:65" s="2" customFormat="1" ht="24.2" customHeight="1">
      <c r="A189" s="33"/>
      <c r="B189" s="156"/>
      <c r="C189" s="157" t="s">
        <v>558</v>
      </c>
      <c r="D189" s="157" t="s">
        <v>197</v>
      </c>
      <c r="E189" s="158" t="s">
        <v>3762</v>
      </c>
      <c r="F189" s="159" t="s">
        <v>3763</v>
      </c>
      <c r="G189" s="160" t="s">
        <v>316</v>
      </c>
      <c r="H189" s="161">
        <v>68</v>
      </c>
      <c r="I189" s="162"/>
      <c r="J189" s="163">
        <f t="shared" si="1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200</v>
      </c>
      <c r="AT189" s="169" t="s">
        <v>197</v>
      </c>
      <c r="AU189" s="169" t="s">
        <v>87</v>
      </c>
      <c r="AY189" s="18" t="s">
        <v>196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87</v>
      </c>
      <c r="BK189" s="170">
        <f t="shared" si="19"/>
        <v>0</v>
      </c>
      <c r="BL189" s="18" t="s">
        <v>200</v>
      </c>
      <c r="BM189" s="169" t="s">
        <v>840</v>
      </c>
    </row>
    <row r="190" spans="1:65" s="2" customFormat="1" ht="24.2" customHeight="1">
      <c r="A190" s="33"/>
      <c r="B190" s="156"/>
      <c r="C190" s="157" t="s">
        <v>562</v>
      </c>
      <c r="D190" s="157" t="s">
        <v>197</v>
      </c>
      <c r="E190" s="158" t="s">
        <v>3764</v>
      </c>
      <c r="F190" s="159" t="s">
        <v>3765</v>
      </c>
      <c r="G190" s="160" t="s">
        <v>444</v>
      </c>
      <c r="H190" s="161">
        <v>2</v>
      </c>
      <c r="I190" s="162"/>
      <c r="J190" s="163">
        <f t="shared" si="1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200</v>
      </c>
      <c r="AT190" s="169" t="s">
        <v>197</v>
      </c>
      <c r="AU190" s="169" t="s">
        <v>87</v>
      </c>
      <c r="AY190" s="18" t="s">
        <v>196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87</v>
      </c>
      <c r="BK190" s="170">
        <f t="shared" si="19"/>
        <v>0</v>
      </c>
      <c r="BL190" s="18" t="s">
        <v>200</v>
      </c>
      <c r="BM190" s="169" t="s">
        <v>844</v>
      </c>
    </row>
    <row r="191" spans="1:65" s="2" customFormat="1" ht="16.5" customHeight="1">
      <c r="A191" s="33"/>
      <c r="B191" s="156"/>
      <c r="C191" s="157" t="s">
        <v>567</v>
      </c>
      <c r="D191" s="157" t="s">
        <v>197</v>
      </c>
      <c r="E191" s="158" t="s">
        <v>3766</v>
      </c>
      <c r="F191" s="159" t="s">
        <v>3767</v>
      </c>
      <c r="G191" s="160" t="s">
        <v>444</v>
      </c>
      <c r="H191" s="161">
        <v>2</v>
      </c>
      <c r="I191" s="162"/>
      <c r="J191" s="163">
        <f t="shared" si="1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200</v>
      </c>
      <c r="AT191" s="169" t="s">
        <v>197</v>
      </c>
      <c r="AU191" s="169" t="s">
        <v>87</v>
      </c>
      <c r="AY191" s="18" t="s">
        <v>196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8" t="s">
        <v>87</v>
      </c>
      <c r="BK191" s="170">
        <f t="shared" si="19"/>
        <v>0</v>
      </c>
      <c r="BL191" s="18" t="s">
        <v>200</v>
      </c>
      <c r="BM191" s="169" t="s">
        <v>852</v>
      </c>
    </row>
    <row r="192" spans="1:65" s="2" customFormat="1" ht="16.5" customHeight="1">
      <c r="A192" s="33"/>
      <c r="B192" s="156"/>
      <c r="C192" s="197" t="s">
        <v>572</v>
      </c>
      <c r="D192" s="197" t="s">
        <v>305</v>
      </c>
      <c r="E192" s="198" t="s">
        <v>3768</v>
      </c>
      <c r="F192" s="199" t="s">
        <v>3769</v>
      </c>
      <c r="G192" s="200" t="s">
        <v>444</v>
      </c>
      <c r="H192" s="201">
        <v>2</v>
      </c>
      <c r="I192" s="202"/>
      <c r="J192" s="203">
        <f t="shared" si="10"/>
        <v>0</v>
      </c>
      <c r="K192" s="204"/>
      <c r="L192" s="205"/>
      <c r="M192" s="206" t="s">
        <v>1</v>
      </c>
      <c r="N192" s="207" t="s">
        <v>40</v>
      </c>
      <c r="O192" s="62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249</v>
      </c>
      <c r="AT192" s="169" t="s">
        <v>305</v>
      </c>
      <c r="AU192" s="169" t="s">
        <v>87</v>
      </c>
      <c r="AY192" s="18" t="s">
        <v>196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8" t="s">
        <v>87</v>
      </c>
      <c r="BK192" s="170">
        <f t="shared" si="19"/>
        <v>0</v>
      </c>
      <c r="BL192" s="18" t="s">
        <v>200</v>
      </c>
      <c r="BM192" s="169" t="s">
        <v>861</v>
      </c>
    </row>
    <row r="193" spans="1:65" s="2" customFormat="1" ht="16.5" customHeight="1">
      <c r="A193" s="33"/>
      <c r="B193" s="156"/>
      <c r="C193" s="197" t="s">
        <v>596</v>
      </c>
      <c r="D193" s="197" t="s">
        <v>305</v>
      </c>
      <c r="E193" s="198" t="s">
        <v>3770</v>
      </c>
      <c r="F193" s="199" t="s">
        <v>3771</v>
      </c>
      <c r="G193" s="200" t="s">
        <v>444</v>
      </c>
      <c r="H193" s="201">
        <v>2</v>
      </c>
      <c r="I193" s="202"/>
      <c r="J193" s="203">
        <f t="shared" si="10"/>
        <v>0</v>
      </c>
      <c r="K193" s="204"/>
      <c r="L193" s="205"/>
      <c r="M193" s="206" t="s">
        <v>1</v>
      </c>
      <c r="N193" s="207" t="s">
        <v>40</v>
      </c>
      <c r="O193" s="62"/>
      <c r="P193" s="167">
        <f t="shared" si="11"/>
        <v>0</v>
      </c>
      <c r="Q193" s="167">
        <v>0</v>
      </c>
      <c r="R193" s="167">
        <f t="shared" si="12"/>
        <v>0</v>
      </c>
      <c r="S193" s="167">
        <v>0</v>
      </c>
      <c r="T193" s="168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249</v>
      </c>
      <c r="AT193" s="169" t="s">
        <v>305</v>
      </c>
      <c r="AU193" s="169" t="s">
        <v>87</v>
      </c>
      <c r="AY193" s="18" t="s">
        <v>196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8" t="s">
        <v>87</v>
      </c>
      <c r="BK193" s="170">
        <f t="shared" si="19"/>
        <v>0</v>
      </c>
      <c r="BL193" s="18" t="s">
        <v>200</v>
      </c>
      <c r="BM193" s="169" t="s">
        <v>865</v>
      </c>
    </row>
    <row r="194" spans="1:65" s="2" customFormat="1" ht="16.5" customHeight="1">
      <c r="A194" s="33"/>
      <c r="B194" s="156"/>
      <c r="C194" s="197" t="s">
        <v>605</v>
      </c>
      <c r="D194" s="197" t="s">
        <v>305</v>
      </c>
      <c r="E194" s="198" t="s">
        <v>3772</v>
      </c>
      <c r="F194" s="199" t="s">
        <v>3773</v>
      </c>
      <c r="G194" s="200" t="s">
        <v>444</v>
      </c>
      <c r="H194" s="201">
        <v>2</v>
      </c>
      <c r="I194" s="202"/>
      <c r="J194" s="203">
        <f t="shared" si="10"/>
        <v>0</v>
      </c>
      <c r="K194" s="204"/>
      <c r="L194" s="205"/>
      <c r="M194" s="206" t="s">
        <v>1</v>
      </c>
      <c r="N194" s="207" t="s">
        <v>40</v>
      </c>
      <c r="O194" s="62"/>
      <c r="P194" s="167">
        <f t="shared" si="11"/>
        <v>0</v>
      </c>
      <c r="Q194" s="167">
        <v>0</v>
      </c>
      <c r="R194" s="167">
        <f t="shared" si="12"/>
        <v>0</v>
      </c>
      <c r="S194" s="167">
        <v>0</v>
      </c>
      <c r="T194" s="168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249</v>
      </c>
      <c r="AT194" s="169" t="s">
        <v>305</v>
      </c>
      <c r="AU194" s="169" t="s">
        <v>87</v>
      </c>
      <c r="AY194" s="18" t="s">
        <v>196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8" t="s">
        <v>87</v>
      </c>
      <c r="BK194" s="170">
        <f t="shared" si="19"/>
        <v>0</v>
      </c>
      <c r="BL194" s="18" t="s">
        <v>200</v>
      </c>
      <c r="BM194" s="169" t="s">
        <v>873</v>
      </c>
    </row>
    <row r="195" spans="1:65" s="2" customFormat="1" ht="16.5" customHeight="1">
      <c r="A195" s="33"/>
      <c r="B195" s="156"/>
      <c r="C195" s="157" t="s">
        <v>609</v>
      </c>
      <c r="D195" s="157" t="s">
        <v>197</v>
      </c>
      <c r="E195" s="158" t="s">
        <v>3774</v>
      </c>
      <c r="F195" s="159" t="s">
        <v>3775</v>
      </c>
      <c r="G195" s="160" t="s">
        <v>444</v>
      </c>
      <c r="H195" s="161">
        <v>1</v>
      </c>
      <c r="I195" s="162"/>
      <c r="J195" s="163">
        <f t="shared" si="10"/>
        <v>0</v>
      </c>
      <c r="K195" s="164"/>
      <c r="L195" s="34"/>
      <c r="M195" s="165" t="s">
        <v>1</v>
      </c>
      <c r="N195" s="166" t="s">
        <v>40</v>
      </c>
      <c r="O195" s="62"/>
      <c r="P195" s="167">
        <f t="shared" si="11"/>
        <v>0</v>
      </c>
      <c r="Q195" s="167">
        <v>0</v>
      </c>
      <c r="R195" s="167">
        <f t="shared" si="12"/>
        <v>0</v>
      </c>
      <c r="S195" s="167">
        <v>0</v>
      </c>
      <c r="T195" s="168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200</v>
      </c>
      <c r="AT195" s="169" t="s">
        <v>197</v>
      </c>
      <c r="AU195" s="169" t="s">
        <v>87</v>
      </c>
      <c r="AY195" s="18" t="s">
        <v>196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8" t="s">
        <v>87</v>
      </c>
      <c r="BK195" s="170">
        <f t="shared" si="19"/>
        <v>0</v>
      </c>
      <c r="BL195" s="18" t="s">
        <v>200</v>
      </c>
      <c r="BM195" s="169" t="s">
        <v>880</v>
      </c>
    </row>
    <row r="196" spans="1:65" s="2" customFormat="1" ht="16.5" customHeight="1">
      <c r="A196" s="33"/>
      <c r="B196" s="156"/>
      <c r="C196" s="197" t="s">
        <v>614</v>
      </c>
      <c r="D196" s="197" t="s">
        <v>305</v>
      </c>
      <c r="E196" s="198" t="s">
        <v>3776</v>
      </c>
      <c r="F196" s="199" t="s">
        <v>3777</v>
      </c>
      <c r="G196" s="200" t="s">
        <v>444</v>
      </c>
      <c r="H196" s="201">
        <v>1</v>
      </c>
      <c r="I196" s="202"/>
      <c r="J196" s="203">
        <f t="shared" si="10"/>
        <v>0</v>
      </c>
      <c r="K196" s="204"/>
      <c r="L196" s="205"/>
      <c r="M196" s="206" t="s">
        <v>1</v>
      </c>
      <c r="N196" s="207" t="s">
        <v>40</v>
      </c>
      <c r="O196" s="62"/>
      <c r="P196" s="167">
        <f t="shared" si="11"/>
        <v>0</v>
      </c>
      <c r="Q196" s="167">
        <v>0</v>
      </c>
      <c r="R196" s="167">
        <f t="shared" si="12"/>
        <v>0</v>
      </c>
      <c r="S196" s="167">
        <v>0</v>
      </c>
      <c r="T196" s="168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249</v>
      </c>
      <c r="AT196" s="169" t="s">
        <v>305</v>
      </c>
      <c r="AU196" s="169" t="s">
        <v>87</v>
      </c>
      <c r="AY196" s="18" t="s">
        <v>196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8" t="s">
        <v>87</v>
      </c>
      <c r="BK196" s="170">
        <f t="shared" si="19"/>
        <v>0</v>
      </c>
      <c r="BL196" s="18" t="s">
        <v>200</v>
      </c>
      <c r="BM196" s="169" t="s">
        <v>887</v>
      </c>
    </row>
    <row r="197" spans="1:65" s="2" customFormat="1" ht="37.700000000000003" customHeight="1">
      <c r="A197" s="33"/>
      <c r="B197" s="156"/>
      <c r="C197" s="197" t="s">
        <v>619</v>
      </c>
      <c r="D197" s="197" t="s">
        <v>305</v>
      </c>
      <c r="E197" s="198" t="s">
        <v>3778</v>
      </c>
      <c r="F197" s="199" t="s">
        <v>3779</v>
      </c>
      <c r="G197" s="200" t="s">
        <v>444</v>
      </c>
      <c r="H197" s="201">
        <v>1</v>
      </c>
      <c r="I197" s="202"/>
      <c r="J197" s="203">
        <f t="shared" si="10"/>
        <v>0</v>
      </c>
      <c r="K197" s="204"/>
      <c r="L197" s="205"/>
      <c r="M197" s="206" t="s">
        <v>1</v>
      </c>
      <c r="N197" s="207" t="s">
        <v>40</v>
      </c>
      <c r="O197" s="62"/>
      <c r="P197" s="167">
        <f t="shared" si="11"/>
        <v>0</v>
      </c>
      <c r="Q197" s="167">
        <v>0</v>
      </c>
      <c r="R197" s="167">
        <f t="shared" si="12"/>
        <v>0</v>
      </c>
      <c r="S197" s="167">
        <v>0</v>
      </c>
      <c r="T197" s="16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249</v>
      </c>
      <c r="AT197" s="169" t="s">
        <v>305</v>
      </c>
      <c r="AU197" s="169" t="s">
        <v>87</v>
      </c>
      <c r="AY197" s="18" t="s">
        <v>196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8" t="s">
        <v>87</v>
      </c>
      <c r="BK197" s="170">
        <f t="shared" si="19"/>
        <v>0</v>
      </c>
      <c r="BL197" s="18" t="s">
        <v>200</v>
      </c>
      <c r="BM197" s="169" t="s">
        <v>894</v>
      </c>
    </row>
    <row r="198" spans="1:65" s="2" customFormat="1" ht="21.75" customHeight="1">
      <c r="A198" s="33"/>
      <c r="B198" s="156"/>
      <c r="C198" s="157" t="s">
        <v>629</v>
      </c>
      <c r="D198" s="157" t="s">
        <v>197</v>
      </c>
      <c r="E198" s="158" t="s">
        <v>3780</v>
      </c>
      <c r="F198" s="159" t="s">
        <v>3781</v>
      </c>
      <c r="G198" s="160" t="s">
        <v>316</v>
      </c>
      <c r="H198" s="161">
        <v>70</v>
      </c>
      <c r="I198" s="162"/>
      <c r="J198" s="163">
        <f t="shared" si="1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11"/>
        <v>0</v>
      </c>
      <c r="Q198" s="167">
        <v>0</v>
      </c>
      <c r="R198" s="167">
        <f t="shared" si="12"/>
        <v>0</v>
      </c>
      <c r="S198" s="167">
        <v>0</v>
      </c>
      <c r="T198" s="168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200</v>
      </c>
      <c r="AT198" s="169" t="s">
        <v>197</v>
      </c>
      <c r="AU198" s="169" t="s">
        <v>87</v>
      </c>
      <c r="AY198" s="18" t="s">
        <v>196</v>
      </c>
      <c r="BE198" s="170">
        <f t="shared" si="14"/>
        <v>0</v>
      </c>
      <c r="BF198" s="170">
        <f t="shared" si="15"/>
        <v>0</v>
      </c>
      <c r="BG198" s="170">
        <f t="shared" si="16"/>
        <v>0</v>
      </c>
      <c r="BH198" s="170">
        <f t="shared" si="17"/>
        <v>0</v>
      </c>
      <c r="BI198" s="170">
        <f t="shared" si="18"/>
        <v>0</v>
      </c>
      <c r="BJ198" s="18" t="s">
        <v>87</v>
      </c>
      <c r="BK198" s="170">
        <f t="shared" si="19"/>
        <v>0</v>
      </c>
      <c r="BL198" s="18" t="s">
        <v>200</v>
      </c>
      <c r="BM198" s="169" t="s">
        <v>901</v>
      </c>
    </row>
    <row r="199" spans="1:65" s="2" customFormat="1" ht="16.5" customHeight="1">
      <c r="A199" s="33"/>
      <c r="B199" s="156"/>
      <c r="C199" s="197" t="s">
        <v>635</v>
      </c>
      <c r="D199" s="197" t="s">
        <v>305</v>
      </c>
      <c r="E199" s="198" t="s">
        <v>3782</v>
      </c>
      <c r="F199" s="199" t="s">
        <v>3783</v>
      </c>
      <c r="G199" s="200" t="s">
        <v>316</v>
      </c>
      <c r="H199" s="201">
        <v>70</v>
      </c>
      <c r="I199" s="202"/>
      <c r="J199" s="203">
        <f t="shared" si="10"/>
        <v>0</v>
      </c>
      <c r="K199" s="204"/>
      <c r="L199" s="205"/>
      <c r="M199" s="206" t="s">
        <v>1</v>
      </c>
      <c r="N199" s="207" t="s">
        <v>40</v>
      </c>
      <c r="O199" s="62"/>
      <c r="P199" s="167">
        <f t="shared" si="11"/>
        <v>0</v>
      </c>
      <c r="Q199" s="167">
        <v>0</v>
      </c>
      <c r="R199" s="167">
        <f t="shared" si="12"/>
        <v>0</v>
      </c>
      <c r="S199" s="167">
        <v>0</v>
      </c>
      <c r="T199" s="168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249</v>
      </c>
      <c r="AT199" s="169" t="s">
        <v>305</v>
      </c>
      <c r="AU199" s="169" t="s">
        <v>87</v>
      </c>
      <c r="AY199" s="18" t="s">
        <v>196</v>
      </c>
      <c r="BE199" s="170">
        <f t="shared" si="14"/>
        <v>0</v>
      </c>
      <c r="BF199" s="170">
        <f t="shared" si="15"/>
        <v>0</v>
      </c>
      <c r="BG199" s="170">
        <f t="shared" si="16"/>
        <v>0</v>
      </c>
      <c r="BH199" s="170">
        <f t="shared" si="17"/>
        <v>0</v>
      </c>
      <c r="BI199" s="170">
        <f t="shared" si="18"/>
        <v>0</v>
      </c>
      <c r="BJ199" s="18" t="s">
        <v>87</v>
      </c>
      <c r="BK199" s="170">
        <f t="shared" si="19"/>
        <v>0</v>
      </c>
      <c r="BL199" s="18" t="s">
        <v>200</v>
      </c>
      <c r="BM199" s="169" t="s">
        <v>909</v>
      </c>
    </row>
    <row r="200" spans="1:65" s="2" customFormat="1" ht="16.5" customHeight="1">
      <c r="A200" s="33"/>
      <c r="B200" s="156"/>
      <c r="C200" s="157" t="s">
        <v>640</v>
      </c>
      <c r="D200" s="157" t="s">
        <v>197</v>
      </c>
      <c r="E200" s="158" t="s">
        <v>3784</v>
      </c>
      <c r="F200" s="159" t="s">
        <v>3785</v>
      </c>
      <c r="G200" s="160" t="s">
        <v>444</v>
      </c>
      <c r="H200" s="161">
        <v>4</v>
      </c>
      <c r="I200" s="162"/>
      <c r="J200" s="163">
        <f t="shared" si="1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11"/>
        <v>0</v>
      </c>
      <c r="Q200" s="167">
        <v>0</v>
      </c>
      <c r="R200" s="167">
        <f t="shared" si="12"/>
        <v>0</v>
      </c>
      <c r="S200" s="167">
        <v>0</v>
      </c>
      <c r="T200" s="168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200</v>
      </c>
      <c r="AT200" s="169" t="s">
        <v>197</v>
      </c>
      <c r="AU200" s="169" t="s">
        <v>87</v>
      </c>
      <c r="AY200" s="18" t="s">
        <v>196</v>
      </c>
      <c r="BE200" s="170">
        <f t="shared" si="14"/>
        <v>0</v>
      </c>
      <c r="BF200" s="170">
        <f t="shared" si="15"/>
        <v>0</v>
      </c>
      <c r="BG200" s="170">
        <f t="shared" si="16"/>
        <v>0</v>
      </c>
      <c r="BH200" s="170">
        <f t="shared" si="17"/>
        <v>0</v>
      </c>
      <c r="BI200" s="170">
        <f t="shared" si="18"/>
        <v>0</v>
      </c>
      <c r="BJ200" s="18" t="s">
        <v>87</v>
      </c>
      <c r="BK200" s="170">
        <f t="shared" si="19"/>
        <v>0</v>
      </c>
      <c r="BL200" s="18" t="s">
        <v>200</v>
      </c>
      <c r="BM200" s="169" t="s">
        <v>920</v>
      </c>
    </row>
    <row r="201" spans="1:65" s="2" customFormat="1" ht="24.2" customHeight="1">
      <c r="A201" s="33"/>
      <c r="B201" s="156"/>
      <c r="C201" s="157" t="s">
        <v>644</v>
      </c>
      <c r="D201" s="157" t="s">
        <v>197</v>
      </c>
      <c r="E201" s="158" t="s">
        <v>3786</v>
      </c>
      <c r="F201" s="159" t="s">
        <v>3787</v>
      </c>
      <c r="G201" s="160" t="s">
        <v>316</v>
      </c>
      <c r="H201" s="161">
        <v>70</v>
      </c>
      <c r="I201" s="162"/>
      <c r="J201" s="163">
        <f t="shared" si="1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11"/>
        <v>0</v>
      </c>
      <c r="Q201" s="167">
        <v>0</v>
      </c>
      <c r="R201" s="167">
        <f t="shared" si="12"/>
        <v>0</v>
      </c>
      <c r="S201" s="167">
        <v>0</v>
      </c>
      <c r="T201" s="168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200</v>
      </c>
      <c r="AT201" s="169" t="s">
        <v>197</v>
      </c>
      <c r="AU201" s="169" t="s">
        <v>87</v>
      </c>
      <c r="AY201" s="18" t="s">
        <v>196</v>
      </c>
      <c r="BE201" s="170">
        <f t="shared" si="14"/>
        <v>0</v>
      </c>
      <c r="BF201" s="170">
        <f t="shared" si="15"/>
        <v>0</v>
      </c>
      <c r="BG201" s="170">
        <f t="shared" si="16"/>
        <v>0</v>
      </c>
      <c r="BH201" s="170">
        <f t="shared" si="17"/>
        <v>0</v>
      </c>
      <c r="BI201" s="170">
        <f t="shared" si="18"/>
        <v>0</v>
      </c>
      <c r="BJ201" s="18" t="s">
        <v>87</v>
      </c>
      <c r="BK201" s="170">
        <f t="shared" si="19"/>
        <v>0</v>
      </c>
      <c r="BL201" s="18" t="s">
        <v>200</v>
      </c>
      <c r="BM201" s="169" t="s">
        <v>929</v>
      </c>
    </row>
    <row r="202" spans="1:65" s="2" customFormat="1" ht="24.2" customHeight="1">
      <c r="A202" s="33"/>
      <c r="B202" s="156"/>
      <c r="C202" s="157" t="s">
        <v>649</v>
      </c>
      <c r="D202" s="157" t="s">
        <v>197</v>
      </c>
      <c r="E202" s="158" t="s">
        <v>3788</v>
      </c>
      <c r="F202" s="159" t="s">
        <v>3789</v>
      </c>
      <c r="G202" s="160" t="s">
        <v>444</v>
      </c>
      <c r="H202" s="161">
        <v>6</v>
      </c>
      <c r="I202" s="162"/>
      <c r="J202" s="163">
        <f t="shared" si="1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11"/>
        <v>0</v>
      </c>
      <c r="Q202" s="167">
        <v>0</v>
      </c>
      <c r="R202" s="167">
        <f t="shared" si="12"/>
        <v>0</v>
      </c>
      <c r="S202" s="167">
        <v>0</v>
      </c>
      <c r="T202" s="168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200</v>
      </c>
      <c r="AT202" s="169" t="s">
        <v>197</v>
      </c>
      <c r="AU202" s="169" t="s">
        <v>87</v>
      </c>
      <c r="AY202" s="18" t="s">
        <v>196</v>
      </c>
      <c r="BE202" s="170">
        <f t="shared" si="14"/>
        <v>0</v>
      </c>
      <c r="BF202" s="170">
        <f t="shared" si="15"/>
        <v>0</v>
      </c>
      <c r="BG202" s="170">
        <f t="shared" si="16"/>
        <v>0</v>
      </c>
      <c r="BH202" s="170">
        <f t="shared" si="17"/>
        <v>0</v>
      </c>
      <c r="BI202" s="170">
        <f t="shared" si="18"/>
        <v>0</v>
      </c>
      <c r="BJ202" s="18" t="s">
        <v>87</v>
      </c>
      <c r="BK202" s="170">
        <f t="shared" si="19"/>
        <v>0</v>
      </c>
      <c r="BL202" s="18" t="s">
        <v>200</v>
      </c>
      <c r="BM202" s="169" t="s">
        <v>936</v>
      </c>
    </row>
    <row r="203" spans="1:65" s="2" customFormat="1" ht="24.2" customHeight="1">
      <c r="A203" s="33"/>
      <c r="B203" s="156"/>
      <c r="C203" s="197" t="s">
        <v>653</v>
      </c>
      <c r="D203" s="197" t="s">
        <v>305</v>
      </c>
      <c r="E203" s="198" t="s">
        <v>3790</v>
      </c>
      <c r="F203" s="199" t="s">
        <v>3791</v>
      </c>
      <c r="G203" s="200" t="s">
        <v>444</v>
      </c>
      <c r="H203" s="201">
        <v>6</v>
      </c>
      <c r="I203" s="202"/>
      <c r="J203" s="203">
        <f t="shared" si="10"/>
        <v>0</v>
      </c>
      <c r="K203" s="204"/>
      <c r="L203" s="205"/>
      <c r="M203" s="206" t="s">
        <v>1</v>
      </c>
      <c r="N203" s="207" t="s">
        <v>40</v>
      </c>
      <c r="O203" s="62"/>
      <c r="P203" s="167">
        <f t="shared" si="11"/>
        <v>0</v>
      </c>
      <c r="Q203" s="167">
        <v>0</v>
      </c>
      <c r="R203" s="167">
        <f t="shared" si="12"/>
        <v>0</v>
      </c>
      <c r="S203" s="167">
        <v>0</v>
      </c>
      <c r="T203" s="168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249</v>
      </c>
      <c r="AT203" s="169" t="s">
        <v>305</v>
      </c>
      <c r="AU203" s="169" t="s">
        <v>87</v>
      </c>
      <c r="AY203" s="18" t="s">
        <v>196</v>
      </c>
      <c r="BE203" s="170">
        <f t="shared" si="14"/>
        <v>0</v>
      </c>
      <c r="BF203" s="170">
        <f t="shared" si="15"/>
        <v>0</v>
      </c>
      <c r="BG203" s="170">
        <f t="shared" si="16"/>
        <v>0</v>
      </c>
      <c r="BH203" s="170">
        <f t="shared" si="17"/>
        <v>0</v>
      </c>
      <c r="BI203" s="170">
        <f t="shared" si="18"/>
        <v>0</v>
      </c>
      <c r="BJ203" s="18" t="s">
        <v>87</v>
      </c>
      <c r="BK203" s="170">
        <f t="shared" si="19"/>
        <v>0</v>
      </c>
      <c r="BL203" s="18" t="s">
        <v>200</v>
      </c>
      <c r="BM203" s="169" t="s">
        <v>944</v>
      </c>
    </row>
    <row r="204" spans="1:65" s="2" customFormat="1" ht="16.5" customHeight="1">
      <c r="A204" s="33"/>
      <c r="B204" s="156"/>
      <c r="C204" s="197" t="s">
        <v>662</v>
      </c>
      <c r="D204" s="197" t="s">
        <v>305</v>
      </c>
      <c r="E204" s="198" t="s">
        <v>3792</v>
      </c>
      <c r="F204" s="199" t="s">
        <v>3793</v>
      </c>
      <c r="G204" s="200" t="s">
        <v>444</v>
      </c>
      <c r="H204" s="201">
        <v>2</v>
      </c>
      <c r="I204" s="202"/>
      <c r="J204" s="203">
        <f t="shared" si="10"/>
        <v>0</v>
      </c>
      <c r="K204" s="204"/>
      <c r="L204" s="205"/>
      <c r="M204" s="206" t="s">
        <v>1</v>
      </c>
      <c r="N204" s="207" t="s">
        <v>40</v>
      </c>
      <c r="O204" s="62"/>
      <c r="P204" s="167">
        <f t="shared" si="11"/>
        <v>0</v>
      </c>
      <c r="Q204" s="167">
        <v>0</v>
      </c>
      <c r="R204" s="167">
        <f t="shared" si="12"/>
        <v>0</v>
      </c>
      <c r="S204" s="167">
        <v>0</v>
      </c>
      <c r="T204" s="168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249</v>
      </c>
      <c r="AT204" s="169" t="s">
        <v>305</v>
      </c>
      <c r="AU204" s="169" t="s">
        <v>87</v>
      </c>
      <c r="AY204" s="18" t="s">
        <v>196</v>
      </c>
      <c r="BE204" s="170">
        <f t="shared" si="14"/>
        <v>0</v>
      </c>
      <c r="BF204" s="170">
        <f t="shared" si="15"/>
        <v>0</v>
      </c>
      <c r="BG204" s="170">
        <f t="shared" si="16"/>
        <v>0</v>
      </c>
      <c r="BH204" s="170">
        <f t="shared" si="17"/>
        <v>0</v>
      </c>
      <c r="BI204" s="170">
        <f t="shared" si="18"/>
        <v>0</v>
      </c>
      <c r="BJ204" s="18" t="s">
        <v>87</v>
      </c>
      <c r="BK204" s="170">
        <f t="shared" si="19"/>
        <v>0</v>
      </c>
      <c r="BL204" s="18" t="s">
        <v>200</v>
      </c>
      <c r="BM204" s="169" t="s">
        <v>951</v>
      </c>
    </row>
    <row r="205" spans="1:65" s="12" customFormat="1" ht="22.7" customHeight="1">
      <c r="B205" s="146"/>
      <c r="D205" s="147" t="s">
        <v>73</v>
      </c>
      <c r="E205" s="171" t="s">
        <v>255</v>
      </c>
      <c r="F205" s="171" t="s">
        <v>686</v>
      </c>
      <c r="I205" s="149"/>
      <c r="J205" s="172">
        <f>BK205</f>
        <v>0</v>
      </c>
      <c r="L205" s="146"/>
      <c r="M205" s="150"/>
      <c r="N205" s="151"/>
      <c r="O205" s="151"/>
      <c r="P205" s="152">
        <f>SUM(P206:P213)</f>
        <v>0</v>
      </c>
      <c r="Q205" s="151"/>
      <c r="R205" s="152">
        <f>SUM(R206:R213)</f>
        <v>0</v>
      </c>
      <c r="S205" s="151"/>
      <c r="T205" s="153">
        <f>SUM(T206:T213)</f>
        <v>0</v>
      </c>
      <c r="AR205" s="147" t="s">
        <v>81</v>
      </c>
      <c r="AT205" s="154" t="s">
        <v>73</v>
      </c>
      <c r="AU205" s="154" t="s">
        <v>81</v>
      </c>
      <c r="AY205" s="147" t="s">
        <v>196</v>
      </c>
      <c r="BK205" s="155">
        <f>SUM(BK206:BK213)</f>
        <v>0</v>
      </c>
    </row>
    <row r="206" spans="1:65" s="2" customFormat="1" ht="24.2" customHeight="1">
      <c r="A206" s="33"/>
      <c r="B206" s="156"/>
      <c r="C206" s="157" t="s">
        <v>666</v>
      </c>
      <c r="D206" s="157" t="s">
        <v>197</v>
      </c>
      <c r="E206" s="158" t="s">
        <v>3794</v>
      </c>
      <c r="F206" s="159" t="s">
        <v>3795</v>
      </c>
      <c r="G206" s="160" t="s">
        <v>316</v>
      </c>
      <c r="H206" s="161">
        <v>8</v>
      </c>
      <c r="I206" s="162"/>
      <c r="J206" s="163">
        <f t="shared" ref="J206:J213" si="20">ROUND(I206*H206,2)</f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ref="P206:P213" si="21">O206*H206</f>
        <v>0</v>
      </c>
      <c r="Q206" s="167">
        <v>0</v>
      </c>
      <c r="R206" s="167">
        <f t="shared" ref="R206:R213" si="22">Q206*H206</f>
        <v>0</v>
      </c>
      <c r="S206" s="167">
        <v>0</v>
      </c>
      <c r="T206" s="168">
        <f t="shared" ref="T206:T213" si="2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200</v>
      </c>
      <c r="AT206" s="169" t="s">
        <v>197</v>
      </c>
      <c r="AU206" s="169" t="s">
        <v>87</v>
      </c>
      <c r="AY206" s="18" t="s">
        <v>196</v>
      </c>
      <c r="BE206" s="170">
        <f t="shared" ref="BE206:BE213" si="24">IF(N206="základná",J206,0)</f>
        <v>0</v>
      </c>
      <c r="BF206" s="170">
        <f t="shared" ref="BF206:BF213" si="25">IF(N206="znížená",J206,0)</f>
        <v>0</v>
      </c>
      <c r="BG206" s="170">
        <f t="shared" ref="BG206:BG213" si="26">IF(N206="zákl. prenesená",J206,0)</f>
        <v>0</v>
      </c>
      <c r="BH206" s="170">
        <f t="shared" ref="BH206:BH213" si="27">IF(N206="zníž. prenesená",J206,0)</f>
        <v>0</v>
      </c>
      <c r="BI206" s="170">
        <f t="shared" ref="BI206:BI213" si="28">IF(N206="nulová",J206,0)</f>
        <v>0</v>
      </c>
      <c r="BJ206" s="18" t="s">
        <v>87</v>
      </c>
      <c r="BK206" s="170">
        <f t="shared" ref="BK206:BK213" si="29">ROUND(I206*H206,2)</f>
        <v>0</v>
      </c>
      <c r="BL206" s="18" t="s">
        <v>200</v>
      </c>
      <c r="BM206" s="169" t="s">
        <v>960</v>
      </c>
    </row>
    <row r="207" spans="1:65" s="2" customFormat="1" ht="21.75" customHeight="1">
      <c r="A207" s="33"/>
      <c r="B207" s="156"/>
      <c r="C207" s="157" t="s">
        <v>670</v>
      </c>
      <c r="D207" s="157" t="s">
        <v>197</v>
      </c>
      <c r="E207" s="158" t="s">
        <v>3796</v>
      </c>
      <c r="F207" s="159" t="s">
        <v>3797</v>
      </c>
      <c r="G207" s="160" t="s">
        <v>280</v>
      </c>
      <c r="H207" s="161">
        <v>2.7480000000000002</v>
      </c>
      <c r="I207" s="162"/>
      <c r="J207" s="163">
        <f t="shared" si="20"/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si="21"/>
        <v>0</v>
      </c>
      <c r="Q207" s="167">
        <v>0</v>
      </c>
      <c r="R207" s="167">
        <f t="shared" si="22"/>
        <v>0</v>
      </c>
      <c r="S207" s="167">
        <v>0</v>
      </c>
      <c r="T207" s="168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200</v>
      </c>
      <c r="AT207" s="169" t="s">
        <v>197</v>
      </c>
      <c r="AU207" s="169" t="s">
        <v>87</v>
      </c>
      <c r="AY207" s="18" t="s">
        <v>196</v>
      </c>
      <c r="BE207" s="170">
        <f t="shared" si="24"/>
        <v>0</v>
      </c>
      <c r="BF207" s="170">
        <f t="shared" si="25"/>
        <v>0</v>
      </c>
      <c r="BG207" s="170">
        <f t="shared" si="26"/>
        <v>0</v>
      </c>
      <c r="BH207" s="170">
        <f t="shared" si="27"/>
        <v>0</v>
      </c>
      <c r="BI207" s="170">
        <f t="shared" si="28"/>
        <v>0</v>
      </c>
      <c r="BJ207" s="18" t="s">
        <v>87</v>
      </c>
      <c r="BK207" s="170">
        <f t="shared" si="29"/>
        <v>0</v>
      </c>
      <c r="BL207" s="18" t="s">
        <v>200</v>
      </c>
      <c r="BM207" s="169" t="s">
        <v>964</v>
      </c>
    </row>
    <row r="208" spans="1:65" s="2" customFormat="1" ht="24.2" customHeight="1">
      <c r="A208" s="33"/>
      <c r="B208" s="156"/>
      <c r="C208" s="157" t="s">
        <v>674</v>
      </c>
      <c r="D208" s="157" t="s">
        <v>197</v>
      </c>
      <c r="E208" s="158" t="s">
        <v>3798</v>
      </c>
      <c r="F208" s="159" t="s">
        <v>3799</v>
      </c>
      <c r="G208" s="160" t="s">
        <v>280</v>
      </c>
      <c r="H208" s="161">
        <v>2.7480000000000002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200</v>
      </c>
      <c r="AT208" s="169" t="s">
        <v>197</v>
      </c>
      <c r="AU208" s="169" t="s">
        <v>87</v>
      </c>
      <c r="AY208" s="18" t="s">
        <v>196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87</v>
      </c>
      <c r="BK208" s="170">
        <f t="shared" si="29"/>
        <v>0</v>
      </c>
      <c r="BL208" s="18" t="s">
        <v>200</v>
      </c>
      <c r="BM208" s="169" t="s">
        <v>971</v>
      </c>
    </row>
    <row r="209" spans="1:65" s="2" customFormat="1" ht="33" customHeight="1">
      <c r="A209" s="33"/>
      <c r="B209" s="156"/>
      <c r="C209" s="157" t="s">
        <v>678</v>
      </c>
      <c r="D209" s="157" t="s">
        <v>197</v>
      </c>
      <c r="E209" s="158" t="s">
        <v>3800</v>
      </c>
      <c r="F209" s="159" t="s">
        <v>3801</v>
      </c>
      <c r="G209" s="160" t="s">
        <v>280</v>
      </c>
      <c r="H209" s="161">
        <v>2.7480000000000002</v>
      </c>
      <c r="I209" s="162"/>
      <c r="J209" s="163">
        <f t="shared" si="20"/>
        <v>0</v>
      </c>
      <c r="K209" s="164"/>
      <c r="L209" s="34"/>
      <c r="M209" s="165" t="s">
        <v>1</v>
      </c>
      <c r="N209" s="166" t="s">
        <v>40</v>
      </c>
      <c r="O209" s="62"/>
      <c r="P209" s="167">
        <f t="shared" si="21"/>
        <v>0</v>
      </c>
      <c r="Q209" s="167">
        <v>0</v>
      </c>
      <c r="R209" s="167">
        <f t="shared" si="22"/>
        <v>0</v>
      </c>
      <c r="S209" s="167">
        <v>0</v>
      </c>
      <c r="T209" s="168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200</v>
      </c>
      <c r="AT209" s="169" t="s">
        <v>197</v>
      </c>
      <c r="AU209" s="169" t="s">
        <v>87</v>
      </c>
      <c r="AY209" s="18" t="s">
        <v>196</v>
      </c>
      <c r="BE209" s="170">
        <f t="shared" si="24"/>
        <v>0</v>
      </c>
      <c r="BF209" s="170">
        <f t="shared" si="25"/>
        <v>0</v>
      </c>
      <c r="BG209" s="170">
        <f t="shared" si="26"/>
        <v>0</v>
      </c>
      <c r="BH209" s="170">
        <f t="shared" si="27"/>
        <v>0</v>
      </c>
      <c r="BI209" s="170">
        <f t="shared" si="28"/>
        <v>0</v>
      </c>
      <c r="BJ209" s="18" t="s">
        <v>87</v>
      </c>
      <c r="BK209" s="170">
        <f t="shared" si="29"/>
        <v>0</v>
      </c>
      <c r="BL209" s="18" t="s">
        <v>200</v>
      </c>
      <c r="BM209" s="169" t="s">
        <v>981</v>
      </c>
    </row>
    <row r="210" spans="1:65" s="2" customFormat="1" ht="21.75" customHeight="1">
      <c r="A210" s="33"/>
      <c r="B210" s="156"/>
      <c r="C210" s="157" t="s">
        <v>682</v>
      </c>
      <c r="D210" s="157" t="s">
        <v>197</v>
      </c>
      <c r="E210" s="158" t="s">
        <v>3802</v>
      </c>
      <c r="F210" s="159" t="s">
        <v>3803</v>
      </c>
      <c r="G210" s="160" t="s">
        <v>280</v>
      </c>
      <c r="H210" s="161">
        <v>2.7480000000000002</v>
      </c>
      <c r="I210" s="162"/>
      <c r="J210" s="163">
        <f t="shared" si="20"/>
        <v>0</v>
      </c>
      <c r="K210" s="164"/>
      <c r="L210" s="34"/>
      <c r="M210" s="165" t="s">
        <v>1</v>
      </c>
      <c r="N210" s="166" t="s">
        <v>40</v>
      </c>
      <c r="O210" s="62"/>
      <c r="P210" s="167">
        <f t="shared" si="21"/>
        <v>0</v>
      </c>
      <c r="Q210" s="167">
        <v>0</v>
      </c>
      <c r="R210" s="167">
        <f t="shared" si="22"/>
        <v>0</v>
      </c>
      <c r="S210" s="167">
        <v>0</v>
      </c>
      <c r="T210" s="168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200</v>
      </c>
      <c r="AT210" s="169" t="s">
        <v>197</v>
      </c>
      <c r="AU210" s="169" t="s">
        <v>87</v>
      </c>
      <c r="AY210" s="18" t="s">
        <v>196</v>
      </c>
      <c r="BE210" s="170">
        <f t="shared" si="24"/>
        <v>0</v>
      </c>
      <c r="BF210" s="170">
        <f t="shared" si="25"/>
        <v>0</v>
      </c>
      <c r="BG210" s="170">
        <f t="shared" si="26"/>
        <v>0</v>
      </c>
      <c r="BH210" s="170">
        <f t="shared" si="27"/>
        <v>0</v>
      </c>
      <c r="BI210" s="170">
        <f t="shared" si="28"/>
        <v>0</v>
      </c>
      <c r="BJ210" s="18" t="s">
        <v>87</v>
      </c>
      <c r="BK210" s="170">
        <f t="shared" si="29"/>
        <v>0</v>
      </c>
      <c r="BL210" s="18" t="s">
        <v>200</v>
      </c>
      <c r="BM210" s="169" t="s">
        <v>990</v>
      </c>
    </row>
    <row r="211" spans="1:65" s="2" customFormat="1" ht="24.2" customHeight="1">
      <c r="A211" s="33"/>
      <c r="B211" s="156"/>
      <c r="C211" s="157" t="s">
        <v>687</v>
      </c>
      <c r="D211" s="157" t="s">
        <v>197</v>
      </c>
      <c r="E211" s="158" t="s">
        <v>3804</v>
      </c>
      <c r="F211" s="159" t="s">
        <v>3805</v>
      </c>
      <c r="G211" s="160" t="s">
        <v>280</v>
      </c>
      <c r="H211" s="161">
        <v>2.7480000000000002</v>
      </c>
      <c r="I211" s="162"/>
      <c r="J211" s="163">
        <f t="shared" si="20"/>
        <v>0</v>
      </c>
      <c r="K211" s="164"/>
      <c r="L211" s="34"/>
      <c r="M211" s="165" t="s">
        <v>1</v>
      </c>
      <c r="N211" s="166" t="s">
        <v>40</v>
      </c>
      <c r="O211" s="62"/>
      <c r="P211" s="167">
        <f t="shared" si="21"/>
        <v>0</v>
      </c>
      <c r="Q211" s="167">
        <v>0</v>
      </c>
      <c r="R211" s="167">
        <f t="shared" si="22"/>
        <v>0</v>
      </c>
      <c r="S211" s="167">
        <v>0</v>
      </c>
      <c r="T211" s="168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200</v>
      </c>
      <c r="AT211" s="169" t="s">
        <v>197</v>
      </c>
      <c r="AU211" s="169" t="s">
        <v>87</v>
      </c>
      <c r="AY211" s="18" t="s">
        <v>196</v>
      </c>
      <c r="BE211" s="170">
        <f t="shared" si="24"/>
        <v>0</v>
      </c>
      <c r="BF211" s="170">
        <f t="shared" si="25"/>
        <v>0</v>
      </c>
      <c r="BG211" s="170">
        <f t="shared" si="26"/>
        <v>0</v>
      </c>
      <c r="BH211" s="170">
        <f t="shared" si="27"/>
        <v>0</v>
      </c>
      <c r="BI211" s="170">
        <f t="shared" si="28"/>
        <v>0</v>
      </c>
      <c r="BJ211" s="18" t="s">
        <v>87</v>
      </c>
      <c r="BK211" s="170">
        <f t="shared" si="29"/>
        <v>0</v>
      </c>
      <c r="BL211" s="18" t="s">
        <v>200</v>
      </c>
      <c r="BM211" s="169" t="s">
        <v>999</v>
      </c>
    </row>
    <row r="212" spans="1:65" s="2" customFormat="1" ht="24.2" customHeight="1">
      <c r="A212" s="33"/>
      <c r="B212" s="156"/>
      <c r="C212" s="157" t="s">
        <v>692</v>
      </c>
      <c r="D212" s="157" t="s">
        <v>197</v>
      </c>
      <c r="E212" s="158" t="s">
        <v>3806</v>
      </c>
      <c r="F212" s="159" t="s">
        <v>3807</v>
      </c>
      <c r="G212" s="160" t="s">
        <v>280</v>
      </c>
      <c r="H212" s="161">
        <v>2.2050000000000001</v>
      </c>
      <c r="I212" s="162"/>
      <c r="J212" s="163">
        <f t="shared" si="20"/>
        <v>0</v>
      </c>
      <c r="K212" s="164"/>
      <c r="L212" s="34"/>
      <c r="M212" s="165" t="s">
        <v>1</v>
      </c>
      <c r="N212" s="166" t="s">
        <v>40</v>
      </c>
      <c r="O212" s="62"/>
      <c r="P212" s="167">
        <f t="shared" si="21"/>
        <v>0</v>
      </c>
      <c r="Q212" s="167">
        <v>0</v>
      </c>
      <c r="R212" s="167">
        <f t="shared" si="22"/>
        <v>0</v>
      </c>
      <c r="S212" s="167">
        <v>0</v>
      </c>
      <c r="T212" s="168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200</v>
      </c>
      <c r="AT212" s="169" t="s">
        <v>197</v>
      </c>
      <c r="AU212" s="169" t="s">
        <v>87</v>
      </c>
      <c r="AY212" s="18" t="s">
        <v>196</v>
      </c>
      <c r="BE212" s="170">
        <f t="shared" si="24"/>
        <v>0</v>
      </c>
      <c r="BF212" s="170">
        <f t="shared" si="25"/>
        <v>0</v>
      </c>
      <c r="BG212" s="170">
        <f t="shared" si="26"/>
        <v>0</v>
      </c>
      <c r="BH212" s="170">
        <f t="shared" si="27"/>
        <v>0</v>
      </c>
      <c r="BI212" s="170">
        <f t="shared" si="28"/>
        <v>0</v>
      </c>
      <c r="BJ212" s="18" t="s">
        <v>87</v>
      </c>
      <c r="BK212" s="170">
        <f t="shared" si="29"/>
        <v>0</v>
      </c>
      <c r="BL212" s="18" t="s">
        <v>200</v>
      </c>
      <c r="BM212" s="169" t="s">
        <v>1007</v>
      </c>
    </row>
    <row r="213" spans="1:65" s="2" customFormat="1" ht="24.2" customHeight="1">
      <c r="A213" s="33"/>
      <c r="B213" s="156"/>
      <c r="C213" s="157" t="s">
        <v>697</v>
      </c>
      <c r="D213" s="157" t="s">
        <v>197</v>
      </c>
      <c r="E213" s="158" t="s">
        <v>3808</v>
      </c>
      <c r="F213" s="159" t="s">
        <v>3809</v>
      </c>
      <c r="G213" s="160" t="s">
        <v>280</v>
      </c>
      <c r="H213" s="161">
        <v>0.54300000000000004</v>
      </c>
      <c r="I213" s="162"/>
      <c r="J213" s="163">
        <f t="shared" si="20"/>
        <v>0</v>
      </c>
      <c r="K213" s="164"/>
      <c r="L213" s="34"/>
      <c r="M213" s="165" t="s">
        <v>1</v>
      </c>
      <c r="N213" s="166" t="s">
        <v>40</v>
      </c>
      <c r="O213" s="62"/>
      <c r="P213" s="167">
        <f t="shared" si="21"/>
        <v>0</v>
      </c>
      <c r="Q213" s="167">
        <v>0</v>
      </c>
      <c r="R213" s="167">
        <f t="shared" si="22"/>
        <v>0</v>
      </c>
      <c r="S213" s="167">
        <v>0</v>
      </c>
      <c r="T213" s="168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200</v>
      </c>
      <c r="AT213" s="169" t="s">
        <v>197</v>
      </c>
      <c r="AU213" s="169" t="s">
        <v>87</v>
      </c>
      <c r="AY213" s="18" t="s">
        <v>196</v>
      </c>
      <c r="BE213" s="170">
        <f t="shared" si="24"/>
        <v>0</v>
      </c>
      <c r="BF213" s="170">
        <f t="shared" si="25"/>
        <v>0</v>
      </c>
      <c r="BG213" s="170">
        <f t="shared" si="26"/>
        <v>0</v>
      </c>
      <c r="BH213" s="170">
        <f t="shared" si="27"/>
        <v>0</v>
      </c>
      <c r="BI213" s="170">
        <f t="shared" si="28"/>
        <v>0</v>
      </c>
      <c r="BJ213" s="18" t="s">
        <v>87</v>
      </c>
      <c r="BK213" s="170">
        <f t="shared" si="29"/>
        <v>0</v>
      </c>
      <c r="BL213" s="18" t="s">
        <v>200</v>
      </c>
      <c r="BM213" s="169" t="s">
        <v>1016</v>
      </c>
    </row>
    <row r="214" spans="1:65" s="12" customFormat="1" ht="22.7" customHeight="1">
      <c r="B214" s="146"/>
      <c r="D214" s="147" t="s">
        <v>73</v>
      </c>
      <c r="E214" s="171" t="s">
        <v>727</v>
      </c>
      <c r="F214" s="171" t="s">
        <v>728</v>
      </c>
      <c r="I214" s="149"/>
      <c r="J214" s="172">
        <f>BK214</f>
        <v>0</v>
      </c>
      <c r="L214" s="146"/>
      <c r="M214" s="150"/>
      <c r="N214" s="151"/>
      <c r="O214" s="151"/>
      <c r="P214" s="152">
        <f>P215</f>
        <v>0</v>
      </c>
      <c r="Q214" s="151"/>
      <c r="R214" s="152">
        <f>R215</f>
        <v>0</v>
      </c>
      <c r="S214" s="151"/>
      <c r="T214" s="153">
        <f>T215</f>
        <v>0</v>
      </c>
      <c r="AR214" s="147" t="s">
        <v>81</v>
      </c>
      <c r="AT214" s="154" t="s">
        <v>73</v>
      </c>
      <c r="AU214" s="154" t="s">
        <v>81</v>
      </c>
      <c r="AY214" s="147" t="s">
        <v>196</v>
      </c>
      <c r="BK214" s="155">
        <f>BK215</f>
        <v>0</v>
      </c>
    </row>
    <row r="215" spans="1:65" s="2" customFormat="1" ht="33" customHeight="1">
      <c r="A215" s="33"/>
      <c r="B215" s="156"/>
      <c r="C215" s="157" t="s">
        <v>701</v>
      </c>
      <c r="D215" s="157" t="s">
        <v>197</v>
      </c>
      <c r="E215" s="158" t="s">
        <v>2027</v>
      </c>
      <c r="F215" s="159" t="s">
        <v>2028</v>
      </c>
      <c r="G215" s="160" t="s">
        <v>280</v>
      </c>
      <c r="H215" s="161">
        <v>23.035</v>
      </c>
      <c r="I215" s="162"/>
      <c r="J215" s="163">
        <f>ROUND(I215*H215,2)</f>
        <v>0</v>
      </c>
      <c r="K215" s="164"/>
      <c r="L215" s="34"/>
      <c r="M215" s="165" t="s">
        <v>1</v>
      </c>
      <c r="N215" s="166" t="s">
        <v>40</v>
      </c>
      <c r="O215" s="62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200</v>
      </c>
      <c r="AT215" s="169" t="s">
        <v>197</v>
      </c>
      <c r="AU215" s="169" t="s">
        <v>87</v>
      </c>
      <c r="AY215" s="18" t="s">
        <v>196</v>
      </c>
      <c r="BE215" s="170">
        <f>IF(N215="základná",J215,0)</f>
        <v>0</v>
      </c>
      <c r="BF215" s="170">
        <f>IF(N215="znížená",J215,0)</f>
        <v>0</v>
      </c>
      <c r="BG215" s="170">
        <f>IF(N215="zákl. prenesená",J215,0)</f>
        <v>0</v>
      </c>
      <c r="BH215" s="170">
        <f>IF(N215="zníž. prenesená",J215,0)</f>
        <v>0</v>
      </c>
      <c r="BI215" s="170">
        <f>IF(N215="nulová",J215,0)</f>
        <v>0</v>
      </c>
      <c r="BJ215" s="18" t="s">
        <v>87</v>
      </c>
      <c r="BK215" s="170">
        <f>ROUND(I215*H215,2)</f>
        <v>0</v>
      </c>
      <c r="BL215" s="18" t="s">
        <v>200</v>
      </c>
      <c r="BM215" s="169" t="s">
        <v>1027</v>
      </c>
    </row>
    <row r="216" spans="1:65" s="2" customFormat="1" ht="49.9" customHeight="1">
      <c r="A216" s="33"/>
      <c r="B216" s="34"/>
      <c r="C216" s="33"/>
      <c r="D216" s="33"/>
      <c r="E216" s="148" t="s">
        <v>1968</v>
      </c>
      <c r="F216" s="148" t="s">
        <v>1969</v>
      </c>
      <c r="G216" s="33"/>
      <c r="H216" s="33"/>
      <c r="I216" s="33"/>
      <c r="J216" s="134">
        <f t="shared" ref="J216:J226" si="30">BK216</f>
        <v>0</v>
      </c>
      <c r="K216" s="33"/>
      <c r="L216" s="34"/>
      <c r="M216" s="209"/>
      <c r="N216" s="210"/>
      <c r="O216" s="62"/>
      <c r="P216" s="62"/>
      <c r="Q216" s="62"/>
      <c r="R216" s="62"/>
      <c r="S216" s="62"/>
      <c r="T216" s="6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73</v>
      </c>
      <c r="AU216" s="18" t="s">
        <v>74</v>
      </c>
      <c r="AY216" s="18" t="s">
        <v>1970</v>
      </c>
      <c r="BK216" s="170">
        <f>SUM(BK217:BK226)</f>
        <v>0</v>
      </c>
    </row>
    <row r="217" spans="1:65" s="2" customFormat="1" ht="16.350000000000001" customHeight="1">
      <c r="A217" s="33"/>
      <c r="B217" s="34"/>
      <c r="C217" s="211" t="s">
        <v>1</v>
      </c>
      <c r="D217" s="211" t="s">
        <v>197</v>
      </c>
      <c r="E217" s="212" t="s">
        <v>1</v>
      </c>
      <c r="F217" s="213" t="s">
        <v>1</v>
      </c>
      <c r="G217" s="214" t="s">
        <v>1</v>
      </c>
      <c r="H217" s="215"/>
      <c r="I217" s="216"/>
      <c r="J217" s="217">
        <f t="shared" si="30"/>
        <v>0</v>
      </c>
      <c r="K217" s="218"/>
      <c r="L217" s="34"/>
      <c r="M217" s="219" t="s">
        <v>1</v>
      </c>
      <c r="N217" s="220" t="s">
        <v>40</v>
      </c>
      <c r="O217" s="62"/>
      <c r="P217" s="62"/>
      <c r="Q217" s="62"/>
      <c r="R217" s="62"/>
      <c r="S217" s="62"/>
      <c r="T217" s="6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1970</v>
      </c>
      <c r="AU217" s="18" t="s">
        <v>81</v>
      </c>
      <c r="AY217" s="18" t="s">
        <v>1970</v>
      </c>
      <c r="BE217" s="170">
        <f t="shared" ref="BE217:BE226" si="31">IF(N217="základná",J217,0)</f>
        <v>0</v>
      </c>
      <c r="BF217" s="170">
        <f t="shared" ref="BF217:BF226" si="32">IF(N217="znížená",J217,0)</f>
        <v>0</v>
      </c>
      <c r="BG217" s="170">
        <f t="shared" ref="BG217:BG226" si="33">IF(N217="zákl. prenesená",J217,0)</f>
        <v>0</v>
      </c>
      <c r="BH217" s="170">
        <f t="shared" ref="BH217:BH226" si="34">IF(N217="zníž. prenesená",J217,0)</f>
        <v>0</v>
      </c>
      <c r="BI217" s="170">
        <f t="shared" ref="BI217:BI226" si="35">IF(N217="nulová",J217,0)</f>
        <v>0</v>
      </c>
      <c r="BJ217" s="18" t="s">
        <v>87</v>
      </c>
      <c r="BK217" s="170">
        <f t="shared" ref="BK217:BK226" si="36">I217*H217</f>
        <v>0</v>
      </c>
    </row>
    <row r="218" spans="1:65" s="2" customFormat="1" ht="16.350000000000001" customHeight="1">
      <c r="A218" s="33"/>
      <c r="B218" s="34"/>
      <c r="C218" s="211" t="s">
        <v>1</v>
      </c>
      <c r="D218" s="211" t="s">
        <v>197</v>
      </c>
      <c r="E218" s="212" t="s">
        <v>1</v>
      </c>
      <c r="F218" s="213" t="s">
        <v>1</v>
      </c>
      <c r="G218" s="214" t="s">
        <v>1</v>
      </c>
      <c r="H218" s="215"/>
      <c r="I218" s="216"/>
      <c r="J218" s="217">
        <f t="shared" si="30"/>
        <v>0</v>
      </c>
      <c r="K218" s="218"/>
      <c r="L218" s="34"/>
      <c r="M218" s="219" t="s">
        <v>1</v>
      </c>
      <c r="N218" s="220" t="s">
        <v>40</v>
      </c>
      <c r="O218" s="62"/>
      <c r="P218" s="62"/>
      <c r="Q218" s="62"/>
      <c r="R218" s="62"/>
      <c r="S218" s="62"/>
      <c r="T218" s="6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1970</v>
      </c>
      <c r="AU218" s="18" t="s">
        <v>81</v>
      </c>
      <c r="AY218" s="18" t="s">
        <v>1970</v>
      </c>
      <c r="BE218" s="170">
        <f t="shared" si="31"/>
        <v>0</v>
      </c>
      <c r="BF218" s="170">
        <f t="shared" si="32"/>
        <v>0</v>
      </c>
      <c r="BG218" s="170">
        <f t="shared" si="33"/>
        <v>0</v>
      </c>
      <c r="BH218" s="170">
        <f t="shared" si="34"/>
        <v>0</v>
      </c>
      <c r="BI218" s="170">
        <f t="shared" si="35"/>
        <v>0</v>
      </c>
      <c r="BJ218" s="18" t="s">
        <v>87</v>
      </c>
      <c r="BK218" s="170">
        <f t="shared" si="36"/>
        <v>0</v>
      </c>
    </row>
    <row r="219" spans="1:65" s="2" customFormat="1" ht="16.350000000000001" customHeight="1">
      <c r="A219" s="33"/>
      <c r="B219" s="34"/>
      <c r="C219" s="211" t="s">
        <v>1</v>
      </c>
      <c r="D219" s="211" t="s">
        <v>197</v>
      </c>
      <c r="E219" s="212" t="s">
        <v>1</v>
      </c>
      <c r="F219" s="213" t="s">
        <v>1</v>
      </c>
      <c r="G219" s="214" t="s">
        <v>1</v>
      </c>
      <c r="H219" s="215"/>
      <c r="I219" s="216"/>
      <c r="J219" s="217">
        <f t="shared" si="30"/>
        <v>0</v>
      </c>
      <c r="K219" s="218"/>
      <c r="L219" s="34"/>
      <c r="M219" s="219" t="s">
        <v>1</v>
      </c>
      <c r="N219" s="220" t="s">
        <v>40</v>
      </c>
      <c r="O219" s="62"/>
      <c r="P219" s="62"/>
      <c r="Q219" s="62"/>
      <c r="R219" s="62"/>
      <c r="S219" s="62"/>
      <c r="T219" s="6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1970</v>
      </c>
      <c r="AU219" s="18" t="s">
        <v>81</v>
      </c>
      <c r="AY219" s="18" t="s">
        <v>1970</v>
      </c>
      <c r="BE219" s="170">
        <f t="shared" si="31"/>
        <v>0</v>
      </c>
      <c r="BF219" s="170">
        <f t="shared" si="32"/>
        <v>0</v>
      </c>
      <c r="BG219" s="170">
        <f t="shared" si="33"/>
        <v>0</v>
      </c>
      <c r="BH219" s="170">
        <f t="shared" si="34"/>
        <v>0</v>
      </c>
      <c r="BI219" s="170">
        <f t="shared" si="35"/>
        <v>0</v>
      </c>
      <c r="BJ219" s="18" t="s">
        <v>87</v>
      </c>
      <c r="BK219" s="170">
        <f t="shared" si="36"/>
        <v>0</v>
      </c>
    </row>
    <row r="220" spans="1:65" s="2" customFormat="1" ht="16.350000000000001" customHeight="1">
      <c r="A220" s="33"/>
      <c r="B220" s="34"/>
      <c r="C220" s="211" t="s">
        <v>1</v>
      </c>
      <c r="D220" s="211" t="s">
        <v>197</v>
      </c>
      <c r="E220" s="212" t="s">
        <v>1</v>
      </c>
      <c r="F220" s="213" t="s">
        <v>1</v>
      </c>
      <c r="G220" s="214" t="s">
        <v>1</v>
      </c>
      <c r="H220" s="215"/>
      <c r="I220" s="216"/>
      <c r="J220" s="217">
        <f t="shared" si="30"/>
        <v>0</v>
      </c>
      <c r="K220" s="218"/>
      <c r="L220" s="34"/>
      <c r="M220" s="219" t="s">
        <v>1</v>
      </c>
      <c r="N220" s="220" t="s">
        <v>40</v>
      </c>
      <c r="O220" s="62"/>
      <c r="P220" s="62"/>
      <c r="Q220" s="62"/>
      <c r="R220" s="62"/>
      <c r="S220" s="62"/>
      <c r="T220" s="6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1970</v>
      </c>
      <c r="AU220" s="18" t="s">
        <v>81</v>
      </c>
      <c r="AY220" s="18" t="s">
        <v>1970</v>
      </c>
      <c r="BE220" s="170">
        <f t="shared" si="31"/>
        <v>0</v>
      </c>
      <c r="BF220" s="170">
        <f t="shared" si="32"/>
        <v>0</v>
      </c>
      <c r="BG220" s="170">
        <f t="shared" si="33"/>
        <v>0</v>
      </c>
      <c r="BH220" s="170">
        <f t="shared" si="34"/>
        <v>0</v>
      </c>
      <c r="BI220" s="170">
        <f t="shared" si="35"/>
        <v>0</v>
      </c>
      <c r="BJ220" s="18" t="s">
        <v>87</v>
      </c>
      <c r="BK220" s="170">
        <f t="shared" si="36"/>
        <v>0</v>
      </c>
    </row>
    <row r="221" spans="1:65" s="2" customFormat="1" ht="16.350000000000001" customHeight="1">
      <c r="A221" s="33"/>
      <c r="B221" s="34"/>
      <c r="C221" s="211" t="s">
        <v>1</v>
      </c>
      <c r="D221" s="211" t="s">
        <v>197</v>
      </c>
      <c r="E221" s="212" t="s">
        <v>1</v>
      </c>
      <c r="F221" s="213" t="s">
        <v>1</v>
      </c>
      <c r="G221" s="214" t="s">
        <v>1</v>
      </c>
      <c r="H221" s="215"/>
      <c r="I221" s="216"/>
      <c r="J221" s="217">
        <f t="shared" si="30"/>
        <v>0</v>
      </c>
      <c r="K221" s="218"/>
      <c r="L221" s="34"/>
      <c r="M221" s="219" t="s">
        <v>1</v>
      </c>
      <c r="N221" s="220" t="s">
        <v>40</v>
      </c>
      <c r="O221" s="62"/>
      <c r="P221" s="62"/>
      <c r="Q221" s="62"/>
      <c r="R221" s="62"/>
      <c r="S221" s="62"/>
      <c r="T221" s="6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1970</v>
      </c>
      <c r="AU221" s="18" t="s">
        <v>81</v>
      </c>
      <c r="AY221" s="18" t="s">
        <v>1970</v>
      </c>
      <c r="BE221" s="170">
        <f t="shared" si="31"/>
        <v>0</v>
      </c>
      <c r="BF221" s="170">
        <f t="shared" si="32"/>
        <v>0</v>
      </c>
      <c r="BG221" s="170">
        <f t="shared" si="33"/>
        <v>0</v>
      </c>
      <c r="BH221" s="170">
        <f t="shared" si="34"/>
        <v>0</v>
      </c>
      <c r="BI221" s="170">
        <f t="shared" si="35"/>
        <v>0</v>
      </c>
      <c r="BJ221" s="18" t="s">
        <v>87</v>
      </c>
      <c r="BK221" s="170">
        <f t="shared" si="36"/>
        <v>0</v>
      </c>
    </row>
    <row r="222" spans="1:65" s="2" customFormat="1" ht="16.350000000000001" customHeight="1">
      <c r="A222" s="33"/>
      <c r="B222" s="34"/>
      <c r="C222" s="211" t="s">
        <v>1</v>
      </c>
      <c r="D222" s="211" t="s">
        <v>197</v>
      </c>
      <c r="E222" s="212" t="s">
        <v>1</v>
      </c>
      <c r="F222" s="213" t="s">
        <v>1</v>
      </c>
      <c r="G222" s="214" t="s">
        <v>1</v>
      </c>
      <c r="H222" s="215"/>
      <c r="I222" s="216"/>
      <c r="J222" s="217">
        <f t="shared" si="30"/>
        <v>0</v>
      </c>
      <c r="K222" s="218"/>
      <c r="L222" s="34"/>
      <c r="M222" s="219" t="s">
        <v>1</v>
      </c>
      <c r="N222" s="220" t="s">
        <v>40</v>
      </c>
      <c r="O222" s="62"/>
      <c r="P222" s="62"/>
      <c r="Q222" s="62"/>
      <c r="R222" s="62"/>
      <c r="S222" s="62"/>
      <c r="T222" s="6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1970</v>
      </c>
      <c r="AU222" s="18" t="s">
        <v>81</v>
      </c>
      <c r="AY222" s="18" t="s">
        <v>1970</v>
      </c>
      <c r="BE222" s="170">
        <f t="shared" si="31"/>
        <v>0</v>
      </c>
      <c r="BF222" s="170">
        <f t="shared" si="32"/>
        <v>0</v>
      </c>
      <c r="BG222" s="170">
        <f t="shared" si="33"/>
        <v>0</v>
      </c>
      <c r="BH222" s="170">
        <f t="shared" si="34"/>
        <v>0</v>
      </c>
      <c r="BI222" s="170">
        <f t="shared" si="35"/>
        <v>0</v>
      </c>
      <c r="BJ222" s="18" t="s">
        <v>87</v>
      </c>
      <c r="BK222" s="170">
        <f t="shared" si="36"/>
        <v>0</v>
      </c>
    </row>
    <row r="223" spans="1:65" s="2" customFormat="1" ht="16.350000000000001" customHeight="1">
      <c r="A223" s="33"/>
      <c r="B223" s="34"/>
      <c r="C223" s="211" t="s">
        <v>1</v>
      </c>
      <c r="D223" s="211" t="s">
        <v>197</v>
      </c>
      <c r="E223" s="212" t="s">
        <v>1</v>
      </c>
      <c r="F223" s="213" t="s">
        <v>1</v>
      </c>
      <c r="G223" s="214" t="s">
        <v>1</v>
      </c>
      <c r="H223" s="215"/>
      <c r="I223" s="216"/>
      <c r="J223" s="217">
        <f t="shared" si="30"/>
        <v>0</v>
      </c>
      <c r="K223" s="218"/>
      <c r="L223" s="34"/>
      <c r="M223" s="219" t="s">
        <v>1</v>
      </c>
      <c r="N223" s="220" t="s">
        <v>40</v>
      </c>
      <c r="O223" s="62"/>
      <c r="P223" s="62"/>
      <c r="Q223" s="62"/>
      <c r="R223" s="62"/>
      <c r="S223" s="62"/>
      <c r="T223" s="6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1970</v>
      </c>
      <c r="AU223" s="18" t="s">
        <v>81</v>
      </c>
      <c r="AY223" s="18" t="s">
        <v>1970</v>
      </c>
      <c r="BE223" s="170">
        <f t="shared" si="31"/>
        <v>0</v>
      </c>
      <c r="BF223" s="170">
        <f t="shared" si="32"/>
        <v>0</v>
      </c>
      <c r="BG223" s="170">
        <f t="shared" si="33"/>
        <v>0</v>
      </c>
      <c r="BH223" s="170">
        <f t="shared" si="34"/>
        <v>0</v>
      </c>
      <c r="BI223" s="170">
        <f t="shared" si="35"/>
        <v>0</v>
      </c>
      <c r="BJ223" s="18" t="s">
        <v>87</v>
      </c>
      <c r="BK223" s="170">
        <f t="shared" si="36"/>
        <v>0</v>
      </c>
    </row>
    <row r="224" spans="1:65" s="2" customFormat="1" ht="16.350000000000001" customHeight="1">
      <c r="A224" s="33"/>
      <c r="B224" s="34"/>
      <c r="C224" s="211" t="s">
        <v>1</v>
      </c>
      <c r="D224" s="211" t="s">
        <v>197</v>
      </c>
      <c r="E224" s="212" t="s">
        <v>1</v>
      </c>
      <c r="F224" s="213" t="s">
        <v>1</v>
      </c>
      <c r="G224" s="214" t="s">
        <v>1</v>
      </c>
      <c r="H224" s="215"/>
      <c r="I224" s="216"/>
      <c r="J224" s="217">
        <f t="shared" si="30"/>
        <v>0</v>
      </c>
      <c r="K224" s="218"/>
      <c r="L224" s="34"/>
      <c r="M224" s="219" t="s">
        <v>1</v>
      </c>
      <c r="N224" s="220" t="s">
        <v>40</v>
      </c>
      <c r="O224" s="62"/>
      <c r="P224" s="62"/>
      <c r="Q224" s="62"/>
      <c r="R224" s="62"/>
      <c r="S224" s="62"/>
      <c r="T224" s="6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1970</v>
      </c>
      <c r="AU224" s="18" t="s">
        <v>81</v>
      </c>
      <c r="AY224" s="18" t="s">
        <v>1970</v>
      </c>
      <c r="BE224" s="170">
        <f t="shared" si="31"/>
        <v>0</v>
      </c>
      <c r="BF224" s="170">
        <f t="shared" si="32"/>
        <v>0</v>
      </c>
      <c r="BG224" s="170">
        <f t="shared" si="33"/>
        <v>0</v>
      </c>
      <c r="BH224" s="170">
        <f t="shared" si="34"/>
        <v>0</v>
      </c>
      <c r="BI224" s="170">
        <f t="shared" si="35"/>
        <v>0</v>
      </c>
      <c r="BJ224" s="18" t="s">
        <v>87</v>
      </c>
      <c r="BK224" s="170">
        <f t="shared" si="36"/>
        <v>0</v>
      </c>
    </row>
    <row r="225" spans="1:63" s="2" customFormat="1" ht="16.350000000000001" customHeight="1">
      <c r="A225" s="33"/>
      <c r="B225" s="34"/>
      <c r="C225" s="211" t="s">
        <v>1</v>
      </c>
      <c r="D225" s="211" t="s">
        <v>197</v>
      </c>
      <c r="E225" s="212" t="s">
        <v>1</v>
      </c>
      <c r="F225" s="213" t="s">
        <v>1</v>
      </c>
      <c r="G225" s="214" t="s">
        <v>1</v>
      </c>
      <c r="H225" s="215"/>
      <c r="I225" s="216"/>
      <c r="J225" s="217">
        <f t="shared" si="30"/>
        <v>0</v>
      </c>
      <c r="K225" s="218"/>
      <c r="L225" s="34"/>
      <c r="M225" s="219" t="s">
        <v>1</v>
      </c>
      <c r="N225" s="220" t="s">
        <v>40</v>
      </c>
      <c r="O225" s="62"/>
      <c r="P225" s="62"/>
      <c r="Q225" s="62"/>
      <c r="R225" s="62"/>
      <c r="S225" s="62"/>
      <c r="T225" s="6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1970</v>
      </c>
      <c r="AU225" s="18" t="s">
        <v>81</v>
      </c>
      <c r="AY225" s="18" t="s">
        <v>1970</v>
      </c>
      <c r="BE225" s="170">
        <f t="shared" si="31"/>
        <v>0</v>
      </c>
      <c r="BF225" s="170">
        <f t="shared" si="32"/>
        <v>0</v>
      </c>
      <c r="BG225" s="170">
        <f t="shared" si="33"/>
        <v>0</v>
      </c>
      <c r="BH225" s="170">
        <f t="shared" si="34"/>
        <v>0</v>
      </c>
      <c r="BI225" s="170">
        <f t="shared" si="35"/>
        <v>0</v>
      </c>
      <c r="BJ225" s="18" t="s">
        <v>87</v>
      </c>
      <c r="BK225" s="170">
        <f t="shared" si="36"/>
        <v>0</v>
      </c>
    </row>
    <row r="226" spans="1:63" s="2" customFormat="1" ht="16.350000000000001" customHeight="1">
      <c r="A226" s="33"/>
      <c r="B226" s="34"/>
      <c r="C226" s="211" t="s">
        <v>1</v>
      </c>
      <c r="D226" s="211" t="s">
        <v>197</v>
      </c>
      <c r="E226" s="212" t="s">
        <v>1</v>
      </c>
      <c r="F226" s="213" t="s">
        <v>1</v>
      </c>
      <c r="G226" s="214" t="s">
        <v>1</v>
      </c>
      <c r="H226" s="215"/>
      <c r="I226" s="216"/>
      <c r="J226" s="217">
        <f t="shared" si="30"/>
        <v>0</v>
      </c>
      <c r="K226" s="218"/>
      <c r="L226" s="34"/>
      <c r="M226" s="219" t="s">
        <v>1</v>
      </c>
      <c r="N226" s="220" t="s">
        <v>40</v>
      </c>
      <c r="O226" s="221"/>
      <c r="P226" s="221"/>
      <c r="Q226" s="221"/>
      <c r="R226" s="221"/>
      <c r="S226" s="221"/>
      <c r="T226" s="222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1970</v>
      </c>
      <c r="AU226" s="18" t="s">
        <v>81</v>
      </c>
      <c r="AY226" s="18" t="s">
        <v>1970</v>
      </c>
      <c r="BE226" s="170">
        <f t="shared" si="31"/>
        <v>0</v>
      </c>
      <c r="BF226" s="170">
        <f t="shared" si="32"/>
        <v>0</v>
      </c>
      <c r="BG226" s="170">
        <f t="shared" si="33"/>
        <v>0</v>
      </c>
      <c r="BH226" s="170">
        <f t="shared" si="34"/>
        <v>0</v>
      </c>
      <c r="BI226" s="170">
        <f t="shared" si="35"/>
        <v>0</v>
      </c>
      <c r="BJ226" s="18" t="s">
        <v>87</v>
      </c>
      <c r="BK226" s="170">
        <f t="shared" si="36"/>
        <v>0</v>
      </c>
    </row>
    <row r="227" spans="1:63" s="2" customFormat="1" ht="6.95" customHeight="1">
      <c r="A227" s="33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34"/>
      <c r="M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</sheetData>
  <autoFilter ref="C124:K22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7">
      <formula1>"K, M"</formula1>
    </dataValidation>
    <dataValidation type="list" allowBlank="1" showInputMessage="1" showErrorMessage="1" error="Povolené sú hodnoty základná, znížená, nulová." sqref="N217:N22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121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3810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20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1996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1996</v>
      </c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ROUND(J122,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ROUND((ROUND((SUM(BE122:BE162)),  2) + SUM(BE164:BE173)), 2)</f>
        <v>0</v>
      </c>
      <c r="G33" s="110"/>
      <c r="H33" s="110"/>
      <c r="I33" s="111">
        <v>0.2</v>
      </c>
      <c r="J33" s="109">
        <f>ROUND((ROUND(((SUM(BE122:BE162))*I33),  2) + (SUM(BE164:BE173)*I33)),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ROUND((ROUND((SUM(BF122:BF162)),  2) + SUM(BF164:BF173)), 2)</f>
        <v>0</v>
      </c>
      <c r="G34" s="110"/>
      <c r="H34" s="110"/>
      <c r="I34" s="111">
        <v>0.2</v>
      </c>
      <c r="J34" s="109">
        <f>ROUND((ROUND(((SUM(BF122:BF162))*I34),  2) + (SUM(BF164:BF173)*I34)),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ROUND((ROUND((SUM(BG122:BG162)),  2) + SUM(BG164:BG173)),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ROUND((ROUND((SUM(BH122:BH162)),  2) + SUM(BH164:BH173)),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ROUND((ROUND((SUM(BI122:BI162)),  2) + SUM(BI164:BI173)),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20210701_03_1 - SO 03.1 Splašková kanalizácia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Ing. Darina Antalová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Darina Antalová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J122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153</v>
      </c>
      <c r="E97" s="127"/>
      <c r="F97" s="127"/>
      <c r="G97" s="127"/>
      <c r="H97" s="127"/>
      <c r="I97" s="127"/>
      <c r="J97" s="128">
        <f>J123</f>
        <v>0</v>
      </c>
      <c r="L97" s="125"/>
    </row>
    <row r="98" spans="1:31" s="10" customFormat="1" ht="19.899999999999999" hidden="1" customHeight="1">
      <c r="B98" s="129"/>
      <c r="D98" s="130" t="s">
        <v>1997</v>
      </c>
      <c r="E98" s="131"/>
      <c r="F98" s="131"/>
      <c r="G98" s="131"/>
      <c r="H98" s="131"/>
      <c r="I98" s="131"/>
      <c r="J98" s="132">
        <f>J124</f>
        <v>0</v>
      </c>
      <c r="L98" s="129"/>
    </row>
    <row r="99" spans="1:31" s="10" customFormat="1" ht="19.899999999999999" hidden="1" customHeight="1">
      <c r="B99" s="129"/>
      <c r="D99" s="130" t="s">
        <v>157</v>
      </c>
      <c r="E99" s="131"/>
      <c r="F99" s="131"/>
      <c r="G99" s="131"/>
      <c r="H99" s="131"/>
      <c r="I99" s="131"/>
      <c r="J99" s="132">
        <f>J138</f>
        <v>0</v>
      </c>
      <c r="L99" s="129"/>
    </row>
    <row r="100" spans="1:31" s="10" customFormat="1" ht="19.899999999999999" hidden="1" customHeight="1">
      <c r="B100" s="129"/>
      <c r="D100" s="130" t="s">
        <v>3668</v>
      </c>
      <c r="E100" s="131"/>
      <c r="F100" s="131"/>
      <c r="G100" s="131"/>
      <c r="H100" s="131"/>
      <c r="I100" s="131"/>
      <c r="J100" s="132">
        <f>J140</f>
        <v>0</v>
      </c>
      <c r="L100" s="129"/>
    </row>
    <row r="101" spans="1:31" s="10" customFormat="1" ht="19.899999999999999" hidden="1" customHeight="1">
      <c r="B101" s="129"/>
      <c r="D101" s="130" t="s">
        <v>160</v>
      </c>
      <c r="E101" s="131"/>
      <c r="F101" s="131"/>
      <c r="G101" s="131"/>
      <c r="H101" s="131"/>
      <c r="I101" s="131"/>
      <c r="J101" s="132">
        <f>J161</f>
        <v>0</v>
      </c>
      <c r="L101" s="129"/>
    </row>
    <row r="102" spans="1:31" s="9" customFormat="1" ht="21.75" hidden="1" customHeight="1">
      <c r="B102" s="125"/>
      <c r="D102" s="133" t="s">
        <v>181</v>
      </c>
      <c r="J102" s="134">
        <f>J163</f>
        <v>0</v>
      </c>
      <c r="L102" s="125"/>
    </row>
    <row r="103" spans="1:31" s="2" customFormat="1" ht="21.75" hidden="1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hidden="1" customHeight="1">
      <c r="A104" s="33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hidden="1"/>
    <row r="106" spans="1:31" hidden="1"/>
    <row r="107" spans="1:31" hidden="1"/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182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86" t="str">
        <f>E7</f>
        <v>Viacúčelová športová hala - EÚ v Bratislave</v>
      </c>
      <c r="F112" s="287"/>
      <c r="G112" s="287"/>
      <c r="H112" s="287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143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80" t="str">
        <f>E9</f>
        <v>20210701_03_1 - SO 03.1 Splašková kanalizácia</v>
      </c>
      <c r="F114" s="285"/>
      <c r="G114" s="285"/>
      <c r="H114" s="285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Ekonomická univerzita v Bratislave</v>
      </c>
      <c r="G116" s="33"/>
      <c r="H116" s="33"/>
      <c r="I116" s="28" t="s">
        <v>21</v>
      </c>
      <c r="J116" s="59">
        <f>IF(J12="","",J12)</f>
        <v>44536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22</v>
      </c>
      <c r="D118" s="33"/>
      <c r="E118" s="33"/>
      <c r="F118" s="26" t="str">
        <f>E15</f>
        <v>Ekonomická univerzita v Bratislave</v>
      </c>
      <c r="G118" s="33"/>
      <c r="H118" s="33"/>
      <c r="I118" s="28" t="s">
        <v>27</v>
      </c>
      <c r="J118" s="31" t="str">
        <f>E21</f>
        <v>Ing. Darina Antalová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25</v>
      </c>
      <c r="D119" s="33"/>
      <c r="E119" s="33"/>
      <c r="F119" s="26" t="str">
        <f>IF(E18="","",E18)</f>
        <v>Vyplň údaj</v>
      </c>
      <c r="G119" s="33"/>
      <c r="H119" s="33"/>
      <c r="I119" s="28" t="s">
        <v>30</v>
      </c>
      <c r="J119" s="31" t="str">
        <f>E24</f>
        <v>Ing. Darina Antalová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5"/>
      <c r="B121" s="136"/>
      <c r="C121" s="137" t="s">
        <v>183</v>
      </c>
      <c r="D121" s="138" t="s">
        <v>59</v>
      </c>
      <c r="E121" s="138" t="s">
        <v>55</v>
      </c>
      <c r="F121" s="138" t="s">
        <v>56</v>
      </c>
      <c r="G121" s="138" t="s">
        <v>184</v>
      </c>
      <c r="H121" s="138" t="s">
        <v>185</v>
      </c>
      <c r="I121" s="138" t="s">
        <v>186</v>
      </c>
      <c r="J121" s="139" t="s">
        <v>150</v>
      </c>
      <c r="K121" s="140" t="s">
        <v>187</v>
      </c>
      <c r="L121" s="141"/>
      <c r="M121" s="66" t="s">
        <v>1</v>
      </c>
      <c r="N121" s="67" t="s">
        <v>38</v>
      </c>
      <c r="O121" s="67" t="s">
        <v>188</v>
      </c>
      <c r="P121" s="67" t="s">
        <v>189</v>
      </c>
      <c r="Q121" s="67" t="s">
        <v>190</v>
      </c>
      <c r="R121" s="67" t="s">
        <v>191</v>
      </c>
      <c r="S121" s="67" t="s">
        <v>192</v>
      </c>
      <c r="T121" s="68" t="s">
        <v>193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2" customFormat="1" ht="22.7" customHeight="1">
      <c r="A122" s="33"/>
      <c r="B122" s="34"/>
      <c r="C122" s="73" t="s">
        <v>151</v>
      </c>
      <c r="D122" s="33"/>
      <c r="E122" s="33"/>
      <c r="F122" s="33"/>
      <c r="G122" s="33"/>
      <c r="H122" s="33"/>
      <c r="I122" s="33"/>
      <c r="J122" s="142">
        <f>BK122</f>
        <v>0</v>
      </c>
      <c r="K122" s="33"/>
      <c r="L122" s="34"/>
      <c r="M122" s="69"/>
      <c r="N122" s="60"/>
      <c r="O122" s="70"/>
      <c r="P122" s="143">
        <f>P123+P163</f>
        <v>0</v>
      </c>
      <c r="Q122" s="70"/>
      <c r="R122" s="143">
        <f>R123+R163</f>
        <v>0</v>
      </c>
      <c r="S122" s="70"/>
      <c r="T122" s="144">
        <f>T123+T163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152</v>
      </c>
      <c r="BK122" s="145">
        <f>BK123+BK163</f>
        <v>0</v>
      </c>
    </row>
    <row r="123" spans="1:65" s="12" customFormat="1" ht="25.9" customHeight="1">
      <c r="B123" s="146"/>
      <c r="D123" s="147" t="s">
        <v>73</v>
      </c>
      <c r="E123" s="148" t="s">
        <v>194</v>
      </c>
      <c r="F123" s="148" t="s">
        <v>195</v>
      </c>
      <c r="I123" s="149"/>
      <c r="J123" s="134">
        <f>BK123</f>
        <v>0</v>
      </c>
      <c r="L123" s="146"/>
      <c r="M123" s="150"/>
      <c r="N123" s="151"/>
      <c r="O123" s="151"/>
      <c r="P123" s="152">
        <f>P124+P138+P140+P161</f>
        <v>0</v>
      </c>
      <c r="Q123" s="151"/>
      <c r="R123" s="152">
        <f>R124+R138+R140+R161</f>
        <v>0</v>
      </c>
      <c r="S123" s="151"/>
      <c r="T123" s="153">
        <f>T124+T138+T140+T161</f>
        <v>0</v>
      </c>
      <c r="AR123" s="147" t="s">
        <v>81</v>
      </c>
      <c r="AT123" s="154" t="s">
        <v>73</v>
      </c>
      <c r="AU123" s="154" t="s">
        <v>74</v>
      </c>
      <c r="AY123" s="147" t="s">
        <v>196</v>
      </c>
      <c r="BK123" s="155">
        <f>BK124+BK138+BK140+BK161</f>
        <v>0</v>
      </c>
    </row>
    <row r="124" spans="1:65" s="12" customFormat="1" ht="22.7" customHeight="1">
      <c r="B124" s="146"/>
      <c r="D124" s="147" t="s">
        <v>73</v>
      </c>
      <c r="E124" s="171" t="s">
        <v>81</v>
      </c>
      <c r="F124" s="171" t="s">
        <v>2002</v>
      </c>
      <c r="I124" s="149"/>
      <c r="J124" s="172">
        <f>BK124</f>
        <v>0</v>
      </c>
      <c r="L124" s="146"/>
      <c r="M124" s="150"/>
      <c r="N124" s="151"/>
      <c r="O124" s="151"/>
      <c r="P124" s="152">
        <f>SUM(P125:P137)</f>
        <v>0</v>
      </c>
      <c r="Q124" s="151"/>
      <c r="R124" s="152">
        <f>SUM(R125:R137)</f>
        <v>0</v>
      </c>
      <c r="S124" s="151"/>
      <c r="T124" s="153">
        <f>SUM(T125:T137)</f>
        <v>0</v>
      </c>
      <c r="AR124" s="147" t="s">
        <v>81</v>
      </c>
      <c r="AT124" s="154" t="s">
        <v>73</v>
      </c>
      <c r="AU124" s="154" t="s">
        <v>81</v>
      </c>
      <c r="AY124" s="147" t="s">
        <v>196</v>
      </c>
      <c r="BK124" s="155">
        <f>SUM(BK125:BK137)</f>
        <v>0</v>
      </c>
    </row>
    <row r="125" spans="1:65" s="2" customFormat="1" ht="24.2" customHeight="1">
      <c r="A125" s="33"/>
      <c r="B125" s="156"/>
      <c r="C125" s="157" t="s">
        <v>81</v>
      </c>
      <c r="D125" s="157" t="s">
        <v>197</v>
      </c>
      <c r="E125" s="158" t="s">
        <v>2003</v>
      </c>
      <c r="F125" s="159" t="s">
        <v>2004</v>
      </c>
      <c r="G125" s="160" t="s">
        <v>224</v>
      </c>
      <c r="H125" s="161">
        <v>117</v>
      </c>
      <c r="I125" s="162"/>
      <c r="J125" s="163">
        <f t="shared" ref="J125:J137" si="0">ROUND(I125*H125,2)</f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ref="P125:P137" si="1">O125*H125</f>
        <v>0</v>
      </c>
      <c r="Q125" s="167">
        <v>0</v>
      </c>
      <c r="R125" s="167">
        <f t="shared" ref="R125:R137" si="2">Q125*H125</f>
        <v>0</v>
      </c>
      <c r="S125" s="167">
        <v>0</v>
      </c>
      <c r="T125" s="168">
        <f t="shared" ref="T125:T137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87</v>
      </c>
      <c r="AY125" s="18" t="s">
        <v>196</v>
      </c>
      <c r="BE125" s="170">
        <f t="shared" ref="BE125:BE137" si="4">IF(N125="základná",J125,0)</f>
        <v>0</v>
      </c>
      <c r="BF125" s="170">
        <f t="shared" ref="BF125:BF137" si="5">IF(N125="znížená",J125,0)</f>
        <v>0</v>
      </c>
      <c r="BG125" s="170">
        <f t="shared" ref="BG125:BG137" si="6">IF(N125="zákl. prenesená",J125,0)</f>
        <v>0</v>
      </c>
      <c r="BH125" s="170">
        <f t="shared" ref="BH125:BH137" si="7">IF(N125="zníž. prenesená",J125,0)</f>
        <v>0</v>
      </c>
      <c r="BI125" s="170">
        <f t="shared" ref="BI125:BI137" si="8">IF(N125="nulová",J125,0)</f>
        <v>0</v>
      </c>
      <c r="BJ125" s="18" t="s">
        <v>87</v>
      </c>
      <c r="BK125" s="170">
        <f t="shared" ref="BK125:BK137" si="9">ROUND(I125*H125,2)</f>
        <v>0</v>
      </c>
      <c r="BL125" s="18" t="s">
        <v>200</v>
      </c>
      <c r="BM125" s="169" t="s">
        <v>87</v>
      </c>
    </row>
    <row r="126" spans="1:65" s="2" customFormat="1" ht="37.700000000000003" customHeight="1">
      <c r="A126" s="33"/>
      <c r="B126" s="156"/>
      <c r="C126" s="157" t="s">
        <v>87</v>
      </c>
      <c r="D126" s="157" t="s">
        <v>197</v>
      </c>
      <c r="E126" s="158" t="s">
        <v>2005</v>
      </c>
      <c r="F126" s="159" t="s">
        <v>2006</v>
      </c>
      <c r="G126" s="160" t="s">
        <v>224</v>
      </c>
      <c r="H126" s="161">
        <v>39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87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200</v>
      </c>
    </row>
    <row r="127" spans="1:65" s="2" customFormat="1" ht="33" customHeight="1">
      <c r="A127" s="33"/>
      <c r="B127" s="156"/>
      <c r="C127" s="157" t="s">
        <v>221</v>
      </c>
      <c r="D127" s="157" t="s">
        <v>197</v>
      </c>
      <c r="E127" s="158" t="s">
        <v>3811</v>
      </c>
      <c r="F127" s="159" t="s">
        <v>3812</v>
      </c>
      <c r="G127" s="160" t="s">
        <v>316</v>
      </c>
      <c r="H127" s="161">
        <v>5.5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87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239</v>
      </c>
    </row>
    <row r="128" spans="1:65" s="2" customFormat="1" ht="24.2" customHeight="1">
      <c r="A128" s="33"/>
      <c r="B128" s="156"/>
      <c r="C128" s="157" t="s">
        <v>200</v>
      </c>
      <c r="D128" s="157" t="s">
        <v>197</v>
      </c>
      <c r="E128" s="158" t="s">
        <v>2007</v>
      </c>
      <c r="F128" s="159" t="s">
        <v>2008</v>
      </c>
      <c r="G128" s="160" t="s">
        <v>217</v>
      </c>
      <c r="H128" s="161">
        <v>292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87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249</v>
      </c>
    </row>
    <row r="129" spans="1:65" s="2" customFormat="1" ht="24.2" customHeight="1">
      <c r="A129" s="33"/>
      <c r="B129" s="156"/>
      <c r="C129" s="157" t="s">
        <v>234</v>
      </c>
      <c r="D129" s="157" t="s">
        <v>197</v>
      </c>
      <c r="E129" s="158" t="s">
        <v>2009</v>
      </c>
      <c r="F129" s="159" t="s">
        <v>2010</v>
      </c>
      <c r="G129" s="160" t="s">
        <v>217</v>
      </c>
      <c r="H129" s="161">
        <v>292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87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259</v>
      </c>
    </row>
    <row r="130" spans="1:65" s="2" customFormat="1" ht="37.700000000000003" customHeight="1">
      <c r="A130" s="33"/>
      <c r="B130" s="156"/>
      <c r="C130" s="157" t="s">
        <v>239</v>
      </c>
      <c r="D130" s="157" t="s">
        <v>197</v>
      </c>
      <c r="E130" s="158" t="s">
        <v>2011</v>
      </c>
      <c r="F130" s="159" t="s">
        <v>2012</v>
      </c>
      <c r="G130" s="160" t="s">
        <v>224</v>
      </c>
      <c r="H130" s="161">
        <v>24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87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141</v>
      </c>
    </row>
    <row r="131" spans="1:65" s="2" customFormat="1" ht="44.25" customHeight="1">
      <c r="A131" s="33"/>
      <c r="B131" s="156"/>
      <c r="C131" s="157" t="s">
        <v>244</v>
      </c>
      <c r="D131" s="157" t="s">
        <v>197</v>
      </c>
      <c r="E131" s="158" t="s">
        <v>2013</v>
      </c>
      <c r="F131" s="159" t="s">
        <v>2014</v>
      </c>
      <c r="G131" s="160" t="s">
        <v>224</v>
      </c>
      <c r="H131" s="161">
        <v>288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87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277</v>
      </c>
    </row>
    <row r="132" spans="1:65" s="2" customFormat="1" ht="24.2" customHeight="1">
      <c r="A132" s="33"/>
      <c r="B132" s="156"/>
      <c r="C132" s="157" t="s">
        <v>249</v>
      </c>
      <c r="D132" s="157" t="s">
        <v>197</v>
      </c>
      <c r="E132" s="158" t="s">
        <v>2015</v>
      </c>
      <c r="F132" s="159" t="s">
        <v>2016</v>
      </c>
      <c r="G132" s="160" t="s">
        <v>224</v>
      </c>
      <c r="H132" s="161">
        <v>24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87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289</v>
      </c>
    </row>
    <row r="133" spans="1:65" s="2" customFormat="1" ht="16.5" customHeight="1">
      <c r="A133" s="33"/>
      <c r="B133" s="156"/>
      <c r="C133" s="157" t="s">
        <v>255</v>
      </c>
      <c r="D133" s="157" t="s">
        <v>197</v>
      </c>
      <c r="E133" s="158" t="s">
        <v>2017</v>
      </c>
      <c r="F133" s="159" t="s">
        <v>2018</v>
      </c>
      <c r="G133" s="160" t="s">
        <v>224</v>
      </c>
      <c r="H133" s="161">
        <v>24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87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299</v>
      </c>
    </row>
    <row r="134" spans="1:65" s="2" customFormat="1" ht="24.2" customHeight="1">
      <c r="A134" s="33"/>
      <c r="B134" s="156"/>
      <c r="C134" s="157" t="s">
        <v>259</v>
      </c>
      <c r="D134" s="157" t="s">
        <v>197</v>
      </c>
      <c r="E134" s="158" t="s">
        <v>278</v>
      </c>
      <c r="F134" s="159" t="s">
        <v>279</v>
      </c>
      <c r="G134" s="160" t="s">
        <v>280</v>
      </c>
      <c r="H134" s="161">
        <v>36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7</v>
      </c>
    </row>
    <row r="135" spans="1:65" s="2" customFormat="1" ht="24.2" customHeight="1">
      <c r="A135" s="33"/>
      <c r="B135" s="156"/>
      <c r="C135" s="157" t="s">
        <v>264</v>
      </c>
      <c r="D135" s="157" t="s">
        <v>197</v>
      </c>
      <c r="E135" s="158" t="s">
        <v>2019</v>
      </c>
      <c r="F135" s="159" t="s">
        <v>2020</v>
      </c>
      <c r="G135" s="160" t="s">
        <v>224</v>
      </c>
      <c r="H135" s="161">
        <v>93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319</v>
      </c>
    </row>
    <row r="136" spans="1:65" s="2" customFormat="1" ht="24.2" customHeight="1">
      <c r="A136" s="33"/>
      <c r="B136" s="156"/>
      <c r="C136" s="157" t="s">
        <v>141</v>
      </c>
      <c r="D136" s="157" t="s">
        <v>197</v>
      </c>
      <c r="E136" s="158" t="s">
        <v>2021</v>
      </c>
      <c r="F136" s="159" t="s">
        <v>2022</v>
      </c>
      <c r="G136" s="160" t="s">
        <v>224</v>
      </c>
      <c r="H136" s="161">
        <v>17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343</v>
      </c>
    </row>
    <row r="137" spans="1:65" s="2" customFormat="1" ht="16.5" customHeight="1">
      <c r="A137" s="33"/>
      <c r="B137" s="156"/>
      <c r="C137" s="197" t="s">
        <v>272</v>
      </c>
      <c r="D137" s="197" t="s">
        <v>305</v>
      </c>
      <c r="E137" s="198" t="s">
        <v>2023</v>
      </c>
      <c r="F137" s="199" t="s">
        <v>2024</v>
      </c>
      <c r="G137" s="200" t="s">
        <v>280</v>
      </c>
      <c r="H137" s="201">
        <v>28.39</v>
      </c>
      <c r="I137" s="202"/>
      <c r="J137" s="203">
        <f t="shared" si="0"/>
        <v>0</v>
      </c>
      <c r="K137" s="204"/>
      <c r="L137" s="205"/>
      <c r="M137" s="206" t="s">
        <v>1</v>
      </c>
      <c r="N137" s="207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249</v>
      </c>
      <c r="AT137" s="169" t="s">
        <v>305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354</v>
      </c>
    </row>
    <row r="138" spans="1:65" s="12" customFormat="1" ht="22.7" customHeight="1">
      <c r="B138" s="146"/>
      <c r="D138" s="147" t="s">
        <v>73</v>
      </c>
      <c r="E138" s="171" t="s">
        <v>200</v>
      </c>
      <c r="F138" s="171" t="s">
        <v>461</v>
      </c>
      <c r="I138" s="149"/>
      <c r="J138" s="172">
        <f>BK138</f>
        <v>0</v>
      </c>
      <c r="L138" s="146"/>
      <c r="M138" s="150"/>
      <c r="N138" s="151"/>
      <c r="O138" s="151"/>
      <c r="P138" s="152">
        <f>P139</f>
        <v>0</v>
      </c>
      <c r="Q138" s="151"/>
      <c r="R138" s="152">
        <f>R139</f>
        <v>0</v>
      </c>
      <c r="S138" s="151"/>
      <c r="T138" s="153">
        <f>T139</f>
        <v>0</v>
      </c>
      <c r="AR138" s="147" t="s">
        <v>81</v>
      </c>
      <c r="AT138" s="154" t="s">
        <v>73</v>
      </c>
      <c r="AU138" s="154" t="s">
        <v>81</v>
      </c>
      <c r="AY138" s="147" t="s">
        <v>196</v>
      </c>
      <c r="BK138" s="155">
        <f>BK139</f>
        <v>0</v>
      </c>
    </row>
    <row r="139" spans="1:65" s="2" customFormat="1" ht="33" customHeight="1">
      <c r="A139" s="33"/>
      <c r="B139" s="156"/>
      <c r="C139" s="157" t="s">
        <v>277</v>
      </c>
      <c r="D139" s="157" t="s">
        <v>197</v>
      </c>
      <c r="E139" s="158" t="s">
        <v>2025</v>
      </c>
      <c r="F139" s="159" t="s">
        <v>2026</v>
      </c>
      <c r="G139" s="160" t="s">
        <v>224</v>
      </c>
      <c r="H139" s="161">
        <v>5.6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87</v>
      </c>
      <c r="AY139" s="18" t="s">
        <v>196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87</v>
      </c>
      <c r="BK139" s="170">
        <f>ROUND(I139*H139,2)</f>
        <v>0</v>
      </c>
      <c r="BL139" s="18" t="s">
        <v>200</v>
      </c>
      <c r="BM139" s="169" t="s">
        <v>362</v>
      </c>
    </row>
    <row r="140" spans="1:65" s="12" customFormat="1" ht="22.7" customHeight="1">
      <c r="B140" s="146"/>
      <c r="D140" s="147" t="s">
        <v>73</v>
      </c>
      <c r="E140" s="171" t="s">
        <v>249</v>
      </c>
      <c r="F140" s="171" t="s">
        <v>3710</v>
      </c>
      <c r="I140" s="149"/>
      <c r="J140" s="172">
        <f>BK140</f>
        <v>0</v>
      </c>
      <c r="L140" s="146"/>
      <c r="M140" s="150"/>
      <c r="N140" s="151"/>
      <c r="O140" s="151"/>
      <c r="P140" s="152">
        <f>SUM(P141:P160)</f>
        <v>0</v>
      </c>
      <c r="Q140" s="151"/>
      <c r="R140" s="152">
        <f>SUM(R141:R160)</f>
        <v>0</v>
      </c>
      <c r="S140" s="151"/>
      <c r="T140" s="153">
        <f>SUM(T141:T160)</f>
        <v>0</v>
      </c>
      <c r="AR140" s="147" t="s">
        <v>81</v>
      </c>
      <c r="AT140" s="154" t="s">
        <v>73</v>
      </c>
      <c r="AU140" s="154" t="s">
        <v>81</v>
      </c>
      <c r="AY140" s="147" t="s">
        <v>196</v>
      </c>
      <c r="BK140" s="155">
        <f>SUM(BK141:BK160)</f>
        <v>0</v>
      </c>
    </row>
    <row r="141" spans="1:65" s="2" customFormat="1" ht="24.2" customHeight="1">
      <c r="A141" s="33"/>
      <c r="B141" s="156"/>
      <c r="C141" s="157" t="s">
        <v>285</v>
      </c>
      <c r="D141" s="157" t="s">
        <v>197</v>
      </c>
      <c r="E141" s="158" t="s">
        <v>3813</v>
      </c>
      <c r="F141" s="159" t="s">
        <v>3814</v>
      </c>
      <c r="G141" s="160" t="s">
        <v>316</v>
      </c>
      <c r="H141" s="161">
        <v>18</v>
      </c>
      <c r="I141" s="162"/>
      <c r="J141" s="163">
        <f t="shared" ref="J141:J160" si="10"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ref="P141:P160" si="11">O141*H141</f>
        <v>0</v>
      </c>
      <c r="Q141" s="167">
        <v>0</v>
      </c>
      <c r="R141" s="167">
        <f t="shared" ref="R141:R160" si="12">Q141*H141</f>
        <v>0</v>
      </c>
      <c r="S141" s="167">
        <v>0</v>
      </c>
      <c r="T141" s="168">
        <f t="shared" ref="T141:T160" si="1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 t="shared" ref="BE141:BE160" si="14">IF(N141="základná",J141,0)</f>
        <v>0</v>
      </c>
      <c r="BF141" s="170">
        <f t="shared" ref="BF141:BF160" si="15">IF(N141="znížená",J141,0)</f>
        <v>0</v>
      </c>
      <c r="BG141" s="170">
        <f t="shared" ref="BG141:BG160" si="16">IF(N141="zákl. prenesená",J141,0)</f>
        <v>0</v>
      </c>
      <c r="BH141" s="170">
        <f t="shared" ref="BH141:BH160" si="17">IF(N141="zníž. prenesená",J141,0)</f>
        <v>0</v>
      </c>
      <c r="BI141" s="170">
        <f t="shared" ref="BI141:BI160" si="18">IF(N141="nulová",J141,0)</f>
        <v>0</v>
      </c>
      <c r="BJ141" s="18" t="s">
        <v>87</v>
      </c>
      <c r="BK141" s="170">
        <f t="shared" ref="BK141:BK160" si="19">ROUND(I141*H141,2)</f>
        <v>0</v>
      </c>
      <c r="BL141" s="18" t="s">
        <v>200</v>
      </c>
      <c r="BM141" s="169" t="s">
        <v>375</v>
      </c>
    </row>
    <row r="142" spans="1:65" s="2" customFormat="1" ht="21.75" customHeight="1">
      <c r="A142" s="33"/>
      <c r="B142" s="156"/>
      <c r="C142" s="197" t="s">
        <v>289</v>
      </c>
      <c r="D142" s="197" t="s">
        <v>305</v>
      </c>
      <c r="E142" s="198" t="s">
        <v>3815</v>
      </c>
      <c r="F142" s="199" t="s">
        <v>3816</v>
      </c>
      <c r="G142" s="200" t="s">
        <v>444</v>
      </c>
      <c r="H142" s="201">
        <v>6</v>
      </c>
      <c r="I142" s="202"/>
      <c r="J142" s="203">
        <f t="shared" si="10"/>
        <v>0</v>
      </c>
      <c r="K142" s="204"/>
      <c r="L142" s="205"/>
      <c r="M142" s="206" t="s">
        <v>1</v>
      </c>
      <c r="N142" s="207" t="s">
        <v>40</v>
      </c>
      <c r="O142" s="62"/>
      <c r="P142" s="167">
        <f t="shared" si="11"/>
        <v>0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249</v>
      </c>
      <c r="AT142" s="169" t="s">
        <v>305</v>
      </c>
      <c r="AU142" s="169" t="s">
        <v>87</v>
      </c>
      <c r="AY142" s="18" t="s">
        <v>196</v>
      </c>
      <c r="BE142" s="170">
        <f t="shared" si="14"/>
        <v>0</v>
      </c>
      <c r="BF142" s="170">
        <f t="shared" si="15"/>
        <v>0</v>
      </c>
      <c r="BG142" s="170">
        <f t="shared" si="16"/>
        <v>0</v>
      </c>
      <c r="BH142" s="170">
        <f t="shared" si="17"/>
        <v>0</v>
      </c>
      <c r="BI142" s="170">
        <f t="shared" si="18"/>
        <v>0</v>
      </c>
      <c r="BJ142" s="18" t="s">
        <v>87</v>
      </c>
      <c r="BK142" s="170">
        <f t="shared" si="19"/>
        <v>0</v>
      </c>
      <c r="BL142" s="18" t="s">
        <v>200</v>
      </c>
      <c r="BM142" s="169" t="s">
        <v>388</v>
      </c>
    </row>
    <row r="143" spans="1:65" s="2" customFormat="1" ht="21.75" customHeight="1">
      <c r="A143" s="33"/>
      <c r="B143" s="156"/>
      <c r="C143" s="197" t="s">
        <v>294</v>
      </c>
      <c r="D143" s="197" t="s">
        <v>305</v>
      </c>
      <c r="E143" s="198" t="s">
        <v>3817</v>
      </c>
      <c r="F143" s="199" t="s">
        <v>3818</v>
      </c>
      <c r="G143" s="200" t="s">
        <v>444</v>
      </c>
      <c r="H143" s="201">
        <v>2</v>
      </c>
      <c r="I143" s="202"/>
      <c r="J143" s="203">
        <f t="shared" si="10"/>
        <v>0</v>
      </c>
      <c r="K143" s="204"/>
      <c r="L143" s="205"/>
      <c r="M143" s="206" t="s">
        <v>1</v>
      </c>
      <c r="N143" s="207" t="s">
        <v>40</v>
      </c>
      <c r="O143" s="62"/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249</v>
      </c>
      <c r="AT143" s="169" t="s">
        <v>305</v>
      </c>
      <c r="AU143" s="169" t="s">
        <v>87</v>
      </c>
      <c r="AY143" s="18" t="s">
        <v>196</v>
      </c>
      <c r="BE143" s="170">
        <f t="shared" si="14"/>
        <v>0</v>
      </c>
      <c r="BF143" s="170">
        <f t="shared" si="15"/>
        <v>0</v>
      </c>
      <c r="BG143" s="170">
        <f t="shared" si="16"/>
        <v>0</v>
      </c>
      <c r="BH143" s="170">
        <f t="shared" si="17"/>
        <v>0</v>
      </c>
      <c r="BI143" s="170">
        <f t="shared" si="18"/>
        <v>0</v>
      </c>
      <c r="BJ143" s="18" t="s">
        <v>87</v>
      </c>
      <c r="BK143" s="170">
        <f t="shared" si="19"/>
        <v>0</v>
      </c>
      <c r="BL143" s="18" t="s">
        <v>200</v>
      </c>
      <c r="BM143" s="169" t="s">
        <v>406</v>
      </c>
    </row>
    <row r="144" spans="1:65" s="2" customFormat="1" ht="24.2" customHeight="1">
      <c r="A144" s="33"/>
      <c r="B144" s="156"/>
      <c r="C144" s="157" t="s">
        <v>299</v>
      </c>
      <c r="D144" s="157" t="s">
        <v>197</v>
      </c>
      <c r="E144" s="158" t="s">
        <v>3819</v>
      </c>
      <c r="F144" s="159" t="s">
        <v>3820</v>
      </c>
      <c r="G144" s="160" t="s">
        <v>316</v>
      </c>
      <c r="H144" s="161">
        <v>58</v>
      </c>
      <c r="I144" s="162"/>
      <c r="J144" s="163">
        <f t="shared" si="1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87</v>
      </c>
      <c r="AY144" s="18" t="s">
        <v>196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87</v>
      </c>
      <c r="BK144" s="170">
        <f t="shared" si="19"/>
        <v>0</v>
      </c>
      <c r="BL144" s="18" t="s">
        <v>200</v>
      </c>
      <c r="BM144" s="169" t="s">
        <v>419</v>
      </c>
    </row>
    <row r="145" spans="1:65" s="2" customFormat="1" ht="21.75" customHeight="1">
      <c r="A145" s="33"/>
      <c r="B145" s="156"/>
      <c r="C145" s="197" t="s">
        <v>304</v>
      </c>
      <c r="D145" s="197" t="s">
        <v>305</v>
      </c>
      <c r="E145" s="198" t="s">
        <v>3821</v>
      </c>
      <c r="F145" s="199" t="s">
        <v>3822</v>
      </c>
      <c r="G145" s="200" t="s">
        <v>444</v>
      </c>
      <c r="H145" s="201">
        <v>4</v>
      </c>
      <c r="I145" s="202"/>
      <c r="J145" s="203">
        <f t="shared" si="10"/>
        <v>0</v>
      </c>
      <c r="K145" s="204"/>
      <c r="L145" s="205"/>
      <c r="M145" s="206" t="s">
        <v>1</v>
      </c>
      <c r="N145" s="207" t="s">
        <v>40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249</v>
      </c>
      <c r="AT145" s="169" t="s">
        <v>305</v>
      </c>
      <c r="AU145" s="169" t="s">
        <v>87</v>
      </c>
      <c r="AY145" s="18" t="s">
        <v>196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87</v>
      </c>
      <c r="BK145" s="170">
        <f t="shared" si="19"/>
        <v>0</v>
      </c>
      <c r="BL145" s="18" t="s">
        <v>200</v>
      </c>
      <c r="BM145" s="169" t="s">
        <v>2040</v>
      </c>
    </row>
    <row r="146" spans="1:65" s="2" customFormat="1" ht="21.75" customHeight="1">
      <c r="A146" s="33"/>
      <c r="B146" s="156"/>
      <c r="C146" s="197" t="s">
        <v>7</v>
      </c>
      <c r="D146" s="197" t="s">
        <v>305</v>
      </c>
      <c r="E146" s="198" t="s">
        <v>3823</v>
      </c>
      <c r="F146" s="199" t="s">
        <v>3824</v>
      </c>
      <c r="G146" s="200" t="s">
        <v>444</v>
      </c>
      <c r="H146" s="201">
        <v>9</v>
      </c>
      <c r="I146" s="202"/>
      <c r="J146" s="203">
        <f t="shared" si="10"/>
        <v>0</v>
      </c>
      <c r="K146" s="204"/>
      <c r="L146" s="205"/>
      <c r="M146" s="206" t="s">
        <v>1</v>
      </c>
      <c r="N146" s="207" t="s">
        <v>40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249</v>
      </c>
      <c r="AT146" s="169" t="s">
        <v>305</v>
      </c>
      <c r="AU146" s="169" t="s">
        <v>87</v>
      </c>
      <c r="AY146" s="18" t="s">
        <v>196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87</v>
      </c>
      <c r="BK146" s="170">
        <f t="shared" si="19"/>
        <v>0</v>
      </c>
      <c r="BL146" s="18" t="s">
        <v>200</v>
      </c>
      <c r="BM146" s="169" t="s">
        <v>441</v>
      </c>
    </row>
    <row r="147" spans="1:65" s="2" customFormat="1" ht="16.5" customHeight="1">
      <c r="A147" s="33"/>
      <c r="B147" s="156"/>
      <c r="C147" s="157" t="s">
        <v>313</v>
      </c>
      <c r="D147" s="157" t="s">
        <v>197</v>
      </c>
      <c r="E147" s="158" t="s">
        <v>3825</v>
      </c>
      <c r="F147" s="159" t="s">
        <v>3826</v>
      </c>
      <c r="G147" s="160" t="s">
        <v>316</v>
      </c>
      <c r="H147" s="161">
        <v>18</v>
      </c>
      <c r="I147" s="162"/>
      <c r="J147" s="163">
        <f t="shared" si="1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87</v>
      </c>
      <c r="AY147" s="18" t="s">
        <v>196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87</v>
      </c>
      <c r="BK147" s="170">
        <f t="shared" si="19"/>
        <v>0</v>
      </c>
      <c r="BL147" s="18" t="s">
        <v>200</v>
      </c>
      <c r="BM147" s="169" t="s">
        <v>452</v>
      </c>
    </row>
    <row r="148" spans="1:65" s="2" customFormat="1" ht="16.5" customHeight="1">
      <c r="A148" s="33"/>
      <c r="B148" s="156"/>
      <c r="C148" s="157" t="s">
        <v>319</v>
      </c>
      <c r="D148" s="157" t="s">
        <v>197</v>
      </c>
      <c r="E148" s="158" t="s">
        <v>3827</v>
      </c>
      <c r="F148" s="159" t="s">
        <v>3828</v>
      </c>
      <c r="G148" s="160" t="s">
        <v>316</v>
      </c>
      <c r="H148" s="161">
        <v>58</v>
      </c>
      <c r="I148" s="162"/>
      <c r="J148" s="163">
        <f t="shared" si="1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87</v>
      </c>
      <c r="AY148" s="18" t="s">
        <v>196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87</v>
      </c>
      <c r="BK148" s="170">
        <f t="shared" si="19"/>
        <v>0</v>
      </c>
      <c r="BL148" s="18" t="s">
        <v>200</v>
      </c>
      <c r="BM148" s="169" t="s">
        <v>462</v>
      </c>
    </row>
    <row r="149" spans="1:65" s="2" customFormat="1" ht="37.700000000000003" customHeight="1">
      <c r="A149" s="33"/>
      <c r="B149" s="156"/>
      <c r="C149" s="157" t="s">
        <v>2047</v>
      </c>
      <c r="D149" s="157" t="s">
        <v>197</v>
      </c>
      <c r="E149" s="158" t="s">
        <v>3829</v>
      </c>
      <c r="F149" s="159" t="s">
        <v>3830</v>
      </c>
      <c r="G149" s="160" t="s">
        <v>444</v>
      </c>
      <c r="H149" s="161">
        <v>3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87</v>
      </c>
      <c r="AY149" s="18" t="s">
        <v>196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87</v>
      </c>
      <c r="BK149" s="170">
        <f t="shared" si="19"/>
        <v>0</v>
      </c>
      <c r="BL149" s="18" t="s">
        <v>200</v>
      </c>
      <c r="BM149" s="169" t="s">
        <v>472</v>
      </c>
    </row>
    <row r="150" spans="1:65" s="2" customFormat="1" ht="16.5" customHeight="1">
      <c r="A150" s="33"/>
      <c r="B150" s="156"/>
      <c r="C150" s="197" t="s">
        <v>343</v>
      </c>
      <c r="D150" s="197" t="s">
        <v>305</v>
      </c>
      <c r="E150" s="198" t="s">
        <v>3831</v>
      </c>
      <c r="F150" s="199" t="s">
        <v>3832</v>
      </c>
      <c r="G150" s="200" t="s">
        <v>444</v>
      </c>
      <c r="H150" s="201">
        <v>3</v>
      </c>
      <c r="I150" s="202"/>
      <c r="J150" s="203">
        <f t="shared" si="10"/>
        <v>0</v>
      </c>
      <c r="K150" s="204"/>
      <c r="L150" s="205"/>
      <c r="M150" s="206" t="s">
        <v>1</v>
      </c>
      <c r="N150" s="207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249</v>
      </c>
      <c r="AT150" s="169" t="s">
        <v>305</v>
      </c>
      <c r="AU150" s="169" t="s">
        <v>87</v>
      </c>
      <c r="AY150" s="18" t="s">
        <v>196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87</v>
      </c>
      <c r="BK150" s="170">
        <f t="shared" si="19"/>
        <v>0</v>
      </c>
      <c r="BL150" s="18" t="s">
        <v>200</v>
      </c>
      <c r="BM150" s="169" t="s">
        <v>488</v>
      </c>
    </row>
    <row r="151" spans="1:65" s="2" customFormat="1" ht="21.75" customHeight="1">
      <c r="A151" s="33"/>
      <c r="B151" s="156"/>
      <c r="C151" s="197" t="s">
        <v>2052</v>
      </c>
      <c r="D151" s="197" t="s">
        <v>305</v>
      </c>
      <c r="E151" s="198" t="s">
        <v>3833</v>
      </c>
      <c r="F151" s="199" t="s">
        <v>3834</v>
      </c>
      <c r="G151" s="200" t="s">
        <v>316</v>
      </c>
      <c r="H151" s="201">
        <v>3</v>
      </c>
      <c r="I151" s="202"/>
      <c r="J151" s="203">
        <f t="shared" si="10"/>
        <v>0</v>
      </c>
      <c r="K151" s="204"/>
      <c r="L151" s="205"/>
      <c r="M151" s="206" t="s">
        <v>1</v>
      </c>
      <c r="N151" s="207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249</v>
      </c>
      <c r="AT151" s="169" t="s">
        <v>305</v>
      </c>
      <c r="AU151" s="169" t="s">
        <v>87</v>
      </c>
      <c r="AY151" s="18" t="s">
        <v>196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87</v>
      </c>
      <c r="BK151" s="170">
        <f t="shared" si="19"/>
        <v>0</v>
      </c>
      <c r="BL151" s="18" t="s">
        <v>200</v>
      </c>
      <c r="BM151" s="169" t="s">
        <v>497</v>
      </c>
    </row>
    <row r="152" spans="1:65" s="2" customFormat="1" ht="16.5" customHeight="1">
      <c r="A152" s="33"/>
      <c r="B152" s="156"/>
      <c r="C152" s="197" t="s">
        <v>354</v>
      </c>
      <c r="D152" s="197" t="s">
        <v>305</v>
      </c>
      <c r="E152" s="198" t="s">
        <v>3835</v>
      </c>
      <c r="F152" s="199" t="s">
        <v>3836</v>
      </c>
      <c r="G152" s="200" t="s">
        <v>444</v>
      </c>
      <c r="H152" s="201">
        <v>9</v>
      </c>
      <c r="I152" s="202"/>
      <c r="J152" s="203">
        <f t="shared" si="10"/>
        <v>0</v>
      </c>
      <c r="K152" s="204"/>
      <c r="L152" s="205"/>
      <c r="M152" s="206" t="s">
        <v>1</v>
      </c>
      <c r="N152" s="207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249</v>
      </c>
      <c r="AT152" s="169" t="s">
        <v>305</v>
      </c>
      <c r="AU152" s="169" t="s">
        <v>87</v>
      </c>
      <c r="AY152" s="18" t="s">
        <v>196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87</v>
      </c>
      <c r="BK152" s="170">
        <f t="shared" si="19"/>
        <v>0</v>
      </c>
      <c r="BL152" s="18" t="s">
        <v>200</v>
      </c>
      <c r="BM152" s="169" t="s">
        <v>512</v>
      </c>
    </row>
    <row r="153" spans="1:65" s="2" customFormat="1" ht="16.5" customHeight="1">
      <c r="A153" s="33"/>
      <c r="B153" s="156"/>
      <c r="C153" s="197" t="s">
        <v>358</v>
      </c>
      <c r="D153" s="197" t="s">
        <v>305</v>
      </c>
      <c r="E153" s="198" t="s">
        <v>3837</v>
      </c>
      <c r="F153" s="199" t="s">
        <v>3838</v>
      </c>
      <c r="G153" s="200" t="s">
        <v>444</v>
      </c>
      <c r="H153" s="201">
        <v>3</v>
      </c>
      <c r="I153" s="202"/>
      <c r="J153" s="203">
        <f t="shared" si="10"/>
        <v>0</v>
      </c>
      <c r="K153" s="204"/>
      <c r="L153" s="205"/>
      <c r="M153" s="206" t="s">
        <v>1</v>
      </c>
      <c r="N153" s="207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249</v>
      </c>
      <c r="AT153" s="169" t="s">
        <v>305</v>
      </c>
      <c r="AU153" s="169" t="s">
        <v>87</v>
      </c>
      <c r="AY153" s="18" t="s">
        <v>196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87</v>
      </c>
      <c r="BK153" s="170">
        <f t="shared" si="19"/>
        <v>0</v>
      </c>
      <c r="BL153" s="18" t="s">
        <v>200</v>
      </c>
      <c r="BM153" s="169" t="s">
        <v>521</v>
      </c>
    </row>
    <row r="154" spans="1:65" s="2" customFormat="1" ht="24.2" customHeight="1">
      <c r="A154" s="33"/>
      <c r="B154" s="156"/>
      <c r="C154" s="197" t="s">
        <v>362</v>
      </c>
      <c r="D154" s="197" t="s">
        <v>305</v>
      </c>
      <c r="E154" s="198" t="s">
        <v>3839</v>
      </c>
      <c r="F154" s="199" t="s">
        <v>3840</v>
      </c>
      <c r="G154" s="200" t="s">
        <v>444</v>
      </c>
      <c r="H154" s="201">
        <v>3</v>
      </c>
      <c r="I154" s="202"/>
      <c r="J154" s="203">
        <f t="shared" si="1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87</v>
      </c>
      <c r="AY154" s="18" t="s">
        <v>196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200</v>
      </c>
      <c r="BM154" s="169" t="s">
        <v>549</v>
      </c>
    </row>
    <row r="155" spans="1:65" s="2" customFormat="1" ht="24.2" customHeight="1">
      <c r="A155" s="33"/>
      <c r="B155" s="156"/>
      <c r="C155" s="157" t="s">
        <v>368</v>
      </c>
      <c r="D155" s="157" t="s">
        <v>197</v>
      </c>
      <c r="E155" s="158" t="s">
        <v>3841</v>
      </c>
      <c r="F155" s="159" t="s">
        <v>3842</v>
      </c>
      <c r="G155" s="160" t="s">
        <v>444</v>
      </c>
      <c r="H155" s="161">
        <v>3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87</v>
      </c>
      <c r="AY155" s="18" t="s">
        <v>196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200</v>
      </c>
      <c r="BM155" s="169" t="s">
        <v>558</v>
      </c>
    </row>
    <row r="156" spans="1:65" s="2" customFormat="1" ht="21.75" customHeight="1">
      <c r="A156" s="33"/>
      <c r="B156" s="156"/>
      <c r="C156" s="197" t="s">
        <v>375</v>
      </c>
      <c r="D156" s="197" t="s">
        <v>305</v>
      </c>
      <c r="E156" s="198" t="s">
        <v>3843</v>
      </c>
      <c r="F156" s="199" t="s">
        <v>3844</v>
      </c>
      <c r="G156" s="200" t="s">
        <v>444</v>
      </c>
      <c r="H156" s="201">
        <v>3</v>
      </c>
      <c r="I156" s="202"/>
      <c r="J156" s="203">
        <f t="shared" si="1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249</v>
      </c>
      <c r="AT156" s="169" t="s">
        <v>305</v>
      </c>
      <c r="AU156" s="169" t="s">
        <v>87</v>
      </c>
      <c r="AY156" s="18" t="s">
        <v>196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200</v>
      </c>
      <c r="BM156" s="169" t="s">
        <v>567</v>
      </c>
    </row>
    <row r="157" spans="1:65" s="2" customFormat="1" ht="24.2" customHeight="1">
      <c r="A157" s="33"/>
      <c r="B157" s="156"/>
      <c r="C157" s="157" t="s">
        <v>381</v>
      </c>
      <c r="D157" s="157" t="s">
        <v>197</v>
      </c>
      <c r="E157" s="158" t="s">
        <v>3845</v>
      </c>
      <c r="F157" s="159" t="s">
        <v>3846</v>
      </c>
      <c r="G157" s="160" t="s">
        <v>316</v>
      </c>
      <c r="H157" s="161">
        <v>76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87</v>
      </c>
      <c r="AY157" s="18" t="s">
        <v>196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200</v>
      </c>
      <c r="BM157" s="169" t="s">
        <v>596</v>
      </c>
    </row>
    <row r="158" spans="1:65" s="2" customFormat="1" ht="24.2" customHeight="1">
      <c r="A158" s="33"/>
      <c r="B158" s="156"/>
      <c r="C158" s="157" t="s">
        <v>388</v>
      </c>
      <c r="D158" s="157" t="s">
        <v>197</v>
      </c>
      <c r="E158" s="158" t="s">
        <v>3788</v>
      </c>
      <c r="F158" s="159" t="s">
        <v>3789</v>
      </c>
      <c r="G158" s="160" t="s">
        <v>444</v>
      </c>
      <c r="H158" s="161">
        <v>6</v>
      </c>
      <c r="I158" s="162"/>
      <c r="J158" s="163">
        <f t="shared" si="1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200</v>
      </c>
      <c r="AT158" s="169" t="s">
        <v>197</v>
      </c>
      <c r="AU158" s="169" t="s">
        <v>87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200</v>
      </c>
      <c r="BM158" s="169" t="s">
        <v>609</v>
      </c>
    </row>
    <row r="159" spans="1:65" s="2" customFormat="1" ht="24.2" customHeight="1">
      <c r="A159" s="33"/>
      <c r="B159" s="156"/>
      <c r="C159" s="197" t="s">
        <v>398</v>
      </c>
      <c r="D159" s="197" t="s">
        <v>305</v>
      </c>
      <c r="E159" s="198" t="s">
        <v>3790</v>
      </c>
      <c r="F159" s="199" t="s">
        <v>3791</v>
      </c>
      <c r="G159" s="200" t="s">
        <v>444</v>
      </c>
      <c r="H159" s="201">
        <v>6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249</v>
      </c>
      <c r="AT159" s="169" t="s">
        <v>305</v>
      </c>
      <c r="AU159" s="169" t="s">
        <v>87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200</v>
      </c>
      <c r="BM159" s="169" t="s">
        <v>619</v>
      </c>
    </row>
    <row r="160" spans="1:65" s="2" customFormat="1" ht="16.5" customHeight="1">
      <c r="A160" s="33"/>
      <c r="B160" s="156"/>
      <c r="C160" s="197" t="s">
        <v>406</v>
      </c>
      <c r="D160" s="197" t="s">
        <v>305</v>
      </c>
      <c r="E160" s="198" t="s">
        <v>3847</v>
      </c>
      <c r="F160" s="199" t="s">
        <v>3848</v>
      </c>
      <c r="G160" s="200" t="s">
        <v>444</v>
      </c>
      <c r="H160" s="201">
        <v>2</v>
      </c>
      <c r="I160" s="202"/>
      <c r="J160" s="203">
        <f t="shared" si="10"/>
        <v>0</v>
      </c>
      <c r="K160" s="204"/>
      <c r="L160" s="205"/>
      <c r="M160" s="206" t="s">
        <v>1</v>
      </c>
      <c r="N160" s="207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249</v>
      </c>
      <c r="AT160" s="169" t="s">
        <v>305</v>
      </c>
      <c r="AU160" s="169" t="s">
        <v>87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200</v>
      </c>
      <c r="BM160" s="169" t="s">
        <v>635</v>
      </c>
    </row>
    <row r="161" spans="1:65" s="12" customFormat="1" ht="22.7" customHeight="1">
      <c r="B161" s="146"/>
      <c r="D161" s="147" t="s">
        <v>73</v>
      </c>
      <c r="E161" s="171" t="s">
        <v>727</v>
      </c>
      <c r="F161" s="171" t="s">
        <v>728</v>
      </c>
      <c r="I161" s="149"/>
      <c r="J161" s="172">
        <f>BK161</f>
        <v>0</v>
      </c>
      <c r="L161" s="146"/>
      <c r="M161" s="150"/>
      <c r="N161" s="151"/>
      <c r="O161" s="151"/>
      <c r="P161" s="152">
        <f>P162</f>
        <v>0</v>
      </c>
      <c r="Q161" s="151"/>
      <c r="R161" s="152">
        <f>R162</f>
        <v>0</v>
      </c>
      <c r="S161" s="151"/>
      <c r="T161" s="153">
        <f>T162</f>
        <v>0</v>
      </c>
      <c r="AR161" s="147" t="s">
        <v>81</v>
      </c>
      <c r="AT161" s="154" t="s">
        <v>73</v>
      </c>
      <c r="AU161" s="154" t="s">
        <v>81</v>
      </c>
      <c r="AY161" s="147" t="s">
        <v>196</v>
      </c>
      <c r="BK161" s="155">
        <f>BK162</f>
        <v>0</v>
      </c>
    </row>
    <row r="162" spans="1:65" s="2" customFormat="1" ht="33" customHeight="1">
      <c r="A162" s="33"/>
      <c r="B162" s="156"/>
      <c r="C162" s="157" t="s">
        <v>412</v>
      </c>
      <c r="D162" s="157" t="s">
        <v>197</v>
      </c>
      <c r="E162" s="158" t="s">
        <v>2027</v>
      </c>
      <c r="F162" s="159" t="s">
        <v>2028</v>
      </c>
      <c r="G162" s="160" t="s">
        <v>280</v>
      </c>
      <c r="H162" s="161">
        <v>40.814999999999998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200</v>
      </c>
      <c r="AT162" s="169" t="s">
        <v>197</v>
      </c>
      <c r="AU162" s="169" t="s">
        <v>87</v>
      </c>
      <c r="AY162" s="18" t="s">
        <v>196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87</v>
      </c>
      <c r="BK162" s="170">
        <f>ROUND(I162*H162,2)</f>
        <v>0</v>
      </c>
      <c r="BL162" s="18" t="s">
        <v>200</v>
      </c>
      <c r="BM162" s="169" t="s">
        <v>644</v>
      </c>
    </row>
    <row r="163" spans="1:65" s="2" customFormat="1" ht="49.9" customHeight="1">
      <c r="A163" s="33"/>
      <c r="B163" s="34"/>
      <c r="C163" s="33"/>
      <c r="D163" s="33"/>
      <c r="E163" s="148" t="s">
        <v>1968</v>
      </c>
      <c r="F163" s="148" t="s">
        <v>1969</v>
      </c>
      <c r="G163" s="33"/>
      <c r="H163" s="33"/>
      <c r="I163" s="33"/>
      <c r="J163" s="134">
        <f t="shared" ref="J163:J173" si="20">BK163</f>
        <v>0</v>
      </c>
      <c r="K163" s="33"/>
      <c r="L163" s="34"/>
      <c r="M163" s="209"/>
      <c r="N163" s="210"/>
      <c r="O163" s="62"/>
      <c r="P163" s="62"/>
      <c r="Q163" s="62"/>
      <c r="R163" s="62"/>
      <c r="S163" s="62"/>
      <c r="T163" s="6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73</v>
      </c>
      <c r="AU163" s="18" t="s">
        <v>74</v>
      </c>
      <c r="AY163" s="18" t="s">
        <v>1970</v>
      </c>
      <c r="BK163" s="170">
        <f>SUM(BK164:BK173)</f>
        <v>0</v>
      </c>
    </row>
    <row r="164" spans="1:65" s="2" customFormat="1" ht="16.350000000000001" customHeight="1">
      <c r="A164" s="33"/>
      <c r="B164" s="34"/>
      <c r="C164" s="211" t="s">
        <v>1</v>
      </c>
      <c r="D164" s="211" t="s">
        <v>197</v>
      </c>
      <c r="E164" s="212" t="s">
        <v>1</v>
      </c>
      <c r="F164" s="213" t="s">
        <v>1</v>
      </c>
      <c r="G164" s="214" t="s">
        <v>1</v>
      </c>
      <c r="H164" s="215"/>
      <c r="I164" s="216"/>
      <c r="J164" s="217">
        <f t="shared" si="20"/>
        <v>0</v>
      </c>
      <c r="K164" s="218"/>
      <c r="L164" s="34"/>
      <c r="M164" s="219" t="s">
        <v>1</v>
      </c>
      <c r="N164" s="220" t="s">
        <v>40</v>
      </c>
      <c r="O164" s="62"/>
      <c r="P164" s="62"/>
      <c r="Q164" s="62"/>
      <c r="R164" s="62"/>
      <c r="S164" s="62"/>
      <c r="T164" s="6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1970</v>
      </c>
      <c r="AU164" s="18" t="s">
        <v>81</v>
      </c>
      <c r="AY164" s="18" t="s">
        <v>1970</v>
      </c>
      <c r="BE164" s="170">
        <f t="shared" ref="BE164:BE173" si="21">IF(N164="základná",J164,0)</f>
        <v>0</v>
      </c>
      <c r="BF164" s="170">
        <f t="shared" ref="BF164:BF173" si="22">IF(N164="znížená",J164,0)</f>
        <v>0</v>
      </c>
      <c r="BG164" s="170">
        <f t="shared" ref="BG164:BG173" si="23">IF(N164="zákl. prenesená",J164,0)</f>
        <v>0</v>
      </c>
      <c r="BH164" s="170">
        <f t="shared" ref="BH164:BH173" si="24">IF(N164="zníž. prenesená",J164,0)</f>
        <v>0</v>
      </c>
      <c r="BI164" s="170">
        <f t="shared" ref="BI164:BI173" si="25">IF(N164="nulová",J164,0)</f>
        <v>0</v>
      </c>
      <c r="BJ164" s="18" t="s">
        <v>87</v>
      </c>
      <c r="BK164" s="170">
        <f t="shared" ref="BK164:BK173" si="26">I164*H164</f>
        <v>0</v>
      </c>
    </row>
    <row r="165" spans="1:65" s="2" customFormat="1" ht="16.350000000000001" customHeight="1">
      <c r="A165" s="33"/>
      <c r="B165" s="34"/>
      <c r="C165" s="211" t="s">
        <v>1</v>
      </c>
      <c r="D165" s="211" t="s">
        <v>197</v>
      </c>
      <c r="E165" s="212" t="s">
        <v>1</v>
      </c>
      <c r="F165" s="213" t="s">
        <v>1</v>
      </c>
      <c r="G165" s="214" t="s">
        <v>1</v>
      </c>
      <c r="H165" s="215"/>
      <c r="I165" s="216"/>
      <c r="J165" s="217">
        <f t="shared" si="20"/>
        <v>0</v>
      </c>
      <c r="K165" s="218"/>
      <c r="L165" s="34"/>
      <c r="M165" s="219" t="s">
        <v>1</v>
      </c>
      <c r="N165" s="220" t="s">
        <v>40</v>
      </c>
      <c r="O165" s="62"/>
      <c r="P165" s="62"/>
      <c r="Q165" s="62"/>
      <c r="R165" s="62"/>
      <c r="S165" s="62"/>
      <c r="T165" s="6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1970</v>
      </c>
      <c r="AU165" s="18" t="s">
        <v>81</v>
      </c>
      <c r="AY165" s="18" t="s">
        <v>1970</v>
      </c>
      <c r="BE165" s="170">
        <f t="shared" si="21"/>
        <v>0</v>
      </c>
      <c r="BF165" s="170">
        <f t="shared" si="22"/>
        <v>0</v>
      </c>
      <c r="BG165" s="170">
        <f t="shared" si="23"/>
        <v>0</v>
      </c>
      <c r="BH165" s="170">
        <f t="shared" si="24"/>
        <v>0</v>
      </c>
      <c r="BI165" s="170">
        <f t="shared" si="25"/>
        <v>0</v>
      </c>
      <c r="BJ165" s="18" t="s">
        <v>87</v>
      </c>
      <c r="BK165" s="170">
        <f t="shared" si="26"/>
        <v>0</v>
      </c>
    </row>
    <row r="166" spans="1:65" s="2" customFormat="1" ht="16.350000000000001" customHeight="1">
      <c r="A166" s="33"/>
      <c r="B166" s="34"/>
      <c r="C166" s="211" t="s">
        <v>1</v>
      </c>
      <c r="D166" s="211" t="s">
        <v>197</v>
      </c>
      <c r="E166" s="212" t="s">
        <v>1</v>
      </c>
      <c r="F166" s="213" t="s">
        <v>1</v>
      </c>
      <c r="G166" s="214" t="s">
        <v>1</v>
      </c>
      <c r="H166" s="215"/>
      <c r="I166" s="216"/>
      <c r="J166" s="217">
        <f t="shared" si="20"/>
        <v>0</v>
      </c>
      <c r="K166" s="218"/>
      <c r="L166" s="34"/>
      <c r="M166" s="219" t="s">
        <v>1</v>
      </c>
      <c r="N166" s="220" t="s">
        <v>40</v>
      </c>
      <c r="O166" s="62"/>
      <c r="P166" s="62"/>
      <c r="Q166" s="62"/>
      <c r="R166" s="62"/>
      <c r="S166" s="62"/>
      <c r="T166" s="6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1970</v>
      </c>
      <c r="AU166" s="18" t="s">
        <v>81</v>
      </c>
      <c r="AY166" s="18" t="s">
        <v>1970</v>
      </c>
      <c r="BE166" s="170">
        <f t="shared" si="21"/>
        <v>0</v>
      </c>
      <c r="BF166" s="170">
        <f t="shared" si="22"/>
        <v>0</v>
      </c>
      <c r="BG166" s="170">
        <f t="shared" si="23"/>
        <v>0</v>
      </c>
      <c r="BH166" s="170">
        <f t="shared" si="24"/>
        <v>0</v>
      </c>
      <c r="BI166" s="170">
        <f t="shared" si="25"/>
        <v>0</v>
      </c>
      <c r="BJ166" s="18" t="s">
        <v>87</v>
      </c>
      <c r="BK166" s="170">
        <f t="shared" si="26"/>
        <v>0</v>
      </c>
    </row>
    <row r="167" spans="1:65" s="2" customFormat="1" ht="16.350000000000001" customHeight="1">
      <c r="A167" s="33"/>
      <c r="B167" s="34"/>
      <c r="C167" s="211" t="s">
        <v>1</v>
      </c>
      <c r="D167" s="211" t="s">
        <v>197</v>
      </c>
      <c r="E167" s="212" t="s">
        <v>1</v>
      </c>
      <c r="F167" s="213" t="s">
        <v>1</v>
      </c>
      <c r="G167" s="214" t="s">
        <v>1</v>
      </c>
      <c r="H167" s="215"/>
      <c r="I167" s="216"/>
      <c r="J167" s="217">
        <f t="shared" si="20"/>
        <v>0</v>
      </c>
      <c r="K167" s="218"/>
      <c r="L167" s="34"/>
      <c r="M167" s="219" t="s">
        <v>1</v>
      </c>
      <c r="N167" s="220" t="s">
        <v>40</v>
      </c>
      <c r="O167" s="62"/>
      <c r="P167" s="62"/>
      <c r="Q167" s="62"/>
      <c r="R167" s="62"/>
      <c r="S167" s="62"/>
      <c r="T167" s="6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1970</v>
      </c>
      <c r="AU167" s="18" t="s">
        <v>81</v>
      </c>
      <c r="AY167" s="18" t="s">
        <v>1970</v>
      </c>
      <c r="BE167" s="170">
        <f t="shared" si="21"/>
        <v>0</v>
      </c>
      <c r="BF167" s="170">
        <f t="shared" si="22"/>
        <v>0</v>
      </c>
      <c r="BG167" s="170">
        <f t="shared" si="23"/>
        <v>0</v>
      </c>
      <c r="BH167" s="170">
        <f t="shared" si="24"/>
        <v>0</v>
      </c>
      <c r="BI167" s="170">
        <f t="shared" si="25"/>
        <v>0</v>
      </c>
      <c r="BJ167" s="18" t="s">
        <v>87</v>
      </c>
      <c r="BK167" s="170">
        <f t="shared" si="26"/>
        <v>0</v>
      </c>
    </row>
    <row r="168" spans="1:65" s="2" customFormat="1" ht="16.350000000000001" customHeight="1">
      <c r="A168" s="33"/>
      <c r="B168" s="34"/>
      <c r="C168" s="211" t="s">
        <v>1</v>
      </c>
      <c r="D168" s="211" t="s">
        <v>197</v>
      </c>
      <c r="E168" s="212" t="s">
        <v>1</v>
      </c>
      <c r="F168" s="213" t="s">
        <v>1</v>
      </c>
      <c r="G168" s="214" t="s">
        <v>1</v>
      </c>
      <c r="H168" s="215"/>
      <c r="I168" s="216"/>
      <c r="J168" s="217">
        <f t="shared" si="20"/>
        <v>0</v>
      </c>
      <c r="K168" s="218"/>
      <c r="L168" s="34"/>
      <c r="M168" s="219" t="s">
        <v>1</v>
      </c>
      <c r="N168" s="220" t="s">
        <v>40</v>
      </c>
      <c r="O168" s="62"/>
      <c r="P168" s="62"/>
      <c r="Q168" s="62"/>
      <c r="R168" s="62"/>
      <c r="S168" s="62"/>
      <c r="T168" s="6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1970</v>
      </c>
      <c r="AU168" s="18" t="s">
        <v>81</v>
      </c>
      <c r="AY168" s="18" t="s">
        <v>1970</v>
      </c>
      <c r="BE168" s="170">
        <f t="shared" si="21"/>
        <v>0</v>
      </c>
      <c r="BF168" s="170">
        <f t="shared" si="22"/>
        <v>0</v>
      </c>
      <c r="BG168" s="170">
        <f t="shared" si="23"/>
        <v>0</v>
      </c>
      <c r="BH168" s="170">
        <f t="shared" si="24"/>
        <v>0</v>
      </c>
      <c r="BI168" s="170">
        <f t="shared" si="25"/>
        <v>0</v>
      </c>
      <c r="BJ168" s="18" t="s">
        <v>87</v>
      </c>
      <c r="BK168" s="170">
        <f t="shared" si="26"/>
        <v>0</v>
      </c>
    </row>
    <row r="169" spans="1:65" s="2" customFormat="1" ht="16.350000000000001" customHeight="1">
      <c r="A169" s="33"/>
      <c r="B169" s="34"/>
      <c r="C169" s="211" t="s">
        <v>1</v>
      </c>
      <c r="D169" s="211" t="s">
        <v>197</v>
      </c>
      <c r="E169" s="212" t="s">
        <v>1</v>
      </c>
      <c r="F169" s="213" t="s">
        <v>1</v>
      </c>
      <c r="G169" s="214" t="s">
        <v>1</v>
      </c>
      <c r="H169" s="215"/>
      <c r="I169" s="216"/>
      <c r="J169" s="217">
        <f t="shared" si="20"/>
        <v>0</v>
      </c>
      <c r="K169" s="218"/>
      <c r="L169" s="34"/>
      <c r="M169" s="219" t="s">
        <v>1</v>
      </c>
      <c r="N169" s="220" t="s">
        <v>40</v>
      </c>
      <c r="O169" s="62"/>
      <c r="P169" s="62"/>
      <c r="Q169" s="62"/>
      <c r="R169" s="62"/>
      <c r="S169" s="62"/>
      <c r="T169" s="6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1970</v>
      </c>
      <c r="AU169" s="18" t="s">
        <v>81</v>
      </c>
      <c r="AY169" s="18" t="s">
        <v>1970</v>
      </c>
      <c r="BE169" s="170">
        <f t="shared" si="21"/>
        <v>0</v>
      </c>
      <c r="BF169" s="170">
        <f t="shared" si="22"/>
        <v>0</v>
      </c>
      <c r="BG169" s="170">
        <f t="shared" si="23"/>
        <v>0</v>
      </c>
      <c r="BH169" s="170">
        <f t="shared" si="24"/>
        <v>0</v>
      </c>
      <c r="BI169" s="170">
        <f t="shared" si="25"/>
        <v>0</v>
      </c>
      <c r="BJ169" s="18" t="s">
        <v>87</v>
      </c>
      <c r="BK169" s="170">
        <f t="shared" si="26"/>
        <v>0</v>
      </c>
    </row>
    <row r="170" spans="1:65" s="2" customFormat="1" ht="16.350000000000001" customHeight="1">
      <c r="A170" s="33"/>
      <c r="B170" s="34"/>
      <c r="C170" s="211" t="s">
        <v>1</v>
      </c>
      <c r="D170" s="211" t="s">
        <v>197</v>
      </c>
      <c r="E170" s="212" t="s">
        <v>1</v>
      </c>
      <c r="F170" s="213" t="s">
        <v>1</v>
      </c>
      <c r="G170" s="214" t="s">
        <v>1</v>
      </c>
      <c r="H170" s="215"/>
      <c r="I170" s="216"/>
      <c r="J170" s="217">
        <f t="shared" si="20"/>
        <v>0</v>
      </c>
      <c r="K170" s="218"/>
      <c r="L170" s="34"/>
      <c r="M170" s="219" t="s">
        <v>1</v>
      </c>
      <c r="N170" s="220" t="s">
        <v>40</v>
      </c>
      <c r="O170" s="62"/>
      <c r="P170" s="62"/>
      <c r="Q170" s="62"/>
      <c r="R170" s="62"/>
      <c r="S170" s="62"/>
      <c r="T170" s="6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1970</v>
      </c>
      <c r="AU170" s="18" t="s">
        <v>81</v>
      </c>
      <c r="AY170" s="18" t="s">
        <v>1970</v>
      </c>
      <c r="BE170" s="170">
        <f t="shared" si="21"/>
        <v>0</v>
      </c>
      <c r="BF170" s="170">
        <f t="shared" si="22"/>
        <v>0</v>
      </c>
      <c r="BG170" s="170">
        <f t="shared" si="23"/>
        <v>0</v>
      </c>
      <c r="BH170" s="170">
        <f t="shared" si="24"/>
        <v>0</v>
      </c>
      <c r="BI170" s="170">
        <f t="shared" si="25"/>
        <v>0</v>
      </c>
      <c r="BJ170" s="18" t="s">
        <v>87</v>
      </c>
      <c r="BK170" s="170">
        <f t="shared" si="26"/>
        <v>0</v>
      </c>
    </row>
    <row r="171" spans="1:65" s="2" customFormat="1" ht="16.350000000000001" customHeight="1">
      <c r="A171" s="33"/>
      <c r="B171" s="34"/>
      <c r="C171" s="211" t="s">
        <v>1</v>
      </c>
      <c r="D171" s="211" t="s">
        <v>197</v>
      </c>
      <c r="E171" s="212" t="s">
        <v>1</v>
      </c>
      <c r="F171" s="213" t="s">
        <v>1</v>
      </c>
      <c r="G171" s="214" t="s">
        <v>1</v>
      </c>
      <c r="H171" s="215"/>
      <c r="I171" s="216"/>
      <c r="J171" s="217">
        <f t="shared" si="20"/>
        <v>0</v>
      </c>
      <c r="K171" s="218"/>
      <c r="L171" s="34"/>
      <c r="M171" s="219" t="s">
        <v>1</v>
      </c>
      <c r="N171" s="220" t="s">
        <v>40</v>
      </c>
      <c r="O171" s="62"/>
      <c r="P171" s="62"/>
      <c r="Q171" s="62"/>
      <c r="R171" s="62"/>
      <c r="S171" s="62"/>
      <c r="T171" s="6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1970</v>
      </c>
      <c r="AU171" s="18" t="s">
        <v>81</v>
      </c>
      <c r="AY171" s="18" t="s">
        <v>1970</v>
      </c>
      <c r="BE171" s="170">
        <f t="shared" si="21"/>
        <v>0</v>
      </c>
      <c r="BF171" s="170">
        <f t="shared" si="22"/>
        <v>0</v>
      </c>
      <c r="BG171" s="170">
        <f t="shared" si="23"/>
        <v>0</v>
      </c>
      <c r="BH171" s="170">
        <f t="shared" si="24"/>
        <v>0</v>
      </c>
      <c r="BI171" s="170">
        <f t="shared" si="25"/>
        <v>0</v>
      </c>
      <c r="BJ171" s="18" t="s">
        <v>87</v>
      </c>
      <c r="BK171" s="170">
        <f t="shared" si="26"/>
        <v>0</v>
      </c>
    </row>
    <row r="172" spans="1:65" s="2" customFormat="1" ht="16.350000000000001" customHeight="1">
      <c r="A172" s="33"/>
      <c r="B172" s="34"/>
      <c r="C172" s="211" t="s">
        <v>1</v>
      </c>
      <c r="D172" s="211" t="s">
        <v>197</v>
      </c>
      <c r="E172" s="212" t="s">
        <v>1</v>
      </c>
      <c r="F172" s="213" t="s">
        <v>1</v>
      </c>
      <c r="G172" s="214" t="s">
        <v>1</v>
      </c>
      <c r="H172" s="215"/>
      <c r="I172" s="216"/>
      <c r="J172" s="217">
        <f t="shared" si="20"/>
        <v>0</v>
      </c>
      <c r="K172" s="218"/>
      <c r="L172" s="34"/>
      <c r="M172" s="219" t="s">
        <v>1</v>
      </c>
      <c r="N172" s="220" t="s">
        <v>40</v>
      </c>
      <c r="O172" s="62"/>
      <c r="P172" s="62"/>
      <c r="Q172" s="62"/>
      <c r="R172" s="62"/>
      <c r="S172" s="62"/>
      <c r="T172" s="6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1970</v>
      </c>
      <c r="AU172" s="18" t="s">
        <v>81</v>
      </c>
      <c r="AY172" s="18" t="s">
        <v>1970</v>
      </c>
      <c r="BE172" s="170">
        <f t="shared" si="21"/>
        <v>0</v>
      </c>
      <c r="BF172" s="170">
        <f t="shared" si="22"/>
        <v>0</v>
      </c>
      <c r="BG172" s="170">
        <f t="shared" si="23"/>
        <v>0</v>
      </c>
      <c r="BH172" s="170">
        <f t="shared" si="24"/>
        <v>0</v>
      </c>
      <c r="BI172" s="170">
        <f t="shared" si="25"/>
        <v>0</v>
      </c>
      <c r="BJ172" s="18" t="s">
        <v>87</v>
      </c>
      <c r="BK172" s="170">
        <f t="shared" si="26"/>
        <v>0</v>
      </c>
    </row>
    <row r="173" spans="1:65" s="2" customFormat="1" ht="16.350000000000001" customHeight="1">
      <c r="A173" s="33"/>
      <c r="B173" s="34"/>
      <c r="C173" s="211" t="s">
        <v>1</v>
      </c>
      <c r="D173" s="211" t="s">
        <v>197</v>
      </c>
      <c r="E173" s="212" t="s">
        <v>1</v>
      </c>
      <c r="F173" s="213" t="s">
        <v>1</v>
      </c>
      <c r="G173" s="214" t="s">
        <v>1</v>
      </c>
      <c r="H173" s="215"/>
      <c r="I173" s="216"/>
      <c r="J173" s="217">
        <f t="shared" si="20"/>
        <v>0</v>
      </c>
      <c r="K173" s="218"/>
      <c r="L173" s="34"/>
      <c r="M173" s="219" t="s">
        <v>1</v>
      </c>
      <c r="N173" s="220" t="s">
        <v>40</v>
      </c>
      <c r="O173" s="221"/>
      <c r="P173" s="221"/>
      <c r="Q173" s="221"/>
      <c r="R173" s="221"/>
      <c r="S173" s="221"/>
      <c r="T173" s="222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1970</v>
      </c>
      <c r="AU173" s="18" t="s">
        <v>81</v>
      </c>
      <c r="AY173" s="18" t="s">
        <v>1970</v>
      </c>
      <c r="BE173" s="170">
        <f t="shared" si="21"/>
        <v>0</v>
      </c>
      <c r="BF173" s="170">
        <f t="shared" si="22"/>
        <v>0</v>
      </c>
      <c r="BG173" s="170">
        <f t="shared" si="23"/>
        <v>0</v>
      </c>
      <c r="BH173" s="170">
        <f t="shared" si="24"/>
        <v>0</v>
      </c>
      <c r="BI173" s="170">
        <f t="shared" si="25"/>
        <v>0</v>
      </c>
      <c r="BJ173" s="18" t="s">
        <v>87</v>
      </c>
      <c r="BK173" s="170">
        <f t="shared" si="26"/>
        <v>0</v>
      </c>
    </row>
    <row r="174" spans="1:65" s="2" customFormat="1" ht="6.95" customHeight="1">
      <c r="A174" s="33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74">
      <formula1>"K, M"</formula1>
    </dataValidation>
    <dataValidation type="list" allowBlank="1" showInputMessage="1" showErrorMessage="1" error="Povolené sú hodnoty základná, znížená, nulová." sqref="N164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124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3849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1995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Ekonomická univerzita v Bratislave</v>
      </c>
      <c r="F15" s="33"/>
      <c r="G15" s="33"/>
      <c r="H15" s="33"/>
      <c r="I15" s="28" t="s">
        <v>24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1996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1996</v>
      </c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ROUND(J122,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ROUND((ROUND((SUM(BE122:BE162)),  2) + SUM(BE164:BE173)), 2)</f>
        <v>0</v>
      </c>
      <c r="G33" s="110"/>
      <c r="H33" s="110"/>
      <c r="I33" s="111">
        <v>0.2</v>
      </c>
      <c r="J33" s="109">
        <f>ROUND((ROUND(((SUM(BE122:BE162))*I33),  2) + (SUM(BE164:BE173)*I33)),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ROUND((ROUND((SUM(BF122:BF162)),  2) + SUM(BF164:BF173)), 2)</f>
        <v>0</v>
      </c>
      <c r="G34" s="110"/>
      <c r="H34" s="110"/>
      <c r="I34" s="111">
        <v>0.2</v>
      </c>
      <c r="J34" s="109">
        <f>ROUND((ROUND(((SUM(BF122:BF162))*I34),  2) + (SUM(BF164:BF173)*I34)),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ROUND((ROUND((SUM(BG122:BG162)),  2) + SUM(BG164:BG173)),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ROUND((ROUND((SUM(BH122:BH162)),  2) + SUM(BH164:BH173)),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ROUND((ROUND((SUM(BI122:BI162)),  2) + SUM(BI164:BI173)),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20210701_03_2 - SO 03.2 Dažďová kanalizácia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Ing. Darina Antalová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Darina Antalová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J122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153</v>
      </c>
      <c r="E97" s="127"/>
      <c r="F97" s="127"/>
      <c r="G97" s="127"/>
      <c r="H97" s="127"/>
      <c r="I97" s="127"/>
      <c r="J97" s="128">
        <f>J123</f>
        <v>0</v>
      </c>
      <c r="L97" s="125"/>
    </row>
    <row r="98" spans="1:31" s="10" customFormat="1" ht="19.899999999999999" hidden="1" customHeight="1">
      <c r="B98" s="129"/>
      <c r="D98" s="130" t="s">
        <v>154</v>
      </c>
      <c r="E98" s="131"/>
      <c r="F98" s="131"/>
      <c r="G98" s="131"/>
      <c r="H98" s="131"/>
      <c r="I98" s="131"/>
      <c r="J98" s="132">
        <f>J124</f>
        <v>0</v>
      </c>
      <c r="L98" s="129"/>
    </row>
    <row r="99" spans="1:31" s="10" customFormat="1" ht="19.899999999999999" hidden="1" customHeight="1">
      <c r="B99" s="129"/>
      <c r="D99" s="130" t="s">
        <v>157</v>
      </c>
      <c r="E99" s="131"/>
      <c r="F99" s="131"/>
      <c r="G99" s="131"/>
      <c r="H99" s="131"/>
      <c r="I99" s="131"/>
      <c r="J99" s="132">
        <f>J139</f>
        <v>0</v>
      </c>
      <c r="L99" s="129"/>
    </row>
    <row r="100" spans="1:31" s="10" customFormat="1" ht="19.899999999999999" hidden="1" customHeight="1">
      <c r="B100" s="129"/>
      <c r="D100" s="130" t="s">
        <v>3668</v>
      </c>
      <c r="E100" s="131"/>
      <c r="F100" s="131"/>
      <c r="G100" s="131"/>
      <c r="H100" s="131"/>
      <c r="I100" s="131"/>
      <c r="J100" s="132">
        <f>J142</f>
        <v>0</v>
      </c>
      <c r="L100" s="129"/>
    </row>
    <row r="101" spans="1:31" s="10" customFormat="1" ht="19.899999999999999" hidden="1" customHeight="1">
      <c r="B101" s="129"/>
      <c r="D101" s="130" t="s">
        <v>160</v>
      </c>
      <c r="E101" s="131"/>
      <c r="F101" s="131"/>
      <c r="G101" s="131"/>
      <c r="H101" s="131"/>
      <c r="I101" s="131"/>
      <c r="J101" s="132">
        <f>J161</f>
        <v>0</v>
      </c>
      <c r="L101" s="129"/>
    </row>
    <row r="102" spans="1:31" s="9" customFormat="1" ht="21.75" hidden="1" customHeight="1">
      <c r="B102" s="125"/>
      <c r="D102" s="133" t="s">
        <v>181</v>
      </c>
      <c r="J102" s="134">
        <f>J163</f>
        <v>0</v>
      </c>
      <c r="L102" s="125"/>
    </row>
    <row r="103" spans="1:31" s="2" customFormat="1" ht="21.75" hidden="1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hidden="1" customHeight="1">
      <c r="A104" s="33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hidden="1"/>
    <row r="106" spans="1:31" hidden="1"/>
    <row r="107" spans="1:31" hidden="1"/>
    <row r="108" spans="1:31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182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86" t="str">
        <f>E7</f>
        <v>Viacúčelová športová hala - EÚ v Bratislave</v>
      </c>
      <c r="F112" s="287"/>
      <c r="G112" s="287"/>
      <c r="H112" s="287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143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80" t="str">
        <f>E9</f>
        <v>20210701_03_2 - SO 03.2 Dažďová kanalizácia</v>
      </c>
      <c r="F114" s="285"/>
      <c r="G114" s="285"/>
      <c r="H114" s="285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 xml:space="preserve"> </v>
      </c>
      <c r="G116" s="33"/>
      <c r="H116" s="33"/>
      <c r="I116" s="28" t="s">
        <v>21</v>
      </c>
      <c r="J116" s="59">
        <f>IF(J12="","",J12)</f>
        <v>44536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22</v>
      </c>
      <c r="D118" s="33"/>
      <c r="E118" s="33"/>
      <c r="F118" s="26" t="str">
        <f>E15</f>
        <v>Ekonomická univerzita v Bratislave</v>
      </c>
      <c r="G118" s="33"/>
      <c r="H118" s="33"/>
      <c r="I118" s="28" t="s">
        <v>27</v>
      </c>
      <c r="J118" s="31" t="str">
        <f>E21</f>
        <v>Ing. Darina Antalová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25</v>
      </c>
      <c r="D119" s="33"/>
      <c r="E119" s="33"/>
      <c r="F119" s="26" t="str">
        <f>IF(E18="","",E18)</f>
        <v>Vyplň údaj</v>
      </c>
      <c r="G119" s="33"/>
      <c r="H119" s="33"/>
      <c r="I119" s="28" t="s">
        <v>30</v>
      </c>
      <c r="J119" s="31" t="str">
        <f>E24</f>
        <v>Ing. Darina Antalová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5"/>
      <c r="B121" s="136"/>
      <c r="C121" s="137" t="s">
        <v>183</v>
      </c>
      <c r="D121" s="138" t="s">
        <v>59</v>
      </c>
      <c r="E121" s="138" t="s">
        <v>55</v>
      </c>
      <c r="F121" s="138" t="s">
        <v>56</v>
      </c>
      <c r="G121" s="138" t="s">
        <v>184</v>
      </c>
      <c r="H121" s="138" t="s">
        <v>185</v>
      </c>
      <c r="I121" s="138" t="s">
        <v>186</v>
      </c>
      <c r="J121" s="139" t="s">
        <v>150</v>
      </c>
      <c r="K121" s="140" t="s">
        <v>187</v>
      </c>
      <c r="L121" s="141"/>
      <c r="M121" s="66" t="s">
        <v>1</v>
      </c>
      <c r="N121" s="67" t="s">
        <v>38</v>
      </c>
      <c r="O121" s="67" t="s">
        <v>188</v>
      </c>
      <c r="P121" s="67" t="s">
        <v>189</v>
      </c>
      <c r="Q121" s="67" t="s">
        <v>190</v>
      </c>
      <c r="R121" s="67" t="s">
        <v>191</v>
      </c>
      <c r="S121" s="67" t="s">
        <v>192</v>
      </c>
      <c r="T121" s="68" t="s">
        <v>193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2" customFormat="1" ht="22.7" customHeight="1">
      <c r="A122" s="33"/>
      <c r="B122" s="34"/>
      <c r="C122" s="73" t="s">
        <v>151</v>
      </c>
      <c r="D122" s="33"/>
      <c r="E122" s="33"/>
      <c r="F122" s="33"/>
      <c r="G122" s="33"/>
      <c r="H122" s="33"/>
      <c r="I122" s="33"/>
      <c r="J122" s="142">
        <f>BK122</f>
        <v>0</v>
      </c>
      <c r="K122" s="33"/>
      <c r="L122" s="34"/>
      <c r="M122" s="69"/>
      <c r="N122" s="60"/>
      <c r="O122" s="70"/>
      <c r="P122" s="143">
        <f>P123+P163</f>
        <v>0</v>
      </c>
      <c r="Q122" s="70"/>
      <c r="R122" s="143">
        <f>R123+R163</f>
        <v>0</v>
      </c>
      <c r="S122" s="70"/>
      <c r="T122" s="144">
        <f>T123+T163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152</v>
      </c>
      <c r="BK122" s="145">
        <f>BK123+BK163</f>
        <v>0</v>
      </c>
    </row>
    <row r="123" spans="1:65" s="12" customFormat="1" ht="25.9" customHeight="1">
      <c r="B123" s="146"/>
      <c r="D123" s="147" t="s">
        <v>73</v>
      </c>
      <c r="E123" s="148" t="s">
        <v>194</v>
      </c>
      <c r="F123" s="148" t="s">
        <v>195</v>
      </c>
      <c r="I123" s="149"/>
      <c r="J123" s="134">
        <f>BK123</f>
        <v>0</v>
      </c>
      <c r="L123" s="146"/>
      <c r="M123" s="150"/>
      <c r="N123" s="151"/>
      <c r="O123" s="151"/>
      <c r="P123" s="152">
        <f>P124+P139+P142+P161</f>
        <v>0</v>
      </c>
      <c r="Q123" s="151"/>
      <c r="R123" s="152">
        <f>R124+R139+R142+R161</f>
        <v>0</v>
      </c>
      <c r="S123" s="151"/>
      <c r="T123" s="153">
        <f>T124+T139+T142+T161</f>
        <v>0</v>
      </c>
      <c r="AR123" s="147" t="s">
        <v>81</v>
      </c>
      <c r="AT123" s="154" t="s">
        <v>73</v>
      </c>
      <c r="AU123" s="154" t="s">
        <v>74</v>
      </c>
      <c r="AY123" s="147" t="s">
        <v>196</v>
      </c>
      <c r="BK123" s="155">
        <f>BK124+BK139+BK142+BK161</f>
        <v>0</v>
      </c>
    </row>
    <row r="124" spans="1:65" s="12" customFormat="1" ht="22.7" customHeight="1">
      <c r="B124" s="146"/>
      <c r="D124" s="147" t="s">
        <v>73</v>
      </c>
      <c r="E124" s="171" t="s">
        <v>81</v>
      </c>
      <c r="F124" s="171" t="s">
        <v>214</v>
      </c>
      <c r="I124" s="149"/>
      <c r="J124" s="172">
        <f>BK124</f>
        <v>0</v>
      </c>
      <c r="L124" s="146"/>
      <c r="M124" s="150"/>
      <c r="N124" s="151"/>
      <c r="O124" s="151"/>
      <c r="P124" s="152">
        <f>SUM(P125:P138)</f>
        <v>0</v>
      </c>
      <c r="Q124" s="151"/>
      <c r="R124" s="152">
        <f>SUM(R125:R138)</f>
        <v>0</v>
      </c>
      <c r="S124" s="151"/>
      <c r="T124" s="153">
        <f>SUM(T125:T138)</f>
        <v>0</v>
      </c>
      <c r="AR124" s="147" t="s">
        <v>81</v>
      </c>
      <c r="AT124" s="154" t="s">
        <v>73</v>
      </c>
      <c r="AU124" s="154" t="s">
        <v>81</v>
      </c>
      <c r="AY124" s="147" t="s">
        <v>196</v>
      </c>
      <c r="BK124" s="155">
        <f>SUM(BK125:BK138)</f>
        <v>0</v>
      </c>
    </row>
    <row r="125" spans="1:65" s="2" customFormat="1" ht="24.2" customHeight="1">
      <c r="A125" s="33"/>
      <c r="B125" s="156"/>
      <c r="C125" s="157" t="s">
        <v>81</v>
      </c>
      <c r="D125" s="157" t="s">
        <v>197</v>
      </c>
      <c r="E125" s="158" t="s">
        <v>227</v>
      </c>
      <c r="F125" s="159" t="s">
        <v>228</v>
      </c>
      <c r="G125" s="160" t="s">
        <v>224</v>
      </c>
      <c r="H125" s="161">
        <v>130</v>
      </c>
      <c r="I125" s="162"/>
      <c r="J125" s="163">
        <f t="shared" ref="J125:J138" si="0">ROUND(I125*H125,2)</f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ref="P125:P138" si="1">O125*H125</f>
        <v>0</v>
      </c>
      <c r="Q125" s="167">
        <v>0</v>
      </c>
      <c r="R125" s="167">
        <f t="shared" ref="R125:R138" si="2">Q125*H125</f>
        <v>0</v>
      </c>
      <c r="S125" s="167">
        <v>0</v>
      </c>
      <c r="T125" s="168">
        <f t="shared" ref="T125:T138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87</v>
      </c>
      <c r="AY125" s="18" t="s">
        <v>196</v>
      </c>
      <c r="BE125" s="170">
        <f t="shared" ref="BE125:BE138" si="4">IF(N125="základná",J125,0)</f>
        <v>0</v>
      </c>
      <c r="BF125" s="170">
        <f t="shared" ref="BF125:BF138" si="5">IF(N125="znížená",J125,0)</f>
        <v>0</v>
      </c>
      <c r="BG125" s="170">
        <f t="shared" ref="BG125:BG138" si="6">IF(N125="zákl. prenesená",J125,0)</f>
        <v>0</v>
      </c>
      <c r="BH125" s="170">
        <f t="shared" ref="BH125:BH138" si="7">IF(N125="zníž. prenesená",J125,0)</f>
        <v>0</v>
      </c>
      <c r="BI125" s="170">
        <f t="shared" ref="BI125:BI138" si="8">IF(N125="nulová",J125,0)</f>
        <v>0</v>
      </c>
      <c r="BJ125" s="18" t="s">
        <v>87</v>
      </c>
      <c r="BK125" s="170">
        <f t="shared" ref="BK125:BK138" si="9">ROUND(I125*H125,2)</f>
        <v>0</v>
      </c>
      <c r="BL125" s="18" t="s">
        <v>200</v>
      </c>
      <c r="BM125" s="169" t="s">
        <v>87</v>
      </c>
    </row>
    <row r="126" spans="1:65" s="2" customFormat="1" ht="24.2" customHeight="1">
      <c r="A126" s="33"/>
      <c r="B126" s="156"/>
      <c r="C126" s="157" t="s">
        <v>87</v>
      </c>
      <c r="D126" s="157" t="s">
        <v>197</v>
      </c>
      <c r="E126" s="158" t="s">
        <v>3850</v>
      </c>
      <c r="F126" s="159" t="s">
        <v>236</v>
      </c>
      <c r="G126" s="160" t="s">
        <v>224</v>
      </c>
      <c r="H126" s="161">
        <v>43.332999999999998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87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200</v>
      </c>
    </row>
    <row r="127" spans="1:65" s="2" customFormat="1" ht="24.2" customHeight="1">
      <c r="A127" s="33"/>
      <c r="B127" s="156"/>
      <c r="C127" s="157" t="s">
        <v>221</v>
      </c>
      <c r="D127" s="157" t="s">
        <v>197</v>
      </c>
      <c r="E127" s="158" t="s">
        <v>2003</v>
      </c>
      <c r="F127" s="159" t="s">
        <v>2004</v>
      </c>
      <c r="G127" s="160" t="s">
        <v>224</v>
      </c>
      <c r="H127" s="161">
        <v>101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87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239</v>
      </c>
    </row>
    <row r="128" spans="1:65" s="2" customFormat="1" ht="37.700000000000003" customHeight="1">
      <c r="A128" s="33"/>
      <c r="B128" s="156"/>
      <c r="C128" s="157" t="s">
        <v>200</v>
      </c>
      <c r="D128" s="157" t="s">
        <v>197</v>
      </c>
      <c r="E128" s="158" t="s">
        <v>2005</v>
      </c>
      <c r="F128" s="159" t="s">
        <v>2006</v>
      </c>
      <c r="G128" s="160" t="s">
        <v>224</v>
      </c>
      <c r="H128" s="161">
        <v>33.667000000000002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87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249</v>
      </c>
    </row>
    <row r="129" spans="1:65" s="2" customFormat="1" ht="24.2" customHeight="1">
      <c r="A129" s="33"/>
      <c r="B129" s="156"/>
      <c r="C129" s="157" t="s">
        <v>234</v>
      </c>
      <c r="D129" s="157" t="s">
        <v>197</v>
      </c>
      <c r="E129" s="158" t="s">
        <v>2007</v>
      </c>
      <c r="F129" s="159" t="s">
        <v>2008</v>
      </c>
      <c r="G129" s="160" t="s">
        <v>217</v>
      </c>
      <c r="H129" s="161">
        <v>252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87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259</v>
      </c>
    </row>
    <row r="130" spans="1:65" s="2" customFormat="1" ht="24.2" customHeight="1">
      <c r="A130" s="33"/>
      <c r="B130" s="156"/>
      <c r="C130" s="157" t="s">
        <v>239</v>
      </c>
      <c r="D130" s="157" t="s">
        <v>197</v>
      </c>
      <c r="E130" s="158" t="s">
        <v>2009</v>
      </c>
      <c r="F130" s="159" t="s">
        <v>2010</v>
      </c>
      <c r="G130" s="160" t="s">
        <v>217</v>
      </c>
      <c r="H130" s="161">
        <v>252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87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141</v>
      </c>
    </row>
    <row r="131" spans="1:65" s="2" customFormat="1" ht="37.700000000000003" customHeight="1">
      <c r="A131" s="33"/>
      <c r="B131" s="156"/>
      <c r="C131" s="157" t="s">
        <v>244</v>
      </c>
      <c r="D131" s="157" t="s">
        <v>197</v>
      </c>
      <c r="E131" s="158" t="s">
        <v>2011</v>
      </c>
      <c r="F131" s="159" t="s">
        <v>2012</v>
      </c>
      <c r="G131" s="160" t="s">
        <v>224</v>
      </c>
      <c r="H131" s="161">
        <v>80.400000000000006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87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277</v>
      </c>
    </row>
    <row r="132" spans="1:65" s="2" customFormat="1" ht="44.25" customHeight="1">
      <c r="A132" s="33"/>
      <c r="B132" s="156"/>
      <c r="C132" s="157" t="s">
        <v>249</v>
      </c>
      <c r="D132" s="157" t="s">
        <v>197</v>
      </c>
      <c r="E132" s="158" t="s">
        <v>2013</v>
      </c>
      <c r="F132" s="159" t="s">
        <v>2014</v>
      </c>
      <c r="G132" s="160" t="s">
        <v>224</v>
      </c>
      <c r="H132" s="161">
        <v>964.8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87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289</v>
      </c>
    </row>
    <row r="133" spans="1:65" s="2" customFormat="1" ht="24.2" customHeight="1">
      <c r="A133" s="33"/>
      <c r="B133" s="156"/>
      <c r="C133" s="157" t="s">
        <v>255</v>
      </c>
      <c r="D133" s="157" t="s">
        <v>197</v>
      </c>
      <c r="E133" s="158" t="s">
        <v>2015</v>
      </c>
      <c r="F133" s="159" t="s">
        <v>2016</v>
      </c>
      <c r="G133" s="160" t="s">
        <v>224</v>
      </c>
      <c r="H133" s="161">
        <v>80.400000000000006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87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299</v>
      </c>
    </row>
    <row r="134" spans="1:65" s="2" customFormat="1" ht="16.5" customHeight="1">
      <c r="A134" s="33"/>
      <c r="B134" s="156"/>
      <c r="C134" s="157" t="s">
        <v>259</v>
      </c>
      <c r="D134" s="157" t="s">
        <v>197</v>
      </c>
      <c r="E134" s="158" t="s">
        <v>2017</v>
      </c>
      <c r="F134" s="159" t="s">
        <v>2018</v>
      </c>
      <c r="G134" s="160" t="s">
        <v>224</v>
      </c>
      <c r="H134" s="161">
        <v>80.400000000000006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7</v>
      </c>
    </row>
    <row r="135" spans="1:65" s="2" customFormat="1" ht="24.2" customHeight="1">
      <c r="A135" s="33"/>
      <c r="B135" s="156"/>
      <c r="C135" s="157" t="s">
        <v>264</v>
      </c>
      <c r="D135" s="157" t="s">
        <v>197</v>
      </c>
      <c r="E135" s="158" t="s">
        <v>278</v>
      </c>
      <c r="F135" s="159" t="s">
        <v>279</v>
      </c>
      <c r="G135" s="160" t="s">
        <v>280</v>
      </c>
      <c r="H135" s="161">
        <v>120.6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319</v>
      </c>
    </row>
    <row r="136" spans="1:65" s="2" customFormat="1" ht="24.2" customHeight="1">
      <c r="A136" s="33"/>
      <c r="B136" s="156"/>
      <c r="C136" s="157" t="s">
        <v>141</v>
      </c>
      <c r="D136" s="157" t="s">
        <v>197</v>
      </c>
      <c r="E136" s="158" t="s">
        <v>2019</v>
      </c>
      <c r="F136" s="159" t="s">
        <v>2020</v>
      </c>
      <c r="G136" s="160" t="s">
        <v>224</v>
      </c>
      <c r="H136" s="161">
        <v>150.6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343</v>
      </c>
    </row>
    <row r="137" spans="1:65" s="2" customFormat="1" ht="24.2" customHeight="1">
      <c r="A137" s="33"/>
      <c r="B137" s="156"/>
      <c r="C137" s="157" t="s">
        <v>272</v>
      </c>
      <c r="D137" s="157" t="s">
        <v>197</v>
      </c>
      <c r="E137" s="158" t="s">
        <v>2021</v>
      </c>
      <c r="F137" s="159" t="s">
        <v>2022</v>
      </c>
      <c r="G137" s="160" t="s">
        <v>224</v>
      </c>
      <c r="H137" s="161">
        <v>12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354</v>
      </c>
    </row>
    <row r="138" spans="1:65" s="2" customFormat="1" ht="16.5" customHeight="1">
      <c r="A138" s="33"/>
      <c r="B138" s="156"/>
      <c r="C138" s="197" t="s">
        <v>277</v>
      </c>
      <c r="D138" s="197" t="s">
        <v>305</v>
      </c>
      <c r="E138" s="198" t="s">
        <v>2023</v>
      </c>
      <c r="F138" s="199" t="s">
        <v>2024</v>
      </c>
      <c r="G138" s="200" t="s">
        <v>280</v>
      </c>
      <c r="H138" s="201">
        <v>20.04</v>
      </c>
      <c r="I138" s="202"/>
      <c r="J138" s="203">
        <f t="shared" si="0"/>
        <v>0</v>
      </c>
      <c r="K138" s="204"/>
      <c r="L138" s="205"/>
      <c r="M138" s="206" t="s">
        <v>1</v>
      </c>
      <c r="N138" s="207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249</v>
      </c>
      <c r="AT138" s="169" t="s">
        <v>305</v>
      </c>
      <c r="AU138" s="169" t="s">
        <v>87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362</v>
      </c>
    </row>
    <row r="139" spans="1:65" s="12" customFormat="1" ht="22.7" customHeight="1">
      <c r="B139" s="146"/>
      <c r="D139" s="147" t="s">
        <v>73</v>
      </c>
      <c r="E139" s="171" t="s">
        <v>200</v>
      </c>
      <c r="F139" s="171" t="s">
        <v>461</v>
      </c>
      <c r="I139" s="149"/>
      <c r="J139" s="172">
        <f>BK139</f>
        <v>0</v>
      </c>
      <c r="L139" s="146"/>
      <c r="M139" s="150"/>
      <c r="N139" s="151"/>
      <c r="O139" s="151"/>
      <c r="P139" s="152">
        <f>SUM(P140:P141)</f>
        <v>0</v>
      </c>
      <c r="Q139" s="151"/>
      <c r="R139" s="152">
        <f>SUM(R140:R141)</f>
        <v>0</v>
      </c>
      <c r="S139" s="151"/>
      <c r="T139" s="153">
        <f>SUM(T140:T141)</f>
        <v>0</v>
      </c>
      <c r="AR139" s="147" t="s">
        <v>81</v>
      </c>
      <c r="AT139" s="154" t="s">
        <v>73</v>
      </c>
      <c r="AU139" s="154" t="s">
        <v>81</v>
      </c>
      <c r="AY139" s="147" t="s">
        <v>196</v>
      </c>
      <c r="BK139" s="155">
        <f>SUM(BK140:BK141)</f>
        <v>0</v>
      </c>
    </row>
    <row r="140" spans="1:65" s="2" customFormat="1" ht="33" customHeight="1">
      <c r="A140" s="33"/>
      <c r="B140" s="156"/>
      <c r="C140" s="157" t="s">
        <v>285</v>
      </c>
      <c r="D140" s="157" t="s">
        <v>197</v>
      </c>
      <c r="E140" s="158" t="s">
        <v>2025</v>
      </c>
      <c r="F140" s="159" t="s">
        <v>2026</v>
      </c>
      <c r="G140" s="160" t="s">
        <v>224</v>
      </c>
      <c r="H140" s="161">
        <v>4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87</v>
      </c>
      <c r="AY140" s="18" t="s">
        <v>196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87</v>
      </c>
      <c r="BK140" s="170">
        <f>ROUND(I140*H140,2)</f>
        <v>0</v>
      </c>
      <c r="BL140" s="18" t="s">
        <v>200</v>
      </c>
      <c r="BM140" s="169" t="s">
        <v>375</v>
      </c>
    </row>
    <row r="141" spans="1:65" s="2" customFormat="1" ht="16.5" customHeight="1">
      <c r="A141" s="33"/>
      <c r="B141" s="156"/>
      <c r="C141" s="157" t="s">
        <v>289</v>
      </c>
      <c r="D141" s="157" t="s">
        <v>197</v>
      </c>
      <c r="E141" s="158" t="s">
        <v>3851</v>
      </c>
      <c r="F141" s="159" t="s">
        <v>3852</v>
      </c>
      <c r="G141" s="160" t="s">
        <v>224</v>
      </c>
      <c r="H141" s="161">
        <v>12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87</v>
      </c>
      <c r="BK141" s="170">
        <f>ROUND(I141*H141,2)</f>
        <v>0</v>
      </c>
      <c r="BL141" s="18" t="s">
        <v>200</v>
      </c>
      <c r="BM141" s="169" t="s">
        <v>388</v>
      </c>
    </row>
    <row r="142" spans="1:65" s="12" customFormat="1" ht="22.7" customHeight="1">
      <c r="B142" s="146"/>
      <c r="D142" s="147" t="s">
        <v>73</v>
      </c>
      <c r="E142" s="171" t="s">
        <v>249</v>
      </c>
      <c r="F142" s="171" t="s">
        <v>3710</v>
      </c>
      <c r="I142" s="149"/>
      <c r="J142" s="172">
        <f>BK142</f>
        <v>0</v>
      </c>
      <c r="L142" s="146"/>
      <c r="M142" s="150"/>
      <c r="N142" s="151"/>
      <c r="O142" s="151"/>
      <c r="P142" s="152">
        <f>SUM(P143:P160)</f>
        <v>0</v>
      </c>
      <c r="Q142" s="151"/>
      <c r="R142" s="152">
        <f>SUM(R143:R160)</f>
        <v>0</v>
      </c>
      <c r="S142" s="151"/>
      <c r="T142" s="153">
        <f>SUM(T143:T160)</f>
        <v>0</v>
      </c>
      <c r="AR142" s="147" t="s">
        <v>81</v>
      </c>
      <c r="AT142" s="154" t="s">
        <v>73</v>
      </c>
      <c r="AU142" s="154" t="s">
        <v>81</v>
      </c>
      <c r="AY142" s="147" t="s">
        <v>196</v>
      </c>
      <c r="BK142" s="155">
        <f>SUM(BK143:BK160)</f>
        <v>0</v>
      </c>
    </row>
    <row r="143" spans="1:65" s="2" customFormat="1" ht="24.2" customHeight="1">
      <c r="A143" s="33"/>
      <c r="B143" s="156"/>
      <c r="C143" s="157" t="s">
        <v>294</v>
      </c>
      <c r="D143" s="157" t="s">
        <v>197</v>
      </c>
      <c r="E143" s="158" t="s">
        <v>3853</v>
      </c>
      <c r="F143" s="159" t="s">
        <v>3854</v>
      </c>
      <c r="G143" s="160" t="s">
        <v>316</v>
      </c>
      <c r="H143" s="161">
        <v>51</v>
      </c>
      <c r="I143" s="162"/>
      <c r="J143" s="163">
        <f t="shared" ref="J143:J160" si="10">ROUND(I143*H143,2)</f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ref="P143:P160" si="11">O143*H143</f>
        <v>0</v>
      </c>
      <c r="Q143" s="167">
        <v>0</v>
      </c>
      <c r="R143" s="167">
        <f t="shared" ref="R143:R160" si="12">Q143*H143</f>
        <v>0</v>
      </c>
      <c r="S143" s="167">
        <v>0</v>
      </c>
      <c r="T143" s="168">
        <f t="shared" ref="T143:T160" si="13"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87</v>
      </c>
      <c r="AY143" s="18" t="s">
        <v>196</v>
      </c>
      <c r="BE143" s="170">
        <f t="shared" ref="BE143:BE160" si="14">IF(N143="základná",J143,0)</f>
        <v>0</v>
      </c>
      <c r="BF143" s="170">
        <f t="shared" ref="BF143:BF160" si="15">IF(N143="znížená",J143,0)</f>
        <v>0</v>
      </c>
      <c r="BG143" s="170">
        <f t="shared" ref="BG143:BG160" si="16">IF(N143="zákl. prenesená",J143,0)</f>
        <v>0</v>
      </c>
      <c r="BH143" s="170">
        <f t="shared" ref="BH143:BH160" si="17">IF(N143="zníž. prenesená",J143,0)</f>
        <v>0</v>
      </c>
      <c r="BI143" s="170">
        <f t="shared" ref="BI143:BI160" si="18">IF(N143="nulová",J143,0)</f>
        <v>0</v>
      </c>
      <c r="BJ143" s="18" t="s">
        <v>87</v>
      </c>
      <c r="BK143" s="170">
        <f t="shared" ref="BK143:BK160" si="19">ROUND(I143*H143,2)</f>
        <v>0</v>
      </c>
      <c r="BL143" s="18" t="s">
        <v>200</v>
      </c>
      <c r="BM143" s="169" t="s">
        <v>406</v>
      </c>
    </row>
    <row r="144" spans="1:65" s="2" customFormat="1" ht="21.75" customHeight="1">
      <c r="A144" s="33"/>
      <c r="B144" s="156"/>
      <c r="C144" s="197" t="s">
        <v>299</v>
      </c>
      <c r="D144" s="197" t="s">
        <v>305</v>
      </c>
      <c r="E144" s="198" t="s">
        <v>3855</v>
      </c>
      <c r="F144" s="199" t="s">
        <v>3856</v>
      </c>
      <c r="G144" s="200" t="s">
        <v>444</v>
      </c>
      <c r="H144" s="201">
        <v>1</v>
      </c>
      <c r="I144" s="202"/>
      <c r="J144" s="203">
        <f t="shared" si="10"/>
        <v>0</v>
      </c>
      <c r="K144" s="204"/>
      <c r="L144" s="205"/>
      <c r="M144" s="206" t="s">
        <v>1</v>
      </c>
      <c r="N144" s="207" t="s">
        <v>40</v>
      </c>
      <c r="O144" s="62"/>
      <c r="P144" s="167">
        <f t="shared" si="11"/>
        <v>0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249</v>
      </c>
      <c r="AT144" s="169" t="s">
        <v>305</v>
      </c>
      <c r="AU144" s="169" t="s">
        <v>87</v>
      </c>
      <c r="AY144" s="18" t="s">
        <v>196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87</v>
      </c>
      <c r="BK144" s="170">
        <f t="shared" si="19"/>
        <v>0</v>
      </c>
      <c r="BL144" s="18" t="s">
        <v>200</v>
      </c>
      <c r="BM144" s="169" t="s">
        <v>419</v>
      </c>
    </row>
    <row r="145" spans="1:65" s="2" customFormat="1" ht="21.75" customHeight="1">
      <c r="A145" s="33"/>
      <c r="B145" s="156"/>
      <c r="C145" s="197" t="s">
        <v>304</v>
      </c>
      <c r="D145" s="197" t="s">
        <v>305</v>
      </c>
      <c r="E145" s="198" t="s">
        <v>3857</v>
      </c>
      <c r="F145" s="199" t="s">
        <v>3858</v>
      </c>
      <c r="G145" s="200" t="s">
        <v>444</v>
      </c>
      <c r="H145" s="201">
        <v>10</v>
      </c>
      <c r="I145" s="202"/>
      <c r="J145" s="203">
        <f t="shared" si="10"/>
        <v>0</v>
      </c>
      <c r="K145" s="204"/>
      <c r="L145" s="205"/>
      <c r="M145" s="206" t="s">
        <v>1</v>
      </c>
      <c r="N145" s="207" t="s">
        <v>40</v>
      </c>
      <c r="O145" s="62"/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249</v>
      </c>
      <c r="AT145" s="169" t="s">
        <v>305</v>
      </c>
      <c r="AU145" s="169" t="s">
        <v>87</v>
      </c>
      <c r="AY145" s="18" t="s">
        <v>196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87</v>
      </c>
      <c r="BK145" s="170">
        <f t="shared" si="19"/>
        <v>0</v>
      </c>
      <c r="BL145" s="18" t="s">
        <v>200</v>
      </c>
      <c r="BM145" s="169" t="s">
        <v>2040</v>
      </c>
    </row>
    <row r="146" spans="1:65" s="2" customFormat="1" ht="16.5" customHeight="1">
      <c r="A146" s="33"/>
      <c r="B146" s="156"/>
      <c r="C146" s="157" t="s">
        <v>7</v>
      </c>
      <c r="D146" s="157" t="s">
        <v>197</v>
      </c>
      <c r="E146" s="158" t="s">
        <v>3859</v>
      </c>
      <c r="F146" s="159" t="s">
        <v>3860</v>
      </c>
      <c r="G146" s="160" t="s">
        <v>316</v>
      </c>
      <c r="H146" s="161">
        <v>51</v>
      </c>
      <c r="I146" s="162"/>
      <c r="J146" s="163">
        <f t="shared" si="1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87</v>
      </c>
      <c r="AY146" s="18" t="s">
        <v>196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87</v>
      </c>
      <c r="BK146" s="170">
        <f t="shared" si="19"/>
        <v>0</v>
      </c>
      <c r="BL146" s="18" t="s">
        <v>200</v>
      </c>
      <c r="BM146" s="169" t="s">
        <v>441</v>
      </c>
    </row>
    <row r="147" spans="1:65" s="2" customFormat="1" ht="16.5" customHeight="1">
      <c r="A147" s="33"/>
      <c r="B147" s="156"/>
      <c r="C147" s="157" t="s">
        <v>313</v>
      </c>
      <c r="D147" s="157" t="s">
        <v>197</v>
      </c>
      <c r="E147" s="158" t="s">
        <v>3861</v>
      </c>
      <c r="F147" s="159" t="s">
        <v>3862</v>
      </c>
      <c r="G147" s="160" t="s">
        <v>444</v>
      </c>
      <c r="H147" s="161">
        <v>1</v>
      </c>
      <c r="I147" s="162"/>
      <c r="J147" s="163">
        <f t="shared" si="1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87</v>
      </c>
      <c r="AY147" s="18" t="s">
        <v>196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87</v>
      </c>
      <c r="BK147" s="170">
        <f t="shared" si="19"/>
        <v>0</v>
      </c>
      <c r="BL147" s="18" t="s">
        <v>200</v>
      </c>
      <c r="BM147" s="169" t="s">
        <v>452</v>
      </c>
    </row>
    <row r="148" spans="1:65" s="2" customFormat="1" ht="24.2" customHeight="1">
      <c r="A148" s="33"/>
      <c r="B148" s="156"/>
      <c r="C148" s="197" t="s">
        <v>319</v>
      </c>
      <c r="D148" s="197" t="s">
        <v>305</v>
      </c>
      <c r="E148" s="198" t="s">
        <v>3863</v>
      </c>
      <c r="F148" s="199" t="s">
        <v>3864</v>
      </c>
      <c r="G148" s="200" t="s">
        <v>444</v>
      </c>
      <c r="H148" s="201">
        <v>1</v>
      </c>
      <c r="I148" s="202"/>
      <c r="J148" s="203">
        <f t="shared" si="10"/>
        <v>0</v>
      </c>
      <c r="K148" s="204"/>
      <c r="L148" s="205"/>
      <c r="M148" s="206" t="s">
        <v>1</v>
      </c>
      <c r="N148" s="207" t="s">
        <v>40</v>
      </c>
      <c r="O148" s="62"/>
      <c r="P148" s="167">
        <f t="shared" si="11"/>
        <v>0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249</v>
      </c>
      <c r="AT148" s="169" t="s">
        <v>305</v>
      </c>
      <c r="AU148" s="169" t="s">
        <v>87</v>
      </c>
      <c r="AY148" s="18" t="s">
        <v>196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87</v>
      </c>
      <c r="BK148" s="170">
        <f t="shared" si="19"/>
        <v>0</v>
      </c>
      <c r="BL148" s="18" t="s">
        <v>200</v>
      </c>
      <c r="BM148" s="169" t="s">
        <v>462</v>
      </c>
    </row>
    <row r="149" spans="1:65" s="2" customFormat="1" ht="37.700000000000003" customHeight="1">
      <c r="A149" s="33"/>
      <c r="B149" s="156"/>
      <c r="C149" s="157" t="s">
        <v>2047</v>
      </c>
      <c r="D149" s="157" t="s">
        <v>197</v>
      </c>
      <c r="E149" s="158" t="s">
        <v>3829</v>
      </c>
      <c r="F149" s="159" t="s">
        <v>3830</v>
      </c>
      <c r="G149" s="160" t="s">
        <v>444</v>
      </c>
      <c r="H149" s="161">
        <v>2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87</v>
      </c>
      <c r="AY149" s="18" t="s">
        <v>196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87</v>
      </c>
      <c r="BK149" s="170">
        <f t="shared" si="19"/>
        <v>0</v>
      </c>
      <c r="BL149" s="18" t="s">
        <v>200</v>
      </c>
      <c r="BM149" s="169" t="s">
        <v>472</v>
      </c>
    </row>
    <row r="150" spans="1:65" s="2" customFormat="1" ht="16.5" customHeight="1">
      <c r="A150" s="33"/>
      <c r="B150" s="156"/>
      <c r="C150" s="197" t="s">
        <v>343</v>
      </c>
      <c r="D150" s="197" t="s">
        <v>305</v>
      </c>
      <c r="E150" s="198" t="s">
        <v>3865</v>
      </c>
      <c r="F150" s="199" t="s">
        <v>3866</v>
      </c>
      <c r="G150" s="200" t="s">
        <v>444</v>
      </c>
      <c r="H150" s="201">
        <v>2</v>
      </c>
      <c r="I150" s="202"/>
      <c r="J150" s="203">
        <f t="shared" si="10"/>
        <v>0</v>
      </c>
      <c r="K150" s="204"/>
      <c r="L150" s="205"/>
      <c r="M150" s="206" t="s">
        <v>1</v>
      </c>
      <c r="N150" s="207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249</v>
      </c>
      <c r="AT150" s="169" t="s">
        <v>305</v>
      </c>
      <c r="AU150" s="169" t="s">
        <v>87</v>
      </c>
      <c r="AY150" s="18" t="s">
        <v>196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87</v>
      </c>
      <c r="BK150" s="170">
        <f t="shared" si="19"/>
        <v>0</v>
      </c>
      <c r="BL150" s="18" t="s">
        <v>200</v>
      </c>
      <c r="BM150" s="169" t="s">
        <v>488</v>
      </c>
    </row>
    <row r="151" spans="1:65" s="2" customFormat="1" ht="21.75" customHeight="1">
      <c r="A151" s="33"/>
      <c r="B151" s="156"/>
      <c r="C151" s="197" t="s">
        <v>2052</v>
      </c>
      <c r="D151" s="197" t="s">
        <v>305</v>
      </c>
      <c r="E151" s="198" t="s">
        <v>3833</v>
      </c>
      <c r="F151" s="199" t="s">
        <v>3834</v>
      </c>
      <c r="G151" s="200" t="s">
        <v>316</v>
      </c>
      <c r="H151" s="201">
        <v>4</v>
      </c>
      <c r="I151" s="202"/>
      <c r="J151" s="203">
        <f t="shared" si="10"/>
        <v>0</v>
      </c>
      <c r="K151" s="204"/>
      <c r="L151" s="205"/>
      <c r="M151" s="206" t="s">
        <v>1</v>
      </c>
      <c r="N151" s="207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249</v>
      </c>
      <c r="AT151" s="169" t="s">
        <v>305</v>
      </c>
      <c r="AU151" s="169" t="s">
        <v>87</v>
      </c>
      <c r="AY151" s="18" t="s">
        <v>196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87</v>
      </c>
      <c r="BK151" s="170">
        <f t="shared" si="19"/>
        <v>0</v>
      </c>
      <c r="BL151" s="18" t="s">
        <v>200</v>
      </c>
      <c r="BM151" s="169" t="s">
        <v>497</v>
      </c>
    </row>
    <row r="152" spans="1:65" s="2" customFormat="1" ht="16.5" customHeight="1">
      <c r="A152" s="33"/>
      <c r="B152" s="156"/>
      <c r="C152" s="197" t="s">
        <v>354</v>
      </c>
      <c r="D152" s="197" t="s">
        <v>305</v>
      </c>
      <c r="E152" s="198" t="s">
        <v>3835</v>
      </c>
      <c r="F152" s="199" t="s">
        <v>3836</v>
      </c>
      <c r="G152" s="200" t="s">
        <v>444</v>
      </c>
      <c r="H152" s="201">
        <v>8</v>
      </c>
      <c r="I152" s="202"/>
      <c r="J152" s="203">
        <f t="shared" si="10"/>
        <v>0</v>
      </c>
      <c r="K152" s="204"/>
      <c r="L152" s="205"/>
      <c r="M152" s="206" t="s">
        <v>1</v>
      </c>
      <c r="N152" s="207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249</v>
      </c>
      <c r="AT152" s="169" t="s">
        <v>305</v>
      </c>
      <c r="AU152" s="169" t="s">
        <v>87</v>
      </c>
      <c r="AY152" s="18" t="s">
        <v>196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87</v>
      </c>
      <c r="BK152" s="170">
        <f t="shared" si="19"/>
        <v>0</v>
      </c>
      <c r="BL152" s="18" t="s">
        <v>200</v>
      </c>
      <c r="BM152" s="169" t="s">
        <v>512</v>
      </c>
    </row>
    <row r="153" spans="1:65" s="2" customFormat="1" ht="16.5" customHeight="1">
      <c r="A153" s="33"/>
      <c r="B153" s="156"/>
      <c r="C153" s="197" t="s">
        <v>358</v>
      </c>
      <c r="D153" s="197" t="s">
        <v>305</v>
      </c>
      <c r="E153" s="198" t="s">
        <v>3837</v>
      </c>
      <c r="F153" s="199" t="s">
        <v>3838</v>
      </c>
      <c r="G153" s="200" t="s">
        <v>444</v>
      </c>
      <c r="H153" s="201">
        <v>2</v>
      </c>
      <c r="I153" s="202"/>
      <c r="J153" s="203">
        <f t="shared" si="10"/>
        <v>0</v>
      </c>
      <c r="K153" s="204"/>
      <c r="L153" s="205"/>
      <c r="M153" s="206" t="s">
        <v>1</v>
      </c>
      <c r="N153" s="207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249</v>
      </c>
      <c r="AT153" s="169" t="s">
        <v>305</v>
      </c>
      <c r="AU153" s="169" t="s">
        <v>87</v>
      </c>
      <c r="AY153" s="18" t="s">
        <v>196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87</v>
      </c>
      <c r="BK153" s="170">
        <f t="shared" si="19"/>
        <v>0</v>
      </c>
      <c r="BL153" s="18" t="s">
        <v>200</v>
      </c>
      <c r="BM153" s="169" t="s">
        <v>521</v>
      </c>
    </row>
    <row r="154" spans="1:65" s="2" customFormat="1" ht="24.2" customHeight="1">
      <c r="A154" s="33"/>
      <c r="B154" s="156"/>
      <c r="C154" s="197" t="s">
        <v>362</v>
      </c>
      <c r="D154" s="197" t="s">
        <v>305</v>
      </c>
      <c r="E154" s="198" t="s">
        <v>3839</v>
      </c>
      <c r="F154" s="199" t="s">
        <v>3840</v>
      </c>
      <c r="G154" s="200" t="s">
        <v>444</v>
      </c>
      <c r="H154" s="201">
        <v>2</v>
      </c>
      <c r="I154" s="202"/>
      <c r="J154" s="203">
        <f t="shared" si="1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87</v>
      </c>
      <c r="AY154" s="18" t="s">
        <v>196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200</v>
      </c>
      <c r="BM154" s="169" t="s">
        <v>549</v>
      </c>
    </row>
    <row r="155" spans="1:65" s="2" customFormat="1" ht="24.2" customHeight="1">
      <c r="A155" s="33"/>
      <c r="B155" s="156"/>
      <c r="C155" s="157" t="s">
        <v>368</v>
      </c>
      <c r="D155" s="157" t="s">
        <v>197</v>
      </c>
      <c r="E155" s="158" t="s">
        <v>3841</v>
      </c>
      <c r="F155" s="159" t="s">
        <v>3842</v>
      </c>
      <c r="G155" s="160" t="s">
        <v>444</v>
      </c>
      <c r="H155" s="161">
        <v>2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87</v>
      </c>
      <c r="AY155" s="18" t="s">
        <v>196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200</v>
      </c>
      <c r="BM155" s="169" t="s">
        <v>558</v>
      </c>
    </row>
    <row r="156" spans="1:65" s="2" customFormat="1" ht="21.75" customHeight="1">
      <c r="A156" s="33"/>
      <c r="B156" s="156"/>
      <c r="C156" s="197" t="s">
        <v>375</v>
      </c>
      <c r="D156" s="197" t="s">
        <v>305</v>
      </c>
      <c r="E156" s="198" t="s">
        <v>3843</v>
      </c>
      <c r="F156" s="199" t="s">
        <v>3844</v>
      </c>
      <c r="G156" s="200" t="s">
        <v>444</v>
      </c>
      <c r="H156" s="201">
        <v>2</v>
      </c>
      <c r="I156" s="202"/>
      <c r="J156" s="203">
        <f t="shared" si="1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249</v>
      </c>
      <c r="AT156" s="169" t="s">
        <v>305</v>
      </c>
      <c r="AU156" s="169" t="s">
        <v>87</v>
      </c>
      <c r="AY156" s="18" t="s">
        <v>196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200</v>
      </c>
      <c r="BM156" s="169" t="s">
        <v>567</v>
      </c>
    </row>
    <row r="157" spans="1:65" s="2" customFormat="1" ht="16.5" customHeight="1">
      <c r="A157" s="33"/>
      <c r="B157" s="156"/>
      <c r="C157" s="157" t="s">
        <v>381</v>
      </c>
      <c r="D157" s="157" t="s">
        <v>197</v>
      </c>
      <c r="E157" s="158" t="s">
        <v>3867</v>
      </c>
      <c r="F157" s="159" t="s">
        <v>3868</v>
      </c>
      <c r="G157" s="160" t="s">
        <v>444</v>
      </c>
      <c r="H157" s="161">
        <v>228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87</v>
      </c>
      <c r="AY157" s="18" t="s">
        <v>196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200</v>
      </c>
      <c r="BM157" s="169" t="s">
        <v>596</v>
      </c>
    </row>
    <row r="158" spans="1:65" s="2" customFormat="1" ht="21.75" customHeight="1">
      <c r="A158" s="33"/>
      <c r="B158" s="156"/>
      <c r="C158" s="197" t="s">
        <v>388</v>
      </c>
      <c r="D158" s="197" t="s">
        <v>305</v>
      </c>
      <c r="E158" s="198" t="s">
        <v>3869</v>
      </c>
      <c r="F158" s="199" t="s">
        <v>3870</v>
      </c>
      <c r="G158" s="200" t="s">
        <v>444</v>
      </c>
      <c r="H158" s="201">
        <v>228</v>
      </c>
      <c r="I158" s="202"/>
      <c r="J158" s="203">
        <f t="shared" si="1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249</v>
      </c>
      <c r="AT158" s="169" t="s">
        <v>305</v>
      </c>
      <c r="AU158" s="169" t="s">
        <v>87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200</v>
      </c>
      <c r="BM158" s="169" t="s">
        <v>609</v>
      </c>
    </row>
    <row r="159" spans="1:65" s="2" customFormat="1" ht="24.2" customHeight="1">
      <c r="A159" s="33"/>
      <c r="B159" s="156"/>
      <c r="C159" s="197" t="s">
        <v>398</v>
      </c>
      <c r="D159" s="197" t="s">
        <v>305</v>
      </c>
      <c r="E159" s="198" t="s">
        <v>3871</v>
      </c>
      <c r="F159" s="199" t="s">
        <v>3872</v>
      </c>
      <c r="G159" s="200" t="s">
        <v>217</v>
      </c>
      <c r="H159" s="201">
        <v>115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249</v>
      </c>
      <c r="AT159" s="169" t="s">
        <v>305</v>
      </c>
      <c r="AU159" s="169" t="s">
        <v>87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200</v>
      </c>
      <c r="BM159" s="169" t="s">
        <v>619</v>
      </c>
    </row>
    <row r="160" spans="1:65" s="2" customFormat="1" ht="24.2" customHeight="1">
      <c r="A160" s="33"/>
      <c r="B160" s="156"/>
      <c r="C160" s="157" t="s">
        <v>406</v>
      </c>
      <c r="D160" s="157" t="s">
        <v>197</v>
      </c>
      <c r="E160" s="158" t="s">
        <v>3845</v>
      </c>
      <c r="F160" s="159" t="s">
        <v>3846</v>
      </c>
      <c r="G160" s="160" t="s">
        <v>316</v>
      </c>
      <c r="H160" s="161">
        <v>51</v>
      </c>
      <c r="I160" s="162"/>
      <c r="J160" s="163">
        <f t="shared" si="1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200</v>
      </c>
      <c r="AT160" s="169" t="s">
        <v>197</v>
      </c>
      <c r="AU160" s="169" t="s">
        <v>87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200</v>
      </c>
      <c r="BM160" s="169" t="s">
        <v>635</v>
      </c>
    </row>
    <row r="161" spans="1:65" s="12" customFormat="1" ht="22.7" customHeight="1">
      <c r="B161" s="146"/>
      <c r="D161" s="147" t="s">
        <v>73</v>
      </c>
      <c r="E161" s="171" t="s">
        <v>727</v>
      </c>
      <c r="F161" s="171" t="s">
        <v>728</v>
      </c>
      <c r="I161" s="149"/>
      <c r="J161" s="172">
        <f>BK161</f>
        <v>0</v>
      </c>
      <c r="L161" s="146"/>
      <c r="M161" s="150"/>
      <c r="N161" s="151"/>
      <c r="O161" s="151"/>
      <c r="P161" s="152">
        <f>P162</f>
        <v>0</v>
      </c>
      <c r="Q161" s="151"/>
      <c r="R161" s="152">
        <f>R162</f>
        <v>0</v>
      </c>
      <c r="S161" s="151"/>
      <c r="T161" s="153">
        <f>T162</f>
        <v>0</v>
      </c>
      <c r="AR161" s="147" t="s">
        <v>81</v>
      </c>
      <c r="AT161" s="154" t="s">
        <v>73</v>
      </c>
      <c r="AU161" s="154" t="s">
        <v>81</v>
      </c>
      <c r="AY161" s="147" t="s">
        <v>196</v>
      </c>
      <c r="BK161" s="155">
        <f>BK162</f>
        <v>0</v>
      </c>
    </row>
    <row r="162" spans="1:65" s="2" customFormat="1" ht="33" customHeight="1">
      <c r="A162" s="33"/>
      <c r="B162" s="156"/>
      <c r="C162" s="157" t="s">
        <v>412</v>
      </c>
      <c r="D162" s="157" t="s">
        <v>197</v>
      </c>
      <c r="E162" s="158" t="s">
        <v>2027</v>
      </c>
      <c r="F162" s="159" t="s">
        <v>2028</v>
      </c>
      <c r="G162" s="160" t="s">
        <v>280</v>
      </c>
      <c r="H162" s="161">
        <v>51.113999999999997</v>
      </c>
      <c r="I162" s="162"/>
      <c r="J162" s="163">
        <f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200</v>
      </c>
      <c r="AT162" s="169" t="s">
        <v>197</v>
      </c>
      <c r="AU162" s="169" t="s">
        <v>87</v>
      </c>
      <c r="AY162" s="18" t="s">
        <v>196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8" t="s">
        <v>87</v>
      </c>
      <c r="BK162" s="170">
        <f>ROUND(I162*H162,2)</f>
        <v>0</v>
      </c>
      <c r="BL162" s="18" t="s">
        <v>200</v>
      </c>
      <c r="BM162" s="169" t="s">
        <v>644</v>
      </c>
    </row>
    <row r="163" spans="1:65" s="2" customFormat="1" ht="49.9" customHeight="1">
      <c r="A163" s="33"/>
      <c r="B163" s="34"/>
      <c r="C163" s="33"/>
      <c r="D163" s="33"/>
      <c r="E163" s="148" t="s">
        <v>1968</v>
      </c>
      <c r="F163" s="148" t="s">
        <v>1969</v>
      </c>
      <c r="G163" s="33"/>
      <c r="H163" s="33"/>
      <c r="I163" s="33"/>
      <c r="J163" s="134">
        <f t="shared" ref="J163:J173" si="20">BK163</f>
        <v>0</v>
      </c>
      <c r="K163" s="33"/>
      <c r="L163" s="34"/>
      <c r="M163" s="209"/>
      <c r="N163" s="210"/>
      <c r="O163" s="62"/>
      <c r="P163" s="62"/>
      <c r="Q163" s="62"/>
      <c r="R163" s="62"/>
      <c r="S163" s="62"/>
      <c r="T163" s="6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73</v>
      </c>
      <c r="AU163" s="18" t="s">
        <v>74</v>
      </c>
      <c r="AY163" s="18" t="s">
        <v>1970</v>
      </c>
      <c r="BK163" s="170">
        <f>SUM(BK164:BK173)</f>
        <v>0</v>
      </c>
    </row>
    <row r="164" spans="1:65" s="2" customFormat="1" ht="16.350000000000001" customHeight="1">
      <c r="A164" s="33"/>
      <c r="B164" s="34"/>
      <c r="C164" s="211" t="s">
        <v>1</v>
      </c>
      <c r="D164" s="211" t="s">
        <v>197</v>
      </c>
      <c r="E164" s="212" t="s">
        <v>1</v>
      </c>
      <c r="F164" s="213" t="s">
        <v>1</v>
      </c>
      <c r="G164" s="214" t="s">
        <v>1</v>
      </c>
      <c r="H164" s="215"/>
      <c r="I164" s="216"/>
      <c r="J164" s="217">
        <f t="shared" si="20"/>
        <v>0</v>
      </c>
      <c r="K164" s="218"/>
      <c r="L164" s="34"/>
      <c r="M164" s="219" t="s">
        <v>1</v>
      </c>
      <c r="N164" s="220" t="s">
        <v>40</v>
      </c>
      <c r="O164" s="62"/>
      <c r="P164" s="62"/>
      <c r="Q164" s="62"/>
      <c r="R164" s="62"/>
      <c r="S164" s="62"/>
      <c r="T164" s="6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1970</v>
      </c>
      <c r="AU164" s="18" t="s">
        <v>81</v>
      </c>
      <c r="AY164" s="18" t="s">
        <v>1970</v>
      </c>
      <c r="BE164" s="170">
        <f t="shared" ref="BE164:BE173" si="21">IF(N164="základná",J164,0)</f>
        <v>0</v>
      </c>
      <c r="BF164" s="170">
        <f t="shared" ref="BF164:BF173" si="22">IF(N164="znížená",J164,0)</f>
        <v>0</v>
      </c>
      <c r="BG164" s="170">
        <f t="shared" ref="BG164:BG173" si="23">IF(N164="zákl. prenesená",J164,0)</f>
        <v>0</v>
      </c>
      <c r="BH164" s="170">
        <f t="shared" ref="BH164:BH173" si="24">IF(N164="zníž. prenesená",J164,0)</f>
        <v>0</v>
      </c>
      <c r="BI164" s="170">
        <f t="shared" ref="BI164:BI173" si="25">IF(N164="nulová",J164,0)</f>
        <v>0</v>
      </c>
      <c r="BJ164" s="18" t="s">
        <v>87</v>
      </c>
      <c r="BK164" s="170">
        <f t="shared" ref="BK164:BK173" si="26">I164*H164</f>
        <v>0</v>
      </c>
    </row>
    <row r="165" spans="1:65" s="2" customFormat="1" ht="16.350000000000001" customHeight="1">
      <c r="A165" s="33"/>
      <c r="B165" s="34"/>
      <c r="C165" s="211" t="s">
        <v>1</v>
      </c>
      <c r="D165" s="211" t="s">
        <v>197</v>
      </c>
      <c r="E165" s="212" t="s">
        <v>1</v>
      </c>
      <c r="F165" s="213" t="s">
        <v>1</v>
      </c>
      <c r="G165" s="214" t="s">
        <v>1</v>
      </c>
      <c r="H165" s="215"/>
      <c r="I165" s="216"/>
      <c r="J165" s="217">
        <f t="shared" si="20"/>
        <v>0</v>
      </c>
      <c r="K165" s="218"/>
      <c r="L165" s="34"/>
      <c r="M165" s="219" t="s">
        <v>1</v>
      </c>
      <c r="N165" s="220" t="s">
        <v>40</v>
      </c>
      <c r="O165" s="62"/>
      <c r="P165" s="62"/>
      <c r="Q165" s="62"/>
      <c r="R165" s="62"/>
      <c r="S165" s="62"/>
      <c r="T165" s="6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1970</v>
      </c>
      <c r="AU165" s="18" t="s">
        <v>81</v>
      </c>
      <c r="AY165" s="18" t="s">
        <v>1970</v>
      </c>
      <c r="BE165" s="170">
        <f t="shared" si="21"/>
        <v>0</v>
      </c>
      <c r="BF165" s="170">
        <f t="shared" si="22"/>
        <v>0</v>
      </c>
      <c r="BG165" s="170">
        <f t="shared" si="23"/>
        <v>0</v>
      </c>
      <c r="BH165" s="170">
        <f t="shared" si="24"/>
        <v>0</v>
      </c>
      <c r="BI165" s="170">
        <f t="shared" si="25"/>
        <v>0</v>
      </c>
      <c r="BJ165" s="18" t="s">
        <v>87</v>
      </c>
      <c r="BK165" s="170">
        <f t="shared" si="26"/>
        <v>0</v>
      </c>
    </row>
    <row r="166" spans="1:65" s="2" customFormat="1" ht="16.350000000000001" customHeight="1">
      <c r="A166" s="33"/>
      <c r="B166" s="34"/>
      <c r="C166" s="211" t="s">
        <v>1</v>
      </c>
      <c r="D166" s="211" t="s">
        <v>197</v>
      </c>
      <c r="E166" s="212" t="s">
        <v>1</v>
      </c>
      <c r="F166" s="213" t="s">
        <v>1</v>
      </c>
      <c r="G166" s="214" t="s">
        <v>1</v>
      </c>
      <c r="H166" s="215"/>
      <c r="I166" s="216"/>
      <c r="J166" s="217">
        <f t="shared" si="20"/>
        <v>0</v>
      </c>
      <c r="K166" s="218"/>
      <c r="L166" s="34"/>
      <c r="M166" s="219" t="s">
        <v>1</v>
      </c>
      <c r="N166" s="220" t="s">
        <v>40</v>
      </c>
      <c r="O166" s="62"/>
      <c r="P166" s="62"/>
      <c r="Q166" s="62"/>
      <c r="R166" s="62"/>
      <c r="S166" s="62"/>
      <c r="T166" s="6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1970</v>
      </c>
      <c r="AU166" s="18" t="s">
        <v>81</v>
      </c>
      <c r="AY166" s="18" t="s">
        <v>1970</v>
      </c>
      <c r="BE166" s="170">
        <f t="shared" si="21"/>
        <v>0</v>
      </c>
      <c r="BF166" s="170">
        <f t="shared" si="22"/>
        <v>0</v>
      </c>
      <c r="BG166" s="170">
        <f t="shared" si="23"/>
        <v>0</v>
      </c>
      <c r="BH166" s="170">
        <f t="shared" si="24"/>
        <v>0</v>
      </c>
      <c r="BI166" s="170">
        <f t="shared" si="25"/>
        <v>0</v>
      </c>
      <c r="BJ166" s="18" t="s">
        <v>87</v>
      </c>
      <c r="BK166" s="170">
        <f t="shared" si="26"/>
        <v>0</v>
      </c>
    </row>
    <row r="167" spans="1:65" s="2" customFormat="1" ht="16.350000000000001" customHeight="1">
      <c r="A167" s="33"/>
      <c r="B167" s="34"/>
      <c r="C167" s="211" t="s">
        <v>1</v>
      </c>
      <c r="D167" s="211" t="s">
        <v>197</v>
      </c>
      <c r="E167" s="212" t="s">
        <v>1</v>
      </c>
      <c r="F167" s="213" t="s">
        <v>1</v>
      </c>
      <c r="G167" s="214" t="s">
        <v>1</v>
      </c>
      <c r="H167" s="215"/>
      <c r="I167" s="216"/>
      <c r="J167" s="217">
        <f t="shared" si="20"/>
        <v>0</v>
      </c>
      <c r="K167" s="218"/>
      <c r="L167" s="34"/>
      <c r="M167" s="219" t="s">
        <v>1</v>
      </c>
      <c r="N167" s="220" t="s">
        <v>40</v>
      </c>
      <c r="O167" s="62"/>
      <c r="P167" s="62"/>
      <c r="Q167" s="62"/>
      <c r="R167" s="62"/>
      <c r="S167" s="62"/>
      <c r="T167" s="6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1970</v>
      </c>
      <c r="AU167" s="18" t="s">
        <v>81</v>
      </c>
      <c r="AY167" s="18" t="s">
        <v>1970</v>
      </c>
      <c r="BE167" s="170">
        <f t="shared" si="21"/>
        <v>0</v>
      </c>
      <c r="BF167" s="170">
        <f t="shared" si="22"/>
        <v>0</v>
      </c>
      <c r="BG167" s="170">
        <f t="shared" si="23"/>
        <v>0</v>
      </c>
      <c r="BH167" s="170">
        <f t="shared" si="24"/>
        <v>0</v>
      </c>
      <c r="BI167" s="170">
        <f t="shared" si="25"/>
        <v>0</v>
      </c>
      <c r="BJ167" s="18" t="s">
        <v>87</v>
      </c>
      <c r="BK167" s="170">
        <f t="shared" si="26"/>
        <v>0</v>
      </c>
    </row>
    <row r="168" spans="1:65" s="2" customFormat="1" ht="16.350000000000001" customHeight="1">
      <c r="A168" s="33"/>
      <c r="B168" s="34"/>
      <c r="C168" s="211" t="s">
        <v>1</v>
      </c>
      <c r="D168" s="211" t="s">
        <v>197</v>
      </c>
      <c r="E168" s="212" t="s">
        <v>1</v>
      </c>
      <c r="F168" s="213" t="s">
        <v>1</v>
      </c>
      <c r="G168" s="214" t="s">
        <v>1</v>
      </c>
      <c r="H168" s="215"/>
      <c r="I168" s="216"/>
      <c r="J168" s="217">
        <f t="shared" si="20"/>
        <v>0</v>
      </c>
      <c r="K168" s="218"/>
      <c r="L168" s="34"/>
      <c r="M168" s="219" t="s">
        <v>1</v>
      </c>
      <c r="N168" s="220" t="s">
        <v>40</v>
      </c>
      <c r="O168" s="62"/>
      <c r="P168" s="62"/>
      <c r="Q168" s="62"/>
      <c r="R168" s="62"/>
      <c r="S168" s="62"/>
      <c r="T168" s="6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1970</v>
      </c>
      <c r="AU168" s="18" t="s">
        <v>81</v>
      </c>
      <c r="AY168" s="18" t="s">
        <v>1970</v>
      </c>
      <c r="BE168" s="170">
        <f t="shared" si="21"/>
        <v>0</v>
      </c>
      <c r="BF168" s="170">
        <f t="shared" si="22"/>
        <v>0</v>
      </c>
      <c r="BG168" s="170">
        <f t="shared" si="23"/>
        <v>0</v>
      </c>
      <c r="BH168" s="170">
        <f t="shared" si="24"/>
        <v>0</v>
      </c>
      <c r="BI168" s="170">
        <f t="shared" si="25"/>
        <v>0</v>
      </c>
      <c r="BJ168" s="18" t="s">
        <v>87</v>
      </c>
      <c r="BK168" s="170">
        <f t="shared" si="26"/>
        <v>0</v>
      </c>
    </row>
    <row r="169" spans="1:65" s="2" customFormat="1" ht="16.350000000000001" customHeight="1">
      <c r="A169" s="33"/>
      <c r="B169" s="34"/>
      <c r="C169" s="211" t="s">
        <v>1</v>
      </c>
      <c r="D169" s="211" t="s">
        <v>197</v>
      </c>
      <c r="E169" s="212" t="s">
        <v>1</v>
      </c>
      <c r="F169" s="213" t="s">
        <v>1</v>
      </c>
      <c r="G169" s="214" t="s">
        <v>1</v>
      </c>
      <c r="H169" s="215"/>
      <c r="I169" s="216"/>
      <c r="J169" s="217">
        <f t="shared" si="20"/>
        <v>0</v>
      </c>
      <c r="K169" s="218"/>
      <c r="L169" s="34"/>
      <c r="M169" s="219" t="s">
        <v>1</v>
      </c>
      <c r="N169" s="220" t="s">
        <v>40</v>
      </c>
      <c r="O169" s="62"/>
      <c r="P169" s="62"/>
      <c r="Q169" s="62"/>
      <c r="R169" s="62"/>
      <c r="S169" s="62"/>
      <c r="T169" s="6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1970</v>
      </c>
      <c r="AU169" s="18" t="s">
        <v>81</v>
      </c>
      <c r="AY169" s="18" t="s">
        <v>1970</v>
      </c>
      <c r="BE169" s="170">
        <f t="shared" si="21"/>
        <v>0</v>
      </c>
      <c r="BF169" s="170">
        <f t="shared" si="22"/>
        <v>0</v>
      </c>
      <c r="BG169" s="170">
        <f t="shared" si="23"/>
        <v>0</v>
      </c>
      <c r="BH169" s="170">
        <f t="shared" si="24"/>
        <v>0</v>
      </c>
      <c r="BI169" s="170">
        <f t="shared" si="25"/>
        <v>0</v>
      </c>
      <c r="BJ169" s="18" t="s">
        <v>87</v>
      </c>
      <c r="BK169" s="170">
        <f t="shared" si="26"/>
        <v>0</v>
      </c>
    </row>
    <row r="170" spans="1:65" s="2" customFormat="1" ht="16.350000000000001" customHeight="1">
      <c r="A170" s="33"/>
      <c r="B170" s="34"/>
      <c r="C170" s="211" t="s">
        <v>1</v>
      </c>
      <c r="D170" s="211" t="s">
        <v>197</v>
      </c>
      <c r="E170" s="212" t="s">
        <v>1</v>
      </c>
      <c r="F170" s="213" t="s">
        <v>1</v>
      </c>
      <c r="G170" s="214" t="s">
        <v>1</v>
      </c>
      <c r="H170" s="215"/>
      <c r="I170" s="216"/>
      <c r="J170" s="217">
        <f t="shared" si="20"/>
        <v>0</v>
      </c>
      <c r="K170" s="218"/>
      <c r="L170" s="34"/>
      <c r="M170" s="219" t="s">
        <v>1</v>
      </c>
      <c r="N170" s="220" t="s">
        <v>40</v>
      </c>
      <c r="O170" s="62"/>
      <c r="P170" s="62"/>
      <c r="Q170" s="62"/>
      <c r="R170" s="62"/>
      <c r="S170" s="62"/>
      <c r="T170" s="6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1970</v>
      </c>
      <c r="AU170" s="18" t="s">
        <v>81</v>
      </c>
      <c r="AY170" s="18" t="s">
        <v>1970</v>
      </c>
      <c r="BE170" s="170">
        <f t="shared" si="21"/>
        <v>0</v>
      </c>
      <c r="BF170" s="170">
        <f t="shared" si="22"/>
        <v>0</v>
      </c>
      <c r="BG170" s="170">
        <f t="shared" si="23"/>
        <v>0</v>
      </c>
      <c r="BH170" s="170">
        <f t="shared" si="24"/>
        <v>0</v>
      </c>
      <c r="BI170" s="170">
        <f t="shared" si="25"/>
        <v>0</v>
      </c>
      <c r="BJ170" s="18" t="s">
        <v>87</v>
      </c>
      <c r="BK170" s="170">
        <f t="shared" si="26"/>
        <v>0</v>
      </c>
    </row>
    <row r="171" spans="1:65" s="2" customFormat="1" ht="16.350000000000001" customHeight="1">
      <c r="A171" s="33"/>
      <c r="B171" s="34"/>
      <c r="C171" s="211" t="s">
        <v>1</v>
      </c>
      <c r="D171" s="211" t="s">
        <v>197</v>
      </c>
      <c r="E171" s="212" t="s">
        <v>1</v>
      </c>
      <c r="F171" s="213" t="s">
        <v>1</v>
      </c>
      <c r="G171" s="214" t="s">
        <v>1</v>
      </c>
      <c r="H171" s="215"/>
      <c r="I171" s="216"/>
      <c r="J171" s="217">
        <f t="shared" si="20"/>
        <v>0</v>
      </c>
      <c r="K171" s="218"/>
      <c r="L171" s="34"/>
      <c r="M171" s="219" t="s">
        <v>1</v>
      </c>
      <c r="N171" s="220" t="s">
        <v>40</v>
      </c>
      <c r="O171" s="62"/>
      <c r="P171" s="62"/>
      <c r="Q171" s="62"/>
      <c r="R171" s="62"/>
      <c r="S171" s="62"/>
      <c r="T171" s="6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1970</v>
      </c>
      <c r="AU171" s="18" t="s">
        <v>81</v>
      </c>
      <c r="AY171" s="18" t="s">
        <v>1970</v>
      </c>
      <c r="BE171" s="170">
        <f t="shared" si="21"/>
        <v>0</v>
      </c>
      <c r="BF171" s="170">
        <f t="shared" si="22"/>
        <v>0</v>
      </c>
      <c r="BG171" s="170">
        <f t="shared" si="23"/>
        <v>0</v>
      </c>
      <c r="BH171" s="170">
        <f t="shared" si="24"/>
        <v>0</v>
      </c>
      <c r="BI171" s="170">
        <f t="shared" si="25"/>
        <v>0</v>
      </c>
      <c r="BJ171" s="18" t="s">
        <v>87</v>
      </c>
      <c r="BK171" s="170">
        <f t="shared" si="26"/>
        <v>0</v>
      </c>
    </row>
    <row r="172" spans="1:65" s="2" customFormat="1" ht="16.350000000000001" customHeight="1">
      <c r="A172" s="33"/>
      <c r="B172" s="34"/>
      <c r="C172" s="211" t="s">
        <v>1</v>
      </c>
      <c r="D172" s="211" t="s">
        <v>197</v>
      </c>
      <c r="E172" s="212" t="s">
        <v>1</v>
      </c>
      <c r="F172" s="213" t="s">
        <v>1</v>
      </c>
      <c r="G172" s="214" t="s">
        <v>1</v>
      </c>
      <c r="H172" s="215"/>
      <c r="I172" s="216"/>
      <c r="J172" s="217">
        <f t="shared" si="20"/>
        <v>0</v>
      </c>
      <c r="K172" s="218"/>
      <c r="L172" s="34"/>
      <c r="M172" s="219" t="s">
        <v>1</v>
      </c>
      <c r="N172" s="220" t="s">
        <v>40</v>
      </c>
      <c r="O172" s="62"/>
      <c r="P172" s="62"/>
      <c r="Q172" s="62"/>
      <c r="R172" s="62"/>
      <c r="S172" s="62"/>
      <c r="T172" s="6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1970</v>
      </c>
      <c r="AU172" s="18" t="s">
        <v>81</v>
      </c>
      <c r="AY172" s="18" t="s">
        <v>1970</v>
      </c>
      <c r="BE172" s="170">
        <f t="shared" si="21"/>
        <v>0</v>
      </c>
      <c r="BF172" s="170">
        <f t="shared" si="22"/>
        <v>0</v>
      </c>
      <c r="BG172" s="170">
        <f t="shared" si="23"/>
        <v>0</v>
      </c>
      <c r="BH172" s="170">
        <f t="shared" si="24"/>
        <v>0</v>
      </c>
      <c r="BI172" s="170">
        <f t="shared" si="25"/>
        <v>0</v>
      </c>
      <c r="BJ172" s="18" t="s">
        <v>87</v>
      </c>
      <c r="BK172" s="170">
        <f t="shared" si="26"/>
        <v>0</v>
      </c>
    </row>
    <row r="173" spans="1:65" s="2" customFormat="1" ht="16.350000000000001" customHeight="1">
      <c r="A173" s="33"/>
      <c r="B173" s="34"/>
      <c r="C173" s="211" t="s">
        <v>1</v>
      </c>
      <c r="D173" s="211" t="s">
        <v>197</v>
      </c>
      <c r="E173" s="212" t="s">
        <v>1</v>
      </c>
      <c r="F173" s="213" t="s">
        <v>1</v>
      </c>
      <c r="G173" s="214" t="s">
        <v>1</v>
      </c>
      <c r="H173" s="215"/>
      <c r="I173" s="216"/>
      <c r="J173" s="217">
        <f t="shared" si="20"/>
        <v>0</v>
      </c>
      <c r="K173" s="218"/>
      <c r="L173" s="34"/>
      <c r="M173" s="219" t="s">
        <v>1</v>
      </c>
      <c r="N173" s="220" t="s">
        <v>40</v>
      </c>
      <c r="O173" s="221"/>
      <c r="P173" s="221"/>
      <c r="Q173" s="221"/>
      <c r="R173" s="221"/>
      <c r="S173" s="221"/>
      <c r="T173" s="222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1970</v>
      </c>
      <c r="AU173" s="18" t="s">
        <v>81</v>
      </c>
      <c r="AY173" s="18" t="s">
        <v>1970</v>
      </c>
      <c r="BE173" s="170">
        <f t="shared" si="21"/>
        <v>0</v>
      </c>
      <c r="BF173" s="170">
        <f t="shared" si="22"/>
        <v>0</v>
      </c>
      <c r="BG173" s="170">
        <f t="shared" si="23"/>
        <v>0</v>
      </c>
      <c r="BH173" s="170">
        <f t="shared" si="24"/>
        <v>0</v>
      </c>
      <c r="BI173" s="170">
        <f t="shared" si="25"/>
        <v>0</v>
      </c>
      <c r="BJ173" s="18" t="s">
        <v>87</v>
      </c>
      <c r="BK173" s="170">
        <f t="shared" si="26"/>
        <v>0</v>
      </c>
    </row>
    <row r="174" spans="1:65" s="2" customFormat="1" ht="6.95" customHeight="1">
      <c r="A174" s="33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74">
      <formula1>"K, M"</formula1>
    </dataValidation>
    <dataValidation type="list" allowBlank="1" showInputMessage="1" showErrorMessage="1" error="Povolené sú hodnoty základná, znížená, nulová." sqref="N164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127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3873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20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1996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1996</v>
      </c>
      <c r="F24" s="33"/>
      <c r="G24" s="33"/>
      <c r="H24" s="33"/>
      <c r="I24" s="28" t="s">
        <v>24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ROUND(J123,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ROUND((ROUND((SUM(BE123:BE174)),  2) + SUM(BE176:BE185)), 2)</f>
        <v>0</v>
      </c>
      <c r="G33" s="110"/>
      <c r="H33" s="110"/>
      <c r="I33" s="111">
        <v>0.2</v>
      </c>
      <c r="J33" s="109">
        <f>ROUND((ROUND(((SUM(BE123:BE174))*I33),  2) + (SUM(BE176:BE185)*I33)),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ROUND((ROUND((SUM(BF123:BF174)),  2) + SUM(BF176:BF185)), 2)</f>
        <v>0</v>
      </c>
      <c r="G34" s="110"/>
      <c r="H34" s="110"/>
      <c r="I34" s="111">
        <v>0.2</v>
      </c>
      <c r="J34" s="109">
        <f>ROUND((ROUND(((SUM(BF123:BF174))*I34),  2) + (SUM(BF176:BF185)*I34)),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ROUND((ROUND((SUM(BG123:BG174)),  2) + SUM(BG176:BG185)),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ROUND((ROUND((SUM(BH123:BH174)),  2) + SUM(BH176:BH185)),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ROUND((ROUND((SUM(BI123:BI174)),  2) + SUM(BI176:BI185)),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20210701_03_3 - SO 03.3 Zaolejovaná kanalizácia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Ing. Darina Antalová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Darina Antalová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J123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153</v>
      </c>
      <c r="E97" s="127"/>
      <c r="F97" s="127"/>
      <c r="G97" s="127"/>
      <c r="H97" s="127"/>
      <c r="I97" s="127"/>
      <c r="J97" s="128">
        <f>J124</f>
        <v>0</v>
      </c>
      <c r="L97" s="125"/>
    </row>
    <row r="98" spans="1:31" s="10" customFormat="1" ht="19.899999999999999" hidden="1" customHeight="1">
      <c r="B98" s="129"/>
      <c r="D98" s="130" t="s">
        <v>154</v>
      </c>
      <c r="E98" s="131"/>
      <c r="F98" s="131"/>
      <c r="G98" s="131"/>
      <c r="H98" s="131"/>
      <c r="I98" s="131"/>
      <c r="J98" s="132">
        <f>J125</f>
        <v>0</v>
      </c>
      <c r="L98" s="129"/>
    </row>
    <row r="99" spans="1:31" s="10" customFormat="1" ht="19.899999999999999" hidden="1" customHeight="1">
      <c r="B99" s="129"/>
      <c r="D99" s="130" t="s">
        <v>156</v>
      </c>
      <c r="E99" s="131"/>
      <c r="F99" s="131"/>
      <c r="G99" s="131"/>
      <c r="H99" s="131"/>
      <c r="I99" s="131"/>
      <c r="J99" s="132">
        <f>J140</f>
        <v>0</v>
      </c>
      <c r="L99" s="129"/>
    </row>
    <row r="100" spans="1:31" s="10" customFormat="1" ht="19.899999999999999" hidden="1" customHeight="1">
      <c r="B100" s="129"/>
      <c r="D100" s="130" t="s">
        <v>157</v>
      </c>
      <c r="E100" s="131"/>
      <c r="F100" s="131"/>
      <c r="G100" s="131"/>
      <c r="H100" s="131"/>
      <c r="I100" s="131"/>
      <c r="J100" s="132">
        <f>J146</f>
        <v>0</v>
      </c>
      <c r="L100" s="129"/>
    </row>
    <row r="101" spans="1:31" s="10" customFormat="1" ht="19.899999999999999" hidden="1" customHeight="1">
      <c r="B101" s="129"/>
      <c r="D101" s="130" t="s">
        <v>3668</v>
      </c>
      <c r="E101" s="131"/>
      <c r="F101" s="131"/>
      <c r="G101" s="131"/>
      <c r="H101" s="131"/>
      <c r="I101" s="131"/>
      <c r="J101" s="132">
        <f>J151</f>
        <v>0</v>
      </c>
      <c r="L101" s="129"/>
    </row>
    <row r="102" spans="1:31" s="10" customFormat="1" ht="19.899999999999999" hidden="1" customHeight="1">
      <c r="B102" s="129"/>
      <c r="D102" s="130" t="s">
        <v>160</v>
      </c>
      <c r="E102" s="131"/>
      <c r="F102" s="131"/>
      <c r="G102" s="131"/>
      <c r="H102" s="131"/>
      <c r="I102" s="131"/>
      <c r="J102" s="132">
        <f>J173</f>
        <v>0</v>
      </c>
      <c r="L102" s="129"/>
    </row>
    <row r="103" spans="1:31" s="9" customFormat="1" ht="21.75" hidden="1" customHeight="1">
      <c r="B103" s="125"/>
      <c r="D103" s="133" t="s">
        <v>181</v>
      </c>
      <c r="J103" s="134">
        <f>J175</f>
        <v>0</v>
      </c>
      <c r="L103" s="125"/>
    </row>
    <row r="104" spans="1:31" s="2" customFormat="1" ht="21.75" hidden="1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hidden="1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hidden="1"/>
    <row r="107" spans="1:31" hidden="1"/>
    <row r="108" spans="1:31" hidden="1"/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182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86" t="str">
        <f>E7</f>
        <v>Viacúčelová športová hala - EÚ v Bratislave</v>
      </c>
      <c r="F113" s="287"/>
      <c r="G113" s="287"/>
      <c r="H113" s="287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143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80" t="str">
        <f>E9</f>
        <v>20210701_03_3 - SO 03.3 Zaolejovaná kanalizácia</v>
      </c>
      <c r="F115" s="285"/>
      <c r="G115" s="285"/>
      <c r="H115" s="285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F12</f>
        <v>Ekonomická univerzita v Bratislave</v>
      </c>
      <c r="G117" s="33"/>
      <c r="H117" s="33"/>
      <c r="I117" s="28" t="s">
        <v>21</v>
      </c>
      <c r="J117" s="59">
        <f>IF(J12="","",J12)</f>
        <v>44536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22</v>
      </c>
      <c r="D119" s="33"/>
      <c r="E119" s="33"/>
      <c r="F119" s="26" t="str">
        <f>E15</f>
        <v>Ekonomická univerzita v Bratislave</v>
      </c>
      <c r="G119" s="33"/>
      <c r="H119" s="33"/>
      <c r="I119" s="28" t="s">
        <v>27</v>
      </c>
      <c r="J119" s="31" t="str">
        <f>E21</f>
        <v>Ing. Darina Antalová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25</v>
      </c>
      <c r="D120" s="33"/>
      <c r="E120" s="33"/>
      <c r="F120" s="26" t="str">
        <f>IF(E18="","",E18)</f>
        <v>Vyplň údaj</v>
      </c>
      <c r="G120" s="33"/>
      <c r="H120" s="33"/>
      <c r="I120" s="28" t="s">
        <v>30</v>
      </c>
      <c r="J120" s="31" t="str">
        <f>E24</f>
        <v>Ing. Darina Antalová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5"/>
      <c r="B122" s="136"/>
      <c r="C122" s="137" t="s">
        <v>183</v>
      </c>
      <c r="D122" s="138" t="s">
        <v>59</v>
      </c>
      <c r="E122" s="138" t="s">
        <v>55</v>
      </c>
      <c r="F122" s="138" t="s">
        <v>56</v>
      </c>
      <c r="G122" s="138" t="s">
        <v>184</v>
      </c>
      <c r="H122" s="138" t="s">
        <v>185</v>
      </c>
      <c r="I122" s="138" t="s">
        <v>186</v>
      </c>
      <c r="J122" s="139" t="s">
        <v>150</v>
      </c>
      <c r="K122" s="140" t="s">
        <v>187</v>
      </c>
      <c r="L122" s="141"/>
      <c r="M122" s="66" t="s">
        <v>1</v>
      </c>
      <c r="N122" s="67" t="s">
        <v>38</v>
      </c>
      <c r="O122" s="67" t="s">
        <v>188</v>
      </c>
      <c r="P122" s="67" t="s">
        <v>189</v>
      </c>
      <c r="Q122" s="67" t="s">
        <v>190</v>
      </c>
      <c r="R122" s="67" t="s">
        <v>191</v>
      </c>
      <c r="S122" s="67" t="s">
        <v>192</v>
      </c>
      <c r="T122" s="68" t="s">
        <v>193</v>
      </c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65" s="2" customFormat="1" ht="22.7" customHeight="1">
      <c r="A123" s="33"/>
      <c r="B123" s="34"/>
      <c r="C123" s="73" t="s">
        <v>151</v>
      </c>
      <c r="D123" s="33"/>
      <c r="E123" s="33"/>
      <c r="F123" s="33"/>
      <c r="G123" s="33"/>
      <c r="H123" s="33"/>
      <c r="I123" s="33"/>
      <c r="J123" s="142">
        <f>BK123</f>
        <v>0</v>
      </c>
      <c r="K123" s="33"/>
      <c r="L123" s="34"/>
      <c r="M123" s="69"/>
      <c r="N123" s="60"/>
      <c r="O123" s="70"/>
      <c r="P123" s="143">
        <f>P124+P175</f>
        <v>0</v>
      </c>
      <c r="Q123" s="70"/>
      <c r="R123" s="143">
        <f>R124+R175</f>
        <v>0</v>
      </c>
      <c r="S123" s="70"/>
      <c r="T123" s="144">
        <f>T124+T175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152</v>
      </c>
      <c r="BK123" s="145">
        <f>BK124+BK175</f>
        <v>0</v>
      </c>
    </row>
    <row r="124" spans="1:65" s="12" customFormat="1" ht="25.9" customHeight="1">
      <c r="B124" s="146"/>
      <c r="D124" s="147" t="s">
        <v>73</v>
      </c>
      <c r="E124" s="148" t="s">
        <v>194</v>
      </c>
      <c r="F124" s="148" t="s">
        <v>195</v>
      </c>
      <c r="I124" s="149"/>
      <c r="J124" s="134">
        <f>BK124</f>
        <v>0</v>
      </c>
      <c r="L124" s="146"/>
      <c r="M124" s="150"/>
      <c r="N124" s="151"/>
      <c r="O124" s="151"/>
      <c r="P124" s="152">
        <f>P125+P140+P146+P151+P173</f>
        <v>0</v>
      </c>
      <c r="Q124" s="151"/>
      <c r="R124" s="152">
        <f>R125+R140+R146+R151+R173</f>
        <v>0</v>
      </c>
      <c r="S124" s="151"/>
      <c r="T124" s="153">
        <f>T125+T140+T146+T151+T173</f>
        <v>0</v>
      </c>
      <c r="AR124" s="147" t="s">
        <v>81</v>
      </c>
      <c r="AT124" s="154" t="s">
        <v>73</v>
      </c>
      <c r="AU124" s="154" t="s">
        <v>74</v>
      </c>
      <c r="AY124" s="147" t="s">
        <v>196</v>
      </c>
      <c r="BK124" s="155">
        <f>BK125+BK140+BK146+BK151+BK173</f>
        <v>0</v>
      </c>
    </row>
    <row r="125" spans="1:65" s="12" customFormat="1" ht="22.7" customHeight="1">
      <c r="B125" s="146"/>
      <c r="D125" s="147" t="s">
        <v>73</v>
      </c>
      <c r="E125" s="171" t="s">
        <v>81</v>
      </c>
      <c r="F125" s="171" t="s">
        <v>214</v>
      </c>
      <c r="I125" s="149"/>
      <c r="J125" s="172">
        <f>BK125</f>
        <v>0</v>
      </c>
      <c r="L125" s="146"/>
      <c r="M125" s="150"/>
      <c r="N125" s="151"/>
      <c r="O125" s="151"/>
      <c r="P125" s="152">
        <f>SUM(P126:P139)</f>
        <v>0</v>
      </c>
      <c r="Q125" s="151"/>
      <c r="R125" s="152">
        <f>SUM(R126:R139)</f>
        <v>0</v>
      </c>
      <c r="S125" s="151"/>
      <c r="T125" s="153">
        <f>SUM(T126:T139)</f>
        <v>0</v>
      </c>
      <c r="AR125" s="147" t="s">
        <v>81</v>
      </c>
      <c r="AT125" s="154" t="s">
        <v>73</v>
      </c>
      <c r="AU125" s="154" t="s">
        <v>81</v>
      </c>
      <c r="AY125" s="147" t="s">
        <v>196</v>
      </c>
      <c r="BK125" s="155">
        <f>SUM(BK126:BK139)</f>
        <v>0</v>
      </c>
    </row>
    <row r="126" spans="1:65" s="2" customFormat="1" ht="21.75" customHeight="1">
      <c r="A126" s="33"/>
      <c r="B126" s="156"/>
      <c r="C126" s="157" t="s">
        <v>81</v>
      </c>
      <c r="D126" s="157" t="s">
        <v>197</v>
      </c>
      <c r="E126" s="158" t="s">
        <v>3874</v>
      </c>
      <c r="F126" s="159" t="s">
        <v>3875</v>
      </c>
      <c r="G126" s="160" t="s">
        <v>224</v>
      </c>
      <c r="H126" s="161">
        <v>36.5</v>
      </c>
      <c r="I126" s="162"/>
      <c r="J126" s="163">
        <f t="shared" ref="J126:J139" si="0">ROUND(I126*H126,2)</f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ref="P126:P139" si="1">O126*H126</f>
        <v>0</v>
      </c>
      <c r="Q126" s="167">
        <v>0</v>
      </c>
      <c r="R126" s="167">
        <f t="shared" ref="R126:R139" si="2">Q126*H126</f>
        <v>0</v>
      </c>
      <c r="S126" s="167">
        <v>0</v>
      </c>
      <c r="T126" s="168">
        <f t="shared" ref="T126:T139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87</v>
      </c>
      <c r="AY126" s="18" t="s">
        <v>196</v>
      </c>
      <c r="BE126" s="170">
        <f t="shared" ref="BE126:BE139" si="4">IF(N126="základná",J126,0)</f>
        <v>0</v>
      </c>
      <c r="BF126" s="170">
        <f t="shared" ref="BF126:BF139" si="5">IF(N126="znížená",J126,0)</f>
        <v>0</v>
      </c>
      <c r="BG126" s="170">
        <f t="shared" ref="BG126:BG139" si="6">IF(N126="zákl. prenesená",J126,0)</f>
        <v>0</v>
      </c>
      <c r="BH126" s="170">
        <f t="shared" ref="BH126:BH139" si="7">IF(N126="zníž. prenesená",J126,0)</f>
        <v>0</v>
      </c>
      <c r="BI126" s="170">
        <f t="shared" ref="BI126:BI139" si="8">IF(N126="nulová",J126,0)</f>
        <v>0</v>
      </c>
      <c r="BJ126" s="18" t="s">
        <v>87</v>
      </c>
      <c r="BK126" s="170">
        <f t="shared" ref="BK126:BK139" si="9">ROUND(I126*H126,2)</f>
        <v>0</v>
      </c>
      <c r="BL126" s="18" t="s">
        <v>200</v>
      </c>
      <c r="BM126" s="169" t="s">
        <v>87</v>
      </c>
    </row>
    <row r="127" spans="1:65" s="2" customFormat="1" ht="24.2" customHeight="1">
      <c r="A127" s="33"/>
      <c r="B127" s="156"/>
      <c r="C127" s="157" t="s">
        <v>87</v>
      </c>
      <c r="D127" s="157" t="s">
        <v>197</v>
      </c>
      <c r="E127" s="158" t="s">
        <v>3850</v>
      </c>
      <c r="F127" s="159" t="s">
        <v>236</v>
      </c>
      <c r="G127" s="160" t="s">
        <v>224</v>
      </c>
      <c r="H127" s="161">
        <v>12.167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87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200</v>
      </c>
    </row>
    <row r="128" spans="1:65" s="2" customFormat="1" ht="16.5" customHeight="1">
      <c r="A128" s="33"/>
      <c r="B128" s="156"/>
      <c r="C128" s="157" t="s">
        <v>221</v>
      </c>
      <c r="D128" s="157" t="s">
        <v>197</v>
      </c>
      <c r="E128" s="158" t="s">
        <v>3675</v>
      </c>
      <c r="F128" s="159" t="s">
        <v>3676</v>
      </c>
      <c r="G128" s="160" t="s">
        <v>224</v>
      </c>
      <c r="H128" s="161">
        <v>75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87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239</v>
      </c>
    </row>
    <row r="129" spans="1:65" s="2" customFormat="1" ht="37.700000000000003" customHeight="1">
      <c r="A129" s="33"/>
      <c r="B129" s="156"/>
      <c r="C129" s="157" t="s">
        <v>200</v>
      </c>
      <c r="D129" s="157" t="s">
        <v>197</v>
      </c>
      <c r="E129" s="158" t="s">
        <v>2005</v>
      </c>
      <c r="F129" s="159" t="s">
        <v>2006</v>
      </c>
      <c r="G129" s="160" t="s">
        <v>224</v>
      </c>
      <c r="H129" s="161">
        <v>25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87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249</v>
      </c>
    </row>
    <row r="130" spans="1:65" s="2" customFormat="1" ht="24.2" customHeight="1">
      <c r="A130" s="33"/>
      <c r="B130" s="156"/>
      <c r="C130" s="157" t="s">
        <v>234</v>
      </c>
      <c r="D130" s="157" t="s">
        <v>197</v>
      </c>
      <c r="E130" s="158" t="s">
        <v>2007</v>
      </c>
      <c r="F130" s="159" t="s">
        <v>2008</v>
      </c>
      <c r="G130" s="160" t="s">
        <v>217</v>
      </c>
      <c r="H130" s="161">
        <v>226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87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259</v>
      </c>
    </row>
    <row r="131" spans="1:65" s="2" customFormat="1" ht="24.2" customHeight="1">
      <c r="A131" s="33"/>
      <c r="B131" s="156"/>
      <c r="C131" s="157" t="s">
        <v>239</v>
      </c>
      <c r="D131" s="157" t="s">
        <v>197</v>
      </c>
      <c r="E131" s="158" t="s">
        <v>2009</v>
      </c>
      <c r="F131" s="159" t="s">
        <v>2010</v>
      </c>
      <c r="G131" s="160" t="s">
        <v>217</v>
      </c>
      <c r="H131" s="161">
        <v>226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87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141</v>
      </c>
    </row>
    <row r="132" spans="1:65" s="2" customFormat="1" ht="37.700000000000003" customHeight="1">
      <c r="A132" s="33"/>
      <c r="B132" s="156"/>
      <c r="C132" s="157" t="s">
        <v>244</v>
      </c>
      <c r="D132" s="157" t="s">
        <v>197</v>
      </c>
      <c r="E132" s="158" t="s">
        <v>2011</v>
      </c>
      <c r="F132" s="159" t="s">
        <v>2012</v>
      </c>
      <c r="G132" s="160" t="s">
        <v>224</v>
      </c>
      <c r="H132" s="161">
        <v>65.8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87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277</v>
      </c>
    </row>
    <row r="133" spans="1:65" s="2" customFormat="1" ht="44.25" customHeight="1">
      <c r="A133" s="33"/>
      <c r="B133" s="156"/>
      <c r="C133" s="157" t="s">
        <v>249</v>
      </c>
      <c r="D133" s="157" t="s">
        <v>197</v>
      </c>
      <c r="E133" s="158" t="s">
        <v>2013</v>
      </c>
      <c r="F133" s="159" t="s">
        <v>2014</v>
      </c>
      <c r="G133" s="160" t="s">
        <v>224</v>
      </c>
      <c r="H133" s="161">
        <v>789.6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87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289</v>
      </c>
    </row>
    <row r="134" spans="1:65" s="2" customFormat="1" ht="24.2" customHeight="1">
      <c r="A134" s="33"/>
      <c r="B134" s="156"/>
      <c r="C134" s="157" t="s">
        <v>255</v>
      </c>
      <c r="D134" s="157" t="s">
        <v>197</v>
      </c>
      <c r="E134" s="158" t="s">
        <v>2015</v>
      </c>
      <c r="F134" s="159" t="s">
        <v>2016</v>
      </c>
      <c r="G134" s="160" t="s">
        <v>224</v>
      </c>
      <c r="H134" s="161">
        <v>65.8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299</v>
      </c>
    </row>
    <row r="135" spans="1:65" s="2" customFormat="1" ht="16.5" customHeight="1">
      <c r="A135" s="33"/>
      <c r="B135" s="156"/>
      <c r="C135" s="157" t="s">
        <v>259</v>
      </c>
      <c r="D135" s="157" t="s">
        <v>197</v>
      </c>
      <c r="E135" s="158" t="s">
        <v>2017</v>
      </c>
      <c r="F135" s="159" t="s">
        <v>2018</v>
      </c>
      <c r="G135" s="160" t="s">
        <v>224</v>
      </c>
      <c r="H135" s="161">
        <v>65.8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7</v>
      </c>
    </row>
    <row r="136" spans="1:65" s="2" customFormat="1" ht="24.2" customHeight="1">
      <c r="A136" s="33"/>
      <c r="B136" s="156"/>
      <c r="C136" s="157" t="s">
        <v>264</v>
      </c>
      <c r="D136" s="157" t="s">
        <v>197</v>
      </c>
      <c r="E136" s="158" t="s">
        <v>278</v>
      </c>
      <c r="F136" s="159" t="s">
        <v>279</v>
      </c>
      <c r="G136" s="160" t="s">
        <v>280</v>
      </c>
      <c r="H136" s="161">
        <v>98.7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319</v>
      </c>
    </row>
    <row r="137" spans="1:65" s="2" customFormat="1" ht="24.2" customHeight="1">
      <c r="A137" s="33"/>
      <c r="B137" s="156"/>
      <c r="C137" s="157" t="s">
        <v>141</v>
      </c>
      <c r="D137" s="157" t="s">
        <v>197</v>
      </c>
      <c r="E137" s="158" t="s">
        <v>2019</v>
      </c>
      <c r="F137" s="159" t="s">
        <v>2020</v>
      </c>
      <c r="G137" s="160" t="s">
        <v>224</v>
      </c>
      <c r="H137" s="161">
        <v>45.2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343</v>
      </c>
    </row>
    <row r="138" spans="1:65" s="2" customFormat="1" ht="24.2" customHeight="1">
      <c r="A138" s="33"/>
      <c r="B138" s="156"/>
      <c r="C138" s="157" t="s">
        <v>272</v>
      </c>
      <c r="D138" s="157" t="s">
        <v>197</v>
      </c>
      <c r="E138" s="158" t="s">
        <v>2021</v>
      </c>
      <c r="F138" s="159" t="s">
        <v>2022</v>
      </c>
      <c r="G138" s="160" t="s">
        <v>224</v>
      </c>
      <c r="H138" s="161">
        <v>18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87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354</v>
      </c>
    </row>
    <row r="139" spans="1:65" s="2" customFormat="1" ht="16.5" customHeight="1">
      <c r="A139" s="33"/>
      <c r="B139" s="156"/>
      <c r="C139" s="197" t="s">
        <v>277</v>
      </c>
      <c r="D139" s="197" t="s">
        <v>305</v>
      </c>
      <c r="E139" s="198" t="s">
        <v>2023</v>
      </c>
      <c r="F139" s="199" t="s">
        <v>2024</v>
      </c>
      <c r="G139" s="200" t="s">
        <v>280</v>
      </c>
      <c r="H139" s="201">
        <v>30.06</v>
      </c>
      <c r="I139" s="202"/>
      <c r="J139" s="203">
        <f t="shared" si="0"/>
        <v>0</v>
      </c>
      <c r="K139" s="204"/>
      <c r="L139" s="205"/>
      <c r="M139" s="206" t="s">
        <v>1</v>
      </c>
      <c r="N139" s="207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249</v>
      </c>
      <c r="AT139" s="169" t="s">
        <v>305</v>
      </c>
      <c r="AU139" s="169" t="s">
        <v>87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362</v>
      </c>
    </row>
    <row r="140" spans="1:65" s="12" customFormat="1" ht="22.7" customHeight="1">
      <c r="B140" s="146"/>
      <c r="D140" s="147" t="s">
        <v>73</v>
      </c>
      <c r="E140" s="171" t="s">
        <v>221</v>
      </c>
      <c r="F140" s="171" t="s">
        <v>440</v>
      </c>
      <c r="I140" s="149"/>
      <c r="J140" s="172">
        <f>BK140</f>
        <v>0</v>
      </c>
      <c r="L140" s="146"/>
      <c r="M140" s="150"/>
      <c r="N140" s="151"/>
      <c r="O140" s="151"/>
      <c r="P140" s="152">
        <f>SUM(P141:P145)</f>
        <v>0</v>
      </c>
      <c r="Q140" s="151"/>
      <c r="R140" s="152">
        <f>SUM(R141:R145)</f>
        <v>0</v>
      </c>
      <c r="S140" s="151"/>
      <c r="T140" s="153">
        <f>SUM(T141:T145)</f>
        <v>0</v>
      </c>
      <c r="AR140" s="147" t="s">
        <v>81</v>
      </c>
      <c r="AT140" s="154" t="s">
        <v>73</v>
      </c>
      <c r="AU140" s="154" t="s">
        <v>81</v>
      </c>
      <c r="AY140" s="147" t="s">
        <v>196</v>
      </c>
      <c r="BK140" s="155">
        <f>SUM(BK141:BK145)</f>
        <v>0</v>
      </c>
    </row>
    <row r="141" spans="1:65" s="2" customFormat="1" ht="24.2" customHeight="1">
      <c r="A141" s="33"/>
      <c r="B141" s="156"/>
      <c r="C141" s="157" t="s">
        <v>285</v>
      </c>
      <c r="D141" s="157" t="s">
        <v>197</v>
      </c>
      <c r="E141" s="158" t="s">
        <v>3876</v>
      </c>
      <c r="F141" s="159" t="s">
        <v>3877</v>
      </c>
      <c r="G141" s="160" t="s">
        <v>444</v>
      </c>
      <c r="H141" s="161">
        <v>1</v>
      </c>
      <c r="I141" s="162"/>
      <c r="J141" s="163">
        <f>ROUND(I141*H141,2)</f>
        <v>0</v>
      </c>
      <c r="K141" s="164"/>
      <c r="L141" s="34"/>
      <c r="M141" s="165" t="s">
        <v>1</v>
      </c>
      <c r="N141" s="166" t="s">
        <v>40</v>
      </c>
      <c r="O141" s="62"/>
      <c r="P141" s="167">
        <f>O141*H141</f>
        <v>0</v>
      </c>
      <c r="Q141" s="167">
        <v>0</v>
      </c>
      <c r="R141" s="167">
        <f>Q141*H141</f>
        <v>0</v>
      </c>
      <c r="S141" s="167">
        <v>0</v>
      </c>
      <c r="T141" s="16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>IF(N141="základná",J141,0)</f>
        <v>0</v>
      </c>
      <c r="BF141" s="170">
        <f>IF(N141="znížená",J141,0)</f>
        <v>0</v>
      </c>
      <c r="BG141" s="170">
        <f>IF(N141="zákl. prenesená",J141,0)</f>
        <v>0</v>
      </c>
      <c r="BH141" s="170">
        <f>IF(N141="zníž. prenesená",J141,0)</f>
        <v>0</v>
      </c>
      <c r="BI141" s="170">
        <f>IF(N141="nulová",J141,0)</f>
        <v>0</v>
      </c>
      <c r="BJ141" s="18" t="s">
        <v>87</v>
      </c>
      <c r="BK141" s="170">
        <f>ROUND(I141*H141,2)</f>
        <v>0</v>
      </c>
      <c r="BL141" s="18" t="s">
        <v>200</v>
      </c>
      <c r="BM141" s="169" t="s">
        <v>375</v>
      </c>
    </row>
    <row r="142" spans="1:65" s="2" customFormat="1" ht="24.2" customHeight="1">
      <c r="A142" s="33"/>
      <c r="B142" s="156"/>
      <c r="C142" s="197" t="s">
        <v>289</v>
      </c>
      <c r="D142" s="197" t="s">
        <v>305</v>
      </c>
      <c r="E142" s="198" t="s">
        <v>3878</v>
      </c>
      <c r="F142" s="199" t="s">
        <v>3879</v>
      </c>
      <c r="G142" s="200" t="s">
        <v>444</v>
      </c>
      <c r="H142" s="201">
        <v>1</v>
      </c>
      <c r="I142" s="202"/>
      <c r="J142" s="203">
        <f>ROUND(I142*H142,2)</f>
        <v>0</v>
      </c>
      <c r="K142" s="204"/>
      <c r="L142" s="205"/>
      <c r="M142" s="206" t="s">
        <v>1</v>
      </c>
      <c r="N142" s="207" t="s">
        <v>40</v>
      </c>
      <c r="O142" s="62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249</v>
      </c>
      <c r="AT142" s="169" t="s">
        <v>305</v>
      </c>
      <c r="AU142" s="169" t="s">
        <v>87</v>
      </c>
      <c r="AY142" s="18" t="s">
        <v>196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8" t="s">
        <v>87</v>
      </c>
      <c r="BK142" s="170">
        <f>ROUND(I142*H142,2)</f>
        <v>0</v>
      </c>
      <c r="BL142" s="18" t="s">
        <v>200</v>
      </c>
      <c r="BM142" s="169" t="s">
        <v>388</v>
      </c>
    </row>
    <row r="143" spans="1:65" s="2" customFormat="1" ht="16.5" customHeight="1">
      <c r="A143" s="33"/>
      <c r="B143" s="156"/>
      <c r="C143" s="197" t="s">
        <v>294</v>
      </c>
      <c r="D143" s="197" t="s">
        <v>305</v>
      </c>
      <c r="E143" s="198" t="s">
        <v>3691</v>
      </c>
      <c r="F143" s="199" t="s">
        <v>3692</v>
      </c>
      <c r="G143" s="200" t="s">
        <v>444</v>
      </c>
      <c r="H143" s="201">
        <v>1</v>
      </c>
      <c r="I143" s="202"/>
      <c r="J143" s="203">
        <f>ROUND(I143*H143,2)</f>
        <v>0</v>
      </c>
      <c r="K143" s="204"/>
      <c r="L143" s="205"/>
      <c r="M143" s="206" t="s">
        <v>1</v>
      </c>
      <c r="N143" s="207" t="s">
        <v>40</v>
      </c>
      <c r="O143" s="62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249</v>
      </c>
      <c r="AT143" s="169" t="s">
        <v>305</v>
      </c>
      <c r="AU143" s="169" t="s">
        <v>87</v>
      </c>
      <c r="AY143" s="18" t="s">
        <v>196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8" t="s">
        <v>87</v>
      </c>
      <c r="BK143" s="170">
        <f>ROUND(I143*H143,2)</f>
        <v>0</v>
      </c>
      <c r="BL143" s="18" t="s">
        <v>200</v>
      </c>
      <c r="BM143" s="169" t="s">
        <v>406</v>
      </c>
    </row>
    <row r="144" spans="1:65" s="2" customFormat="1" ht="16.5" customHeight="1">
      <c r="A144" s="33"/>
      <c r="B144" s="156"/>
      <c r="C144" s="197" t="s">
        <v>299</v>
      </c>
      <c r="D144" s="197" t="s">
        <v>305</v>
      </c>
      <c r="E144" s="198" t="s">
        <v>3880</v>
      </c>
      <c r="F144" s="199" t="s">
        <v>3881</v>
      </c>
      <c r="G144" s="200" t="s">
        <v>444</v>
      </c>
      <c r="H144" s="201">
        <v>2</v>
      </c>
      <c r="I144" s="202"/>
      <c r="J144" s="203">
        <f>ROUND(I144*H144,2)</f>
        <v>0</v>
      </c>
      <c r="K144" s="204"/>
      <c r="L144" s="205"/>
      <c r="M144" s="206" t="s">
        <v>1</v>
      </c>
      <c r="N144" s="207" t="s">
        <v>40</v>
      </c>
      <c r="O144" s="62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249</v>
      </c>
      <c r="AT144" s="169" t="s">
        <v>305</v>
      </c>
      <c r="AU144" s="169" t="s">
        <v>87</v>
      </c>
      <c r="AY144" s="18" t="s">
        <v>196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8" t="s">
        <v>87</v>
      </c>
      <c r="BK144" s="170">
        <f>ROUND(I144*H144,2)</f>
        <v>0</v>
      </c>
      <c r="BL144" s="18" t="s">
        <v>200</v>
      </c>
      <c r="BM144" s="169" t="s">
        <v>419</v>
      </c>
    </row>
    <row r="145" spans="1:65" s="2" customFormat="1" ht="16.5" customHeight="1">
      <c r="A145" s="33"/>
      <c r="B145" s="156"/>
      <c r="C145" s="197" t="s">
        <v>304</v>
      </c>
      <c r="D145" s="197" t="s">
        <v>305</v>
      </c>
      <c r="E145" s="198" t="s">
        <v>3695</v>
      </c>
      <c r="F145" s="199" t="s">
        <v>3696</v>
      </c>
      <c r="G145" s="200" t="s">
        <v>444</v>
      </c>
      <c r="H145" s="201">
        <v>1</v>
      </c>
      <c r="I145" s="202"/>
      <c r="J145" s="203">
        <f>ROUND(I145*H145,2)</f>
        <v>0</v>
      </c>
      <c r="K145" s="204"/>
      <c r="L145" s="205"/>
      <c r="M145" s="206" t="s">
        <v>1</v>
      </c>
      <c r="N145" s="207" t="s">
        <v>40</v>
      </c>
      <c r="O145" s="62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249</v>
      </c>
      <c r="AT145" s="169" t="s">
        <v>305</v>
      </c>
      <c r="AU145" s="169" t="s">
        <v>87</v>
      </c>
      <c r="AY145" s="18" t="s">
        <v>196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8" t="s">
        <v>87</v>
      </c>
      <c r="BK145" s="170">
        <f>ROUND(I145*H145,2)</f>
        <v>0</v>
      </c>
      <c r="BL145" s="18" t="s">
        <v>200</v>
      </c>
      <c r="BM145" s="169" t="s">
        <v>2040</v>
      </c>
    </row>
    <row r="146" spans="1:65" s="12" customFormat="1" ht="22.7" customHeight="1">
      <c r="B146" s="146"/>
      <c r="D146" s="147" t="s">
        <v>73</v>
      </c>
      <c r="E146" s="171" t="s">
        <v>200</v>
      </c>
      <c r="F146" s="171" t="s">
        <v>461</v>
      </c>
      <c r="I146" s="149"/>
      <c r="J146" s="172">
        <f>BK146</f>
        <v>0</v>
      </c>
      <c r="L146" s="146"/>
      <c r="M146" s="150"/>
      <c r="N146" s="151"/>
      <c r="O146" s="151"/>
      <c r="P146" s="152">
        <f>SUM(P147:P150)</f>
        <v>0</v>
      </c>
      <c r="Q146" s="151"/>
      <c r="R146" s="152">
        <f>SUM(R147:R150)</f>
        <v>0</v>
      </c>
      <c r="S146" s="151"/>
      <c r="T146" s="153">
        <f>SUM(T147:T150)</f>
        <v>0</v>
      </c>
      <c r="AR146" s="147" t="s">
        <v>81</v>
      </c>
      <c r="AT146" s="154" t="s">
        <v>73</v>
      </c>
      <c r="AU146" s="154" t="s">
        <v>81</v>
      </c>
      <c r="AY146" s="147" t="s">
        <v>196</v>
      </c>
      <c r="BK146" s="155">
        <f>SUM(BK147:BK150)</f>
        <v>0</v>
      </c>
    </row>
    <row r="147" spans="1:65" s="2" customFormat="1" ht="37.700000000000003" customHeight="1">
      <c r="A147" s="33"/>
      <c r="B147" s="156"/>
      <c r="C147" s="157" t="s">
        <v>7</v>
      </c>
      <c r="D147" s="157" t="s">
        <v>197</v>
      </c>
      <c r="E147" s="158" t="s">
        <v>3697</v>
      </c>
      <c r="F147" s="159" t="s">
        <v>3698</v>
      </c>
      <c r="G147" s="160" t="s">
        <v>224</v>
      </c>
      <c r="H147" s="161">
        <v>2.7</v>
      </c>
      <c r="I147" s="162"/>
      <c r="J147" s="163">
        <f>ROUND(I147*H147,2)</f>
        <v>0</v>
      </c>
      <c r="K147" s="164"/>
      <c r="L147" s="34"/>
      <c r="M147" s="165" t="s">
        <v>1</v>
      </c>
      <c r="N147" s="166" t="s">
        <v>40</v>
      </c>
      <c r="O147" s="62"/>
      <c r="P147" s="167">
        <f>O147*H147</f>
        <v>0</v>
      </c>
      <c r="Q147" s="167">
        <v>0</v>
      </c>
      <c r="R147" s="167">
        <f>Q147*H147</f>
        <v>0</v>
      </c>
      <c r="S147" s="167">
        <v>0</v>
      </c>
      <c r="T147" s="16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87</v>
      </c>
      <c r="AY147" s="18" t="s">
        <v>196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8" t="s">
        <v>87</v>
      </c>
      <c r="BK147" s="170">
        <f>ROUND(I147*H147,2)</f>
        <v>0</v>
      </c>
      <c r="BL147" s="18" t="s">
        <v>200</v>
      </c>
      <c r="BM147" s="169" t="s">
        <v>441</v>
      </c>
    </row>
    <row r="148" spans="1:65" s="2" customFormat="1" ht="33" customHeight="1">
      <c r="A148" s="33"/>
      <c r="B148" s="156"/>
      <c r="C148" s="157" t="s">
        <v>313</v>
      </c>
      <c r="D148" s="157" t="s">
        <v>197</v>
      </c>
      <c r="E148" s="158" t="s">
        <v>2025</v>
      </c>
      <c r="F148" s="159" t="s">
        <v>2026</v>
      </c>
      <c r="G148" s="160" t="s">
        <v>224</v>
      </c>
      <c r="H148" s="161">
        <v>6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87</v>
      </c>
      <c r="AY148" s="18" t="s">
        <v>196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87</v>
      </c>
      <c r="BK148" s="170">
        <f>ROUND(I148*H148,2)</f>
        <v>0</v>
      </c>
      <c r="BL148" s="18" t="s">
        <v>200</v>
      </c>
      <c r="BM148" s="169" t="s">
        <v>452</v>
      </c>
    </row>
    <row r="149" spans="1:65" s="2" customFormat="1" ht="24.2" customHeight="1">
      <c r="A149" s="33"/>
      <c r="B149" s="156"/>
      <c r="C149" s="157" t="s">
        <v>319</v>
      </c>
      <c r="D149" s="157" t="s">
        <v>197</v>
      </c>
      <c r="E149" s="158" t="s">
        <v>3699</v>
      </c>
      <c r="F149" s="159" t="s">
        <v>3700</v>
      </c>
      <c r="G149" s="160" t="s">
        <v>224</v>
      </c>
      <c r="H149" s="161">
        <v>2.64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87</v>
      </c>
      <c r="AY149" s="18" t="s">
        <v>196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87</v>
      </c>
      <c r="BK149" s="170">
        <f>ROUND(I149*H149,2)</f>
        <v>0</v>
      </c>
      <c r="BL149" s="18" t="s">
        <v>200</v>
      </c>
      <c r="BM149" s="169" t="s">
        <v>462</v>
      </c>
    </row>
    <row r="150" spans="1:65" s="2" customFormat="1" ht="33" customHeight="1">
      <c r="A150" s="33"/>
      <c r="B150" s="156"/>
      <c r="C150" s="157" t="s">
        <v>2047</v>
      </c>
      <c r="D150" s="157" t="s">
        <v>197</v>
      </c>
      <c r="E150" s="158" t="s">
        <v>3701</v>
      </c>
      <c r="F150" s="159" t="s">
        <v>3702</v>
      </c>
      <c r="G150" s="160" t="s">
        <v>217</v>
      </c>
      <c r="H150" s="161">
        <v>3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200</v>
      </c>
      <c r="AT150" s="169" t="s">
        <v>197</v>
      </c>
      <c r="AU150" s="169" t="s">
        <v>87</v>
      </c>
      <c r="AY150" s="18" t="s">
        <v>196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87</v>
      </c>
      <c r="BK150" s="170">
        <f>ROUND(I150*H150,2)</f>
        <v>0</v>
      </c>
      <c r="BL150" s="18" t="s">
        <v>200</v>
      </c>
      <c r="BM150" s="169" t="s">
        <v>472</v>
      </c>
    </row>
    <row r="151" spans="1:65" s="12" customFormat="1" ht="22.7" customHeight="1">
      <c r="B151" s="146"/>
      <c r="D151" s="147" t="s">
        <v>73</v>
      </c>
      <c r="E151" s="171" t="s">
        <v>249</v>
      </c>
      <c r="F151" s="171" t="s">
        <v>3710</v>
      </c>
      <c r="I151" s="149"/>
      <c r="J151" s="172">
        <f>BK151</f>
        <v>0</v>
      </c>
      <c r="L151" s="146"/>
      <c r="M151" s="150"/>
      <c r="N151" s="151"/>
      <c r="O151" s="151"/>
      <c r="P151" s="152">
        <f>SUM(P152:P172)</f>
        <v>0</v>
      </c>
      <c r="Q151" s="151"/>
      <c r="R151" s="152">
        <f>SUM(R152:R172)</f>
        <v>0</v>
      </c>
      <c r="S151" s="151"/>
      <c r="T151" s="153">
        <f>SUM(T152:T172)</f>
        <v>0</v>
      </c>
      <c r="AR151" s="147" t="s">
        <v>81</v>
      </c>
      <c r="AT151" s="154" t="s">
        <v>73</v>
      </c>
      <c r="AU151" s="154" t="s">
        <v>81</v>
      </c>
      <c r="AY151" s="147" t="s">
        <v>196</v>
      </c>
      <c r="BK151" s="155">
        <f>SUM(BK152:BK172)</f>
        <v>0</v>
      </c>
    </row>
    <row r="152" spans="1:65" s="2" customFormat="1" ht="24.2" customHeight="1">
      <c r="A152" s="33"/>
      <c r="B152" s="156"/>
      <c r="C152" s="157" t="s">
        <v>343</v>
      </c>
      <c r="D152" s="157" t="s">
        <v>197</v>
      </c>
      <c r="E152" s="158" t="s">
        <v>3853</v>
      </c>
      <c r="F152" s="159" t="s">
        <v>3854</v>
      </c>
      <c r="G152" s="160" t="s">
        <v>316</v>
      </c>
      <c r="H152" s="161">
        <v>74</v>
      </c>
      <c r="I152" s="162"/>
      <c r="J152" s="163">
        <f t="shared" ref="J152:J172" si="10"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 t="shared" ref="P152:P172" si="11">O152*H152</f>
        <v>0</v>
      </c>
      <c r="Q152" s="167">
        <v>0</v>
      </c>
      <c r="R152" s="167">
        <f t="shared" ref="R152:R172" si="12">Q152*H152</f>
        <v>0</v>
      </c>
      <c r="S152" s="167">
        <v>0</v>
      </c>
      <c r="T152" s="168">
        <f t="shared" ref="T152:T172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200</v>
      </c>
      <c r="AT152" s="169" t="s">
        <v>197</v>
      </c>
      <c r="AU152" s="169" t="s">
        <v>87</v>
      </c>
      <c r="AY152" s="18" t="s">
        <v>196</v>
      </c>
      <c r="BE152" s="170">
        <f t="shared" ref="BE152:BE172" si="14">IF(N152="základná",J152,0)</f>
        <v>0</v>
      </c>
      <c r="BF152" s="170">
        <f t="shared" ref="BF152:BF172" si="15">IF(N152="znížená",J152,0)</f>
        <v>0</v>
      </c>
      <c r="BG152" s="170">
        <f t="shared" ref="BG152:BG172" si="16">IF(N152="zákl. prenesená",J152,0)</f>
        <v>0</v>
      </c>
      <c r="BH152" s="170">
        <f t="shared" ref="BH152:BH172" si="17">IF(N152="zníž. prenesená",J152,0)</f>
        <v>0</v>
      </c>
      <c r="BI152" s="170">
        <f t="shared" ref="BI152:BI172" si="18">IF(N152="nulová",J152,0)</f>
        <v>0</v>
      </c>
      <c r="BJ152" s="18" t="s">
        <v>87</v>
      </c>
      <c r="BK152" s="170">
        <f t="shared" ref="BK152:BK172" si="19">ROUND(I152*H152,2)</f>
        <v>0</v>
      </c>
      <c r="BL152" s="18" t="s">
        <v>200</v>
      </c>
      <c r="BM152" s="169" t="s">
        <v>488</v>
      </c>
    </row>
    <row r="153" spans="1:65" s="2" customFormat="1" ht="21.75" customHeight="1">
      <c r="A153" s="33"/>
      <c r="B153" s="156"/>
      <c r="C153" s="197" t="s">
        <v>2052</v>
      </c>
      <c r="D153" s="197" t="s">
        <v>305</v>
      </c>
      <c r="E153" s="198" t="s">
        <v>3855</v>
      </c>
      <c r="F153" s="199" t="s">
        <v>3856</v>
      </c>
      <c r="G153" s="200" t="s">
        <v>444</v>
      </c>
      <c r="H153" s="201">
        <v>4</v>
      </c>
      <c r="I153" s="202"/>
      <c r="J153" s="203">
        <f t="shared" si="10"/>
        <v>0</v>
      </c>
      <c r="K153" s="204"/>
      <c r="L153" s="205"/>
      <c r="M153" s="206" t="s">
        <v>1</v>
      </c>
      <c r="N153" s="207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249</v>
      </c>
      <c r="AT153" s="169" t="s">
        <v>305</v>
      </c>
      <c r="AU153" s="169" t="s">
        <v>87</v>
      </c>
      <c r="AY153" s="18" t="s">
        <v>196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87</v>
      </c>
      <c r="BK153" s="170">
        <f t="shared" si="19"/>
        <v>0</v>
      </c>
      <c r="BL153" s="18" t="s">
        <v>200</v>
      </c>
      <c r="BM153" s="169" t="s">
        <v>497</v>
      </c>
    </row>
    <row r="154" spans="1:65" s="2" customFormat="1" ht="21.75" customHeight="1">
      <c r="A154" s="33"/>
      <c r="B154" s="156"/>
      <c r="C154" s="197" t="s">
        <v>354</v>
      </c>
      <c r="D154" s="197" t="s">
        <v>305</v>
      </c>
      <c r="E154" s="198" t="s">
        <v>3857</v>
      </c>
      <c r="F154" s="199" t="s">
        <v>3858</v>
      </c>
      <c r="G154" s="200" t="s">
        <v>444</v>
      </c>
      <c r="H154" s="201">
        <v>14</v>
      </c>
      <c r="I154" s="202"/>
      <c r="J154" s="203">
        <f t="shared" si="1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87</v>
      </c>
      <c r="AY154" s="18" t="s">
        <v>196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200</v>
      </c>
      <c r="BM154" s="169" t="s">
        <v>512</v>
      </c>
    </row>
    <row r="155" spans="1:65" s="2" customFormat="1" ht="16.5" customHeight="1">
      <c r="A155" s="33"/>
      <c r="B155" s="156"/>
      <c r="C155" s="157" t="s">
        <v>358</v>
      </c>
      <c r="D155" s="157" t="s">
        <v>197</v>
      </c>
      <c r="E155" s="158" t="s">
        <v>3859</v>
      </c>
      <c r="F155" s="159" t="s">
        <v>3860</v>
      </c>
      <c r="G155" s="160" t="s">
        <v>316</v>
      </c>
      <c r="H155" s="161">
        <v>74</v>
      </c>
      <c r="I155" s="162"/>
      <c r="J155" s="163">
        <f t="shared" si="1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87</v>
      </c>
      <c r="AY155" s="18" t="s">
        <v>196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200</v>
      </c>
      <c r="BM155" s="169" t="s">
        <v>521</v>
      </c>
    </row>
    <row r="156" spans="1:65" s="2" customFormat="1" ht="37.700000000000003" customHeight="1">
      <c r="A156" s="33"/>
      <c r="B156" s="156"/>
      <c r="C156" s="157" t="s">
        <v>362</v>
      </c>
      <c r="D156" s="157" t="s">
        <v>197</v>
      </c>
      <c r="E156" s="158" t="s">
        <v>3882</v>
      </c>
      <c r="F156" s="159" t="s">
        <v>3883</v>
      </c>
      <c r="G156" s="160" t="s">
        <v>444</v>
      </c>
      <c r="H156" s="161">
        <v>1</v>
      </c>
      <c r="I156" s="162"/>
      <c r="J156" s="163">
        <f t="shared" si="10"/>
        <v>0</v>
      </c>
      <c r="K156" s="164"/>
      <c r="L156" s="34"/>
      <c r="M156" s="165" t="s">
        <v>1</v>
      </c>
      <c r="N156" s="166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200</v>
      </c>
      <c r="AT156" s="169" t="s">
        <v>197</v>
      </c>
      <c r="AU156" s="169" t="s">
        <v>87</v>
      </c>
      <c r="AY156" s="18" t="s">
        <v>196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200</v>
      </c>
      <c r="BM156" s="169" t="s">
        <v>549</v>
      </c>
    </row>
    <row r="157" spans="1:65" s="2" customFormat="1" ht="24.2" customHeight="1">
      <c r="A157" s="33"/>
      <c r="B157" s="156"/>
      <c r="C157" s="157" t="s">
        <v>368</v>
      </c>
      <c r="D157" s="157" t="s">
        <v>197</v>
      </c>
      <c r="E157" s="158" t="s">
        <v>3884</v>
      </c>
      <c r="F157" s="159" t="s">
        <v>3885</v>
      </c>
      <c r="G157" s="160" t="s">
        <v>444</v>
      </c>
      <c r="H157" s="161">
        <v>6</v>
      </c>
      <c r="I157" s="162"/>
      <c r="J157" s="163">
        <f t="shared" si="1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87</v>
      </c>
      <c r="AY157" s="18" t="s">
        <v>196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200</v>
      </c>
      <c r="BM157" s="169" t="s">
        <v>558</v>
      </c>
    </row>
    <row r="158" spans="1:65" s="2" customFormat="1" ht="16.5" customHeight="1">
      <c r="A158" s="33"/>
      <c r="B158" s="156"/>
      <c r="C158" s="157" t="s">
        <v>375</v>
      </c>
      <c r="D158" s="157" t="s">
        <v>197</v>
      </c>
      <c r="E158" s="158" t="s">
        <v>3886</v>
      </c>
      <c r="F158" s="159" t="s">
        <v>3887</v>
      </c>
      <c r="G158" s="160" t="s">
        <v>444</v>
      </c>
      <c r="H158" s="161">
        <v>1</v>
      </c>
      <c r="I158" s="162"/>
      <c r="J158" s="163">
        <f t="shared" si="10"/>
        <v>0</v>
      </c>
      <c r="K158" s="164"/>
      <c r="L158" s="34"/>
      <c r="M158" s="165" t="s">
        <v>1</v>
      </c>
      <c r="N158" s="166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200</v>
      </c>
      <c r="AT158" s="169" t="s">
        <v>197</v>
      </c>
      <c r="AU158" s="169" t="s">
        <v>87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200</v>
      </c>
      <c r="BM158" s="169" t="s">
        <v>567</v>
      </c>
    </row>
    <row r="159" spans="1:65" s="2" customFormat="1" ht="24.2" customHeight="1">
      <c r="A159" s="33"/>
      <c r="B159" s="156"/>
      <c r="C159" s="197" t="s">
        <v>381</v>
      </c>
      <c r="D159" s="197" t="s">
        <v>305</v>
      </c>
      <c r="E159" s="198" t="s">
        <v>3888</v>
      </c>
      <c r="F159" s="199" t="s">
        <v>3889</v>
      </c>
      <c r="G159" s="200" t="s">
        <v>444</v>
      </c>
      <c r="H159" s="201">
        <v>6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249</v>
      </c>
      <c r="AT159" s="169" t="s">
        <v>305</v>
      </c>
      <c r="AU159" s="169" t="s">
        <v>87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200</v>
      </c>
      <c r="BM159" s="169" t="s">
        <v>596</v>
      </c>
    </row>
    <row r="160" spans="1:65" s="2" customFormat="1" ht="24.2" customHeight="1">
      <c r="A160" s="33"/>
      <c r="B160" s="156"/>
      <c r="C160" s="197" t="s">
        <v>388</v>
      </c>
      <c r="D160" s="197" t="s">
        <v>305</v>
      </c>
      <c r="E160" s="198" t="s">
        <v>3890</v>
      </c>
      <c r="F160" s="199" t="s">
        <v>3891</v>
      </c>
      <c r="G160" s="200" t="s">
        <v>444</v>
      </c>
      <c r="H160" s="201">
        <v>1</v>
      </c>
      <c r="I160" s="202"/>
      <c r="J160" s="203">
        <f t="shared" si="10"/>
        <v>0</v>
      </c>
      <c r="K160" s="204"/>
      <c r="L160" s="205"/>
      <c r="M160" s="206" t="s">
        <v>1</v>
      </c>
      <c r="N160" s="207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249</v>
      </c>
      <c r="AT160" s="169" t="s">
        <v>305</v>
      </c>
      <c r="AU160" s="169" t="s">
        <v>87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200</v>
      </c>
      <c r="BM160" s="169" t="s">
        <v>609</v>
      </c>
    </row>
    <row r="161" spans="1:65" s="2" customFormat="1" ht="21.75" customHeight="1">
      <c r="A161" s="33"/>
      <c r="B161" s="156"/>
      <c r="C161" s="157" t="s">
        <v>398</v>
      </c>
      <c r="D161" s="157" t="s">
        <v>197</v>
      </c>
      <c r="E161" s="158" t="s">
        <v>3892</v>
      </c>
      <c r="F161" s="159" t="s">
        <v>3893</v>
      </c>
      <c r="G161" s="160" t="s">
        <v>444</v>
      </c>
      <c r="H161" s="161">
        <v>3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200</v>
      </c>
      <c r="AT161" s="169" t="s">
        <v>197</v>
      </c>
      <c r="AU161" s="169" t="s">
        <v>87</v>
      </c>
      <c r="AY161" s="18" t="s">
        <v>196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87</v>
      </c>
      <c r="BK161" s="170">
        <f t="shared" si="19"/>
        <v>0</v>
      </c>
      <c r="BL161" s="18" t="s">
        <v>200</v>
      </c>
      <c r="BM161" s="169" t="s">
        <v>619</v>
      </c>
    </row>
    <row r="162" spans="1:65" s="2" customFormat="1" ht="24.2" customHeight="1">
      <c r="A162" s="33"/>
      <c r="B162" s="156"/>
      <c r="C162" s="197" t="s">
        <v>406</v>
      </c>
      <c r="D162" s="197" t="s">
        <v>305</v>
      </c>
      <c r="E162" s="198" t="s">
        <v>3894</v>
      </c>
      <c r="F162" s="199" t="s">
        <v>3895</v>
      </c>
      <c r="G162" s="200" t="s">
        <v>444</v>
      </c>
      <c r="H162" s="201">
        <v>3</v>
      </c>
      <c r="I162" s="202"/>
      <c r="J162" s="203">
        <f t="shared" si="10"/>
        <v>0</v>
      </c>
      <c r="K162" s="204"/>
      <c r="L162" s="205"/>
      <c r="M162" s="206" t="s">
        <v>1</v>
      </c>
      <c r="N162" s="207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249</v>
      </c>
      <c r="AT162" s="169" t="s">
        <v>305</v>
      </c>
      <c r="AU162" s="169" t="s">
        <v>87</v>
      </c>
      <c r="AY162" s="18" t="s">
        <v>196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87</v>
      </c>
      <c r="BK162" s="170">
        <f t="shared" si="19"/>
        <v>0</v>
      </c>
      <c r="BL162" s="18" t="s">
        <v>200</v>
      </c>
      <c r="BM162" s="169" t="s">
        <v>635</v>
      </c>
    </row>
    <row r="163" spans="1:65" s="2" customFormat="1" ht="16.5" customHeight="1">
      <c r="A163" s="33"/>
      <c r="B163" s="156"/>
      <c r="C163" s="197" t="s">
        <v>412</v>
      </c>
      <c r="D163" s="197" t="s">
        <v>305</v>
      </c>
      <c r="E163" s="198" t="s">
        <v>3896</v>
      </c>
      <c r="F163" s="199" t="s">
        <v>3897</v>
      </c>
      <c r="G163" s="200" t="s">
        <v>444</v>
      </c>
      <c r="H163" s="201">
        <v>3</v>
      </c>
      <c r="I163" s="202"/>
      <c r="J163" s="203">
        <f t="shared" si="10"/>
        <v>0</v>
      </c>
      <c r="K163" s="204"/>
      <c r="L163" s="205"/>
      <c r="M163" s="206" t="s">
        <v>1</v>
      </c>
      <c r="N163" s="207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249</v>
      </c>
      <c r="AT163" s="169" t="s">
        <v>305</v>
      </c>
      <c r="AU163" s="169" t="s">
        <v>87</v>
      </c>
      <c r="AY163" s="18" t="s">
        <v>196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87</v>
      </c>
      <c r="BK163" s="170">
        <f t="shared" si="19"/>
        <v>0</v>
      </c>
      <c r="BL163" s="18" t="s">
        <v>200</v>
      </c>
      <c r="BM163" s="169" t="s">
        <v>644</v>
      </c>
    </row>
    <row r="164" spans="1:65" s="2" customFormat="1" ht="16.5" customHeight="1">
      <c r="A164" s="33"/>
      <c r="B164" s="156"/>
      <c r="C164" s="197" t="s">
        <v>419</v>
      </c>
      <c r="D164" s="197" t="s">
        <v>305</v>
      </c>
      <c r="E164" s="198" t="s">
        <v>3898</v>
      </c>
      <c r="F164" s="199" t="s">
        <v>3899</v>
      </c>
      <c r="G164" s="200" t="s">
        <v>444</v>
      </c>
      <c r="H164" s="201">
        <v>3</v>
      </c>
      <c r="I164" s="202"/>
      <c r="J164" s="203">
        <f t="shared" si="10"/>
        <v>0</v>
      </c>
      <c r="K164" s="204"/>
      <c r="L164" s="205"/>
      <c r="M164" s="206" t="s">
        <v>1</v>
      </c>
      <c r="N164" s="207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249</v>
      </c>
      <c r="AT164" s="169" t="s">
        <v>305</v>
      </c>
      <c r="AU164" s="169" t="s">
        <v>87</v>
      </c>
      <c r="AY164" s="18" t="s">
        <v>196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200</v>
      </c>
      <c r="BM164" s="169" t="s">
        <v>653</v>
      </c>
    </row>
    <row r="165" spans="1:65" s="2" customFormat="1" ht="33" customHeight="1">
      <c r="A165" s="33"/>
      <c r="B165" s="156"/>
      <c r="C165" s="197" t="s">
        <v>428</v>
      </c>
      <c r="D165" s="197" t="s">
        <v>305</v>
      </c>
      <c r="E165" s="198" t="s">
        <v>3900</v>
      </c>
      <c r="F165" s="199" t="s">
        <v>3901</v>
      </c>
      <c r="G165" s="200" t="s">
        <v>444</v>
      </c>
      <c r="H165" s="201">
        <v>3</v>
      </c>
      <c r="I165" s="202"/>
      <c r="J165" s="203">
        <f t="shared" si="10"/>
        <v>0</v>
      </c>
      <c r="K165" s="204"/>
      <c r="L165" s="205"/>
      <c r="M165" s="206" t="s">
        <v>1</v>
      </c>
      <c r="N165" s="207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249</v>
      </c>
      <c r="AT165" s="169" t="s">
        <v>305</v>
      </c>
      <c r="AU165" s="169" t="s">
        <v>87</v>
      </c>
      <c r="AY165" s="18" t="s">
        <v>196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87</v>
      </c>
      <c r="BK165" s="170">
        <f t="shared" si="19"/>
        <v>0</v>
      </c>
      <c r="BL165" s="18" t="s">
        <v>200</v>
      </c>
      <c r="BM165" s="169" t="s">
        <v>666</v>
      </c>
    </row>
    <row r="166" spans="1:65" s="2" customFormat="1" ht="16.5" customHeight="1">
      <c r="A166" s="33"/>
      <c r="B166" s="156"/>
      <c r="C166" s="197" t="s">
        <v>2040</v>
      </c>
      <c r="D166" s="197" t="s">
        <v>305</v>
      </c>
      <c r="E166" s="198" t="s">
        <v>3902</v>
      </c>
      <c r="F166" s="199" t="s">
        <v>3903</v>
      </c>
      <c r="G166" s="200" t="s">
        <v>444</v>
      </c>
      <c r="H166" s="201">
        <v>3</v>
      </c>
      <c r="I166" s="202"/>
      <c r="J166" s="203">
        <f t="shared" si="10"/>
        <v>0</v>
      </c>
      <c r="K166" s="204"/>
      <c r="L166" s="205"/>
      <c r="M166" s="206" t="s">
        <v>1</v>
      </c>
      <c r="N166" s="207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249</v>
      </c>
      <c r="AT166" s="169" t="s">
        <v>305</v>
      </c>
      <c r="AU166" s="169" t="s">
        <v>87</v>
      </c>
      <c r="AY166" s="18" t="s">
        <v>196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87</v>
      </c>
      <c r="BK166" s="170">
        <f t="shared" si="19"/>
        <v>0</v>
      </c>
      <c r="BL166" s="18" t="s">
        <v>200</v>
      </c>
      <c r="BM166" s="169" t="s">
        <v>674</v>
      </c>
    </row>
    <row r="167" spans="1:65" s="2" customFormat="1" ht="24.2" customHeight="1">
      <c r="A167" s="33"/>
      <c r="B167" s="156"/>
      <c r="C167" s="157" t="s">
        <v>432</v>
      </c>
      <c r="D167" s="157" t="s">
        <v>197</v>
      </c>
      <c r="E167" s="158" t="s">
        <v>3841</v>
      </c>
      <c r="F167" s="159" t="s">
        <v>3842</v>
      </c>
      <c r="G167" s="160" t="s">
        <v>444</v>
      </c>
      <c r="H167" s="161">
        <v>1</v>
      </c>
      <c r="I167" s="162"/>
      <c r="J167" s="163">
        <f t="shared" si="10"/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200</v>
      </c>
      <c r="AT167" s="169" t="s">
        <v>197</v>
      </c>
      <c r="AU167" s="169" t="s">
        <v>87</v>
      </c>
      <c r="AY167" s="18" t="s">
        <v>196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87</v>
      </c>
      <c r="BK167" s="170">
        <f t="shared" si="19"/>
        <v>0</v>
      </c>
      <c r="BL167" s="18" t="s">
        <v>200</v>
      </c>
      <c r="BM167" s="169" t="s">
        <v>682</v>
      </c>
    </row>
    <row r="168" spans="1:65" s="2" customFormat="1" ht="21.75" customHeight="1">
      <c r="A168" s="33"/>
      <c r="B168" s="156"/>
      <c r="C168" s="197" t="s">
        <v>441</v>
      </c>
      <c r="D168" s="197" t="s">
        <v>305</v>
      </c>
      <c r="E168" s="198" t="s">
        <v>3843</v>
      </c>
      <c r="F168" s="199" t="s">
        <v>3844</v>
      </c>
      <c r="G168" s="200" t="s">
        <v>444</v>
      </c>
      <c r="H168" s="201">
        <v>1</v>
      </c>
      <c r="I168" s="202"/>
      <c r="J168" s="203">
        <f t="shared" si="10"/>
        <v>0</v>
      </c>
      <c r="K168" s="204"/>
      <c r="L168" s="205"/>
      <c r="M168" s="206" t="s">
        <v>1</v>
      </c>
      <c r="N168" s="207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249</v>
      </c>
      <c r="AT168" s="169" t="s">
        <v>305</v>
      </c>
      <c r="AU168" s="169" t="s">
        <v>87</v>
      </c>
      <c r="AY168" s="18" t="s">
        <v>196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87</v>
      </c>
      <c r="BK168" s="170">
        <f t="shared" si="19"/>
        <v>0</v>
      </c>
      <c r="BL168" s="18" t="s">
        <v>200</v>
      </c>
      <c r="BM168" s="169" t="s">
        <v>692</v>
      </c>
    </row>
    <row r="169" spans="1:65" s="2" customFormat="1" ht="24.2" customHeight="1">
      <c r="A169" s="33"/>
      <c r="B169" s="156"/>
      <c r="C169" s="157" t="s">
        <v>447</v>
      </c>
      <c r="D169" s="157" t="s">
        <v>197</v>
      </c>
      <c r="E169" s="158" t="s">
        <v>3904</v>
      </c>
      <c r="F169" s="159" t="s">
        <v>3905</v>
      </c>
      <c r="G169" s="160" t="s">
        <v>444</v>
      </c>
      <c r="H169" s="161">
        <v>3</v>
      </c>
      <c r="I169" s="162"/>
      <c r="J169" s="163">
        <f t="shared" si="1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87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200</v>
      </c>
      <c r="BM169" s="169" t="s">
        <v>701</v>
      </c>
    </row>
    <row r="170" spans="1:65" s="2" customFormat="1" ht="16.5" customHeight="1">
      <c r="A170" s="33"/>
      <c r="B170" s="156"/>
      <c r="C170" s="197" t="s">
        <v>452</v>
      </c>
      <c r="D170" s="197" t="s">
        <v>305</v>
      </c>
      <c r="E170" s="198" t="s">
        <v>3906</v>
      </c>
      <c r="F170" s="199" t="s">
        <v>3907</v>
      </c>
      <c r="G170" s="200" t="s">
        <v>444</v>
      </c>
      <c r="H170" s="201">
        <v>3</v>
      </c>
      <c r="I170" s="202"/>
      <c r="J170" s="203">
        <f t="shared" si="10"/>
        <v>0</v>
      </c>
      <c r="K170" s="204"/>
      <c r="L170" s="205"/>
      <c r="M170" s="206" t="s">
        <v>1</v>
      </c>
      <c r="N170" s="207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249</v>
      </c>
      <c r="AT170" s="169" t="s">
        <v>305</v>
      </c>
      <c r="AU170" s="169" t="s">
        <v>87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200</v>
      </c>
      <c r="BM170" s="169" t="s">
        <v>710</v>
      </c>
    </row>
    <row r="171" spans="1:65" s="2" customFormat="1" ht="16.5" customHeight="1">
      <c r="A171" s="33"/>
      <c r="B171" s="156"/>
      <c r="C171" s="197" t="s">
        <v>456</v>
      </c>
      <c r="D171" s="197" t="s">
        <v>305</v>
      </c>
      <c r="E171" s="198" t="s">
        <v>3908</v>
      </c>
      <c r="F171" s="199" t="s">
        <v>3909</v>
      </c>
      <c r="G171" s="200" t="s">
        <v>444</v>
      </c>
      <c r="H171" s="201">
        <v>3</v>
      </c>
      <c r="I171" s="202"/>
      <c r="J171" s="203">
        <f t="shared" si="10"/>
        <v>0</v>
      </c>
      <c r="K171" s="204"/>
      <c r="L171" s="205"/>
      <c r="M171" s="206" t="s">
        <v>1</v>
      </c>
      <c r="N171" s="207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249</v>
      </c>
      <c r="AT171" s="169" t="s">
        <v>305</v>
      </c>
      <c r="AU171" s="169" t="s">
        <v>87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200</v>
      </c>
      <c r="BM171" s="169" t="s">
        <v>718</v>
      </c>
    </row>
    <row r="172" spans="1:65" s="2" customFormat="1" ht="24.2" customHeight="1">
      <c r="A172" s="33"/>
      <c r="B172" s="156"/>
      <c r="C172" s="157" t="s">
        <v>462</v>
      </c>
      <c r="D172" s="157" t="s">
        <v>197</v>
      </c>
      <c r="E172" s="158" t="s">
        <v>3845</v>
      </c>
      <c r="F172" s="159" t="s">
        <v>3846</v>
      </c>
      <c r="G172" s="160" t="s">
        <v>316</v>
      </c>
      <c r="H172" s="161">
        <v>74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87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200</v>
      </c>
      <c r="BM172" s="169" t="s">
        <v>729</v>
      </c>
    </row>
    <row r="173" spans="1:65" s="12" customFormat="1" ht="22.7" customHeight="1">
      <c r="B173" s="146"/>
      <c r="D173" s="147" t="s">
        <v>73</v>
      </c>
      <c r="E173" s="171" t="s">
        <v>727</v>
      </c>
      <c r="F173" s="171" t="s">
        <v>728</v>
      </c>
      <c r="I173" s="149"/>
      <c r="J173" s="172">
        <f>BK173</f>
        <v>0</v>
      </c>
      <c r="L173" s="146"/>
      <c r="M173" s="150"/>
      <c r="N173" s="151"/>
      <c r="O173" s="151"/>
      <c r="P173" s="152">
        <f>P174</f>
        <v>0</v>
      </c>
      <c r="Q173" s="151"/>
      <c r="R173" s="152">
        <f>R174</f>
        <v>0</v>
      </c>
      <c r="S173" s="151"/>
      <c r="T173" s="153">
        <f>T174</f>
        <v>0</v>
      </c>
      <c r="AR173" s="147" t="s">
        <v>81</v>
      </c>
      <c r="AT173" s="154" t="s">
        <v>73</v>
      </c>
      <c r="AU173" s="154" t="s">
        <v>81</v>
      </c>
      <c r="AY173" s="147" t="s">
        <v>196</v>
      </c>
      <c r="BK173" s="155">
        <f>BK174</f>
        <v>0</v>
      </c>
    </row>
    <row r="174" spans="1:65" s="2" customFormat="1" ht="33" customHeight="1">
      <c r="A174" s="33"/>
      <c r="B174" s="156"/>
      <c r="C174" s="157" t="s">
        <v>467</v>
      </c>
      <c r="D174" s="157" t="s">
        <v>197</v>
      </c>
      <c r="E174" s="158" t="s">
        <v>2027</v>
      </c>
      <c r="F174" s="159" t="s">
        <v>2028</v>
      </c>
      <c r="G174" s="160" t="s">
        <v>280</v>
      </c>
      <c r="H174" s="161">
        <v>71.905000000000001</v>
      </c>
      <c r="I174" s="162"/>
      <c r="J174" s="163">
        <f>ROUND(I174*H174,2)</f>
        <v>0</v>
      </c>
      <c r="K174" s="164"/>
      <c r="L174" s="34"/>
      <c r="M174" s="165" t="s">
        <v>1</v>
      </c>
      <c r="N174" s="166" t="s">
        <v>40</v>
      </c>
      <c r="O174" s="62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200</v>
      </c>
      <c r="AT174" s="169" t="s">
        <v>197</v>
      </c>
      <c r="AU174" s="169" t="s">
        <v>87</v>
      </c>
      <c r="AY174" s="18" t="s">
        <v>196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8" t="s">
        <v>87</v>
      </c>
      <c r="BK174" s="170">
        <f>ROUND(I174*H174,2)</f>
        <v>0</v>
      </c>
      <c r="BL174" s="18" t="s">
        <v>200</v>
      </c>
      <c r="BM174" s="169" t="s">
        <v>2096</v>
      </c>
    </row>
    <row r="175" spans="1:65" s="2" customFormat="1" ht="49.9" customHeight="1">
      <c r="A175" s="33"/>
      <c r="B175" s="34"/>
      <c r="C175" s="33"/>
      <c r="D175" s="33"/>
      <c r="E175" s="148" t="s">
        <v>1968</v>
      </c>
      <c r="F175" s="148" t="s">
        <v>1969</v>
      </c>
      <c r="G175" s="33"/>
      <c r="H175" s="33"/>
      <c r="I175" s="33"/>
      <c r="J175" s="134">
        <f t="shared" ref="J175:J185" si="20">BK175</f>
        <v>0</v>
      </c>
      <c r="K175" s="33"/>
      <c r="L175" s="34"/>
      <c r="M175" s="209"/>
      <c r="N175" s="210"/>
      <c r="O175" s="62"/>
      <c r="P175" s="62"/>
      <c r="Q175" s="62"/>
      <c r="R175" s="62"/>
      <c r="S175" s="62"/>
      <c r="T175" s="6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73</v>
      </c>
      <c r="AU175" s="18" t="s">
        <v>74</v>
      </c>
      <c r="AY175" s="18" t="s">
        <v>1970</v>
      </c>
      <c r="BK175" s="170">
        <f>SUM(BK176:BK185)</f>
        <v>0</v>
      </c>
    </row>
    <row r="176" spans="1:65" s="2" customFormat="1" ht="16.350000000000001" customHeight="1">
      <c r="A176" s="33"/>
      <c r="B176" s="34"/>
      <c r="C176" s="211" t="s">
        <v>1</v>
      </c>
      <c r="D176" s="211" t="s">
        <v>197</v>
      </c>
      <c r="E176" s="212" t="s">
        <v>1</v>
      </c>
      <c r="F176" s="213" t="s">
        <v>1</v>
      </c>
      <c r="G176" s="214" t="s">
        <v>1</v>
      </c>
      <c r="H176" s="215"/>
      <c r="I176" s="216"/>
      <c r="J176" s="217">
        <f t="shared" si="20"/>
        <v>0</v>
      </c>
      <c r="K176" s="218"/>
      <c r="L176" s="34"/>
      <c r="M176" s="219" t="s">
        <v>1</v>
      </c>
      <c r="N176" s="220" t="s">
        <v>40</v>
      </c>
      <c r="O176" s="62"/>
      <c r="P176" s="62"/>
      <c r="Q176" s="62"/>
      <c r="R176" s="62"/>
      <c r="S176" s="62"/>
      <c r="T176" s="6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1970</v>
      </c>
      <c r="AU176" s="18" t="s">
        <v>81</v>
      </c>
      <c r="AY176" s="18" t="s">
        <v>1970</v>
      </c>
      <c r="BE176" s="170">
        <f t="shared" ref="BE176:BE185" si="21">IF(N176="základná",J176,0)</f>
        <v>0</v>
      </c>
      <c r="BF176" s="170">
        <f t="shared" ref="BF176:BF185" si="22">IF(N176="znížená",J176,0)</f>
        <v>0</v>
      </c>
      <c r="BG176" s="170">
        <f t="shared" ref="BG176:BG185" si="23">IF(N176="zákl. prenesená",J176,0)</f>
        <v>0</v>
      </c>
      <c r="BH176" s="170">
        <f t="shared" ref="BH176:BH185" si="24">IF(N176="zníž. prenesená",J176,0)</f>
        <v>0</v>
      </c>
      <c r="BI176" s="170">
        <f t="shared" ref="BI176:BI185" si="25">IF(N176="nulová",J176,0)</f>
        <v>0</v>
      </c>
      <c r="BJ176" s="18" t="s">
        <v>87</v>
      </c>
      <c r="BK176" s="170">
        <f t="shared" ref="BK176:BK185" si="26">I176*H176</f>
        <v>0</v>
      </c>
    </row>
    <row r="177" spans="1:63" s="2" customFormat="1" ht="16.350000000000001" customHeight="1">
      <c r="A177" s="33"/>
      <c r="B177" s="34"/>
      <c r="C177" s="211" t="s">
        <v>1</v>
      </c>
      <c r="D177" s="211" t="s">
        <v>197</v>
      </c>
      <c r="E177" s="212" t="s">
        <v>1</v>
      </c>
      <c r="F177" s="213" t="s">
        <v>1</v>
      </c>
      <c r="G177" s="214" t="s">
        <v>1</v>
      </c>
      <c r="H177" s="215"/>
      <c r="I177" s="216"/>
      <c r="J177" s="217">
        <f t="shared" si="20"/>
        <v>0</v>
      </c>
      <c r="K177" s="218"/>
      <c r="L177" s="34"/>
      <c r="M177" s="219" t="s">
        <v>1</v>
      </c>
      <c r="N177" s="220" t="s">
        <v>40</v>
      </c>
      <c r="O177" s="62"/>
      <c r="P177" s="62"/>
      <c r="Q177" s="62"/>
      <c r="R177" s="62"/>
      <c r="S177" s="62"/>
      <c r="T177" s="6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1970</v>
      </c>
      <c r="AU177" s="18" t="s">
        <v>81</v>
      </c>
      <c r="AY177" s="18" t="s">
        <v>1970</v>
      </c>
      <c r="BE177" s="170">
        <f t="shared" si="21"/>
        <v>0</v>
      </c>
      <c r="BF177" s="170">
        <f t="shared" si="22"/>
        <v>0</v>
      </c>
      <c r="BG177" s="170">
        <f t="shared" si="23"/>
        <v>0</v>
      </c>
      <c r="BH177" s="170">
        <f t="shared" si="24"/>
        <v>0</v>
      </c>
      <c r="BI177" s="170">
        <f t="shared" si="25"/>
        <v>0</v>
      </c>
      <c r="BJ177" s="18" t="s">
        <v>87</v>
      </c>
      <c r="BK177" s="170">
        <f t="shared" si="26"/>
        <v>0</v>
      </c>
    </row>
    <row r="178" spans="1:63" s="2" customFormat="1" ht="16.350000000000001" customHeight="1">
      <c r="A178" s="33"/>
      <c r="B178" s="34"/>
      <c r="C178" s="211" t="s">
        <v>1</v>
      </c>
      <c r="D178" s="211" t="s">
        <v>197</v>
      </c>
      <c r="E178" s="212" t="s">
        <v>1</v>
      </c>
      <c r="F178" s="213" t="s">
        <v>1</v>
      </c>
      <c r="G178" s="214" t="s">
        <v>1</v>
      </c>
      <c r="H178" s="215"/>
      <c r="I178" s="216"/>
      <c r="J178" s="217">
        <f t="shared" si="20"/>
        <v>0</v>
      </c>
      <c r="K178" s="218"/>
      <c r="L178" s="34"/>
      <c r="M178" s="219" t="s">
        <v>1</v>
      </c>
      <c r="N178" s="220" t="s">
        <v>40</v>
      </c>
      <c r="O178" s="62"/>
      <c r="P178" s="62"/>
      <c r="Q178" s="62"/>
      <c r="R178" s="62"/>
      <c r="S178" s="62"/>
      <c r="T178" s="6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1970</v>
      </c>
      <c r="AU178" s="18" t="s">
        <v>81</v>
      </c>
      <c r="AY178" s="18" t="s">
        <v>1970</v>
      </c>
      <c r="BE178" s="170">
        <f t="shared" si="21"/>
        <v>0</v>
      </c>
      <c r="BF178" s="170">
        <f t="shared" si="22"/>
        <v>0</v>
      </c>
      <c r="BG178" s="170">
        <f t="shared" si="23"/>
        <v>0</v>
      </c>
      <c r="BH178" s="170">
        <f t="shared" si="24"/>
        <v>0</v>
      </c>
      <c r="BI178" s="170">
        <f t="shared" si="25"/>
        <v>0</v>
      </c>
      <c r="BJ178" s="18" t="s">
        <v>87</v>
      </c>
      <c r="BK178" s="170">
        <f t="shared" si="26"/>
        <v>0</v>
      </c>
    </row>
    <row r="179" spans="1:63" s="2" customFormat="1" ht="16.350000000000001" customHeight="1">
      <c r="A179" s="33"/>
      <c r="B179" s="34"/>
      <c r="C179" s="211" t="s">
        <v>1</v>
      </c>
      <c r="D179" s="211" t="s">
        <v>197</v>
      </c>
      <c r="E179" s="212" t="s">
        <v>1</v>
      </c>
      <c r="F179" s="213" t="s">
        <v>1</v>
      </c>
      <c r="G179" s="214" t="s">
        <v>1</v>
      </c>
      <c r="H179" s="215"/>
      <c r="I179" s="216"/>
      <c r="J179" s="217">
        <f t="shared" si="20"/>
        <v>0</v>
      </c>
      <c r="K179" s="218"/>
      <c r="L179" s="34"/>
      <c r="M179" s="219" t="s">
        <v>1</v>
      </c>
      <c r="N179" s="220" t="s">
        <v>40</v>
      </c>
      <c r="O179" s="62"/>
      <c r="P179" s="62"/>
      <c r="Q179" s="62"/>
      <c r="R179" s="62"/>
      <c r="S179" s="62"/>
      <c r="T179" s="6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1970</v>
      </c>
      <c r="AU179" s="18" t="s">
        <v>81</v>
      </c>
      <c r="AY179" s="18" t="s">
        <v>1970</v>
      </c>
      <c r="BE179" s="170">
        <f t="shared" si="21"/>
        <v>0</v>
      </c>
      <c r="BF179" s="170">
        <f t="shared" si="22"/>
        <v>0</v>
      </c>
      <c r="BG179" s="170">
        <f t="shared" si="23"/>
        <v>0</v>
      </c>
      <c r="BH179" s="170">
        <f t="shared" si="24"/>
        <v>0</v>
      </c>
      <c r="BI179" s="170">
        <f t="shared" si="25"/>
        <v>0</v>
      </c>
      <c r="BJ179" s="18" t="s">
        <v>87</v>
      </c>
      <c r="BK179" s="170">
        <f t="shared" si="26"/>
        <v>0</v>
      </c>
    </row>
    <row r="180" spans="1:63" s="2" customFormat="1" ht="16.350000000000001" customHeight="1">
      <c r="A180" s="33"/>
      <c r="B180" s="34"/>
      <c r="C180" s="211" t="s">
        <v>1</v>
      </c>
      <c r="D180" s="211" t="s">
        <v>197</v>
      </c>
      <c r="E180" s="212" t="s">
        <v>1</v>
      </c>
      <c r="F180" s="213" t="s">
        <v>1</v>
      </c>
      <c r="G180" s="214" t="s">
        <v>1</v>
      </c>
      <c r="H180" s="215"/>
      <c r="I180" s="216"/>
      <c r="J180" s="217">
        <f t="shared" si="20"/>
        <v>0</v>
      </c>
      <c r="K180" s="218"/>
      <c r="L180" s="34"/>
      <c r="M180" s="219" t="s">
        <v>1</v>
      </c>
      <c r="N180" s="220" t="s">
        <v>40</v>
      </c>
      <c r="O180" s="62"/>
      <c r="P180" s="62"/>
      <c r="Q180" s="62"/>
      <c r="R180" s="62"/>
      <c r="S180" s="62"/>
      <c r="T180" s="6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1970</v>
      </c>
      <c r="AU180" s="18" t="s">
        <v>81</v>
      </c>
      <c r="AY180" s="18" t="s">
        <v>1970</v>
      </c>
      <c r="BE180" s="170">
        <f t="shared" si="21"/>
        <v>0</v>
      </c>
      <c r="BF180" s="170">
        <f t="shared" si="22"/>
        <v>0</v>
      </c>
      <c r="BG180" s="170">
        <f t="shared" si="23"/>
        <v>0</v>
      </c>
      <c r="BH180" s="170">
        <f t="shared" si="24"/>
        <v>0</v>
      </c>
      <c r="BI180" s="170">
        <f t="shared" si="25"/>
        <v>0</v>
      </c>
      <c r="BJ180" s="18" t="s">
        <v>87</v>
      </c>
      <c r="BK180" s="170">
        <f t="shared" si="26"/>
        <v>0</v>
      </c>
    </row>
    <row r="181" spans="1:63" s="2" customFormat="1" ht="16.350000000000001" customHeight="1">
      <c r="A181" s="33"/>
      <c r="B181" s="34"/>
      <c r="C181" s="211" t="s">
        <v>1</v>
      </c>
      <c r="D181" s="211" t="s">
        <v>197</v>
      </c>
      <c r="E181" s="212" t="s">
        <v>1</v>
      </c>
      <c r="F181" s="213" t="s">
        <v>1</v>
      </c>
      <c r="G181" s="214" t="s">
        <v>1</v>
      </c>
      <c r="H181" s="215"/>
      <c r="I181" s="216"/>
      <c r="J181" s="217">
        <f t="shared" si="20"/>
        <v>0</v>
      </c>
      <c r="K181" s="218"/>
      <c r="L181" s="34"/>
      <c r="M181" s="219" t="s">
        <v>1</v>
      </c>
      <c r="N181" s="220" t="s">
        <v>40</v>
      </c>
      <c r="O181" s="62"/>
      <c r="P181" s="62"/>
      <c r="Q181" s="62"/>
      <c r="R181" s="62"/>
      <c r="S181" s="62"/>
      <c r="T181" s="6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1970</v>
      </c>
      <c r="AU181" s="18" t="s">
        <v>81</v>
      </c>
      <c r="AY181" s="18" t="s">
        <v>1970</v>
      </c>
      <c r="BE181" s="170">
        <f t="shared" si="21"/>
        <v>0</v>
      </c>
      <c r="BF181" s="170">
        <f t="shared" si="22"/>
        <v>0</v>
      </c>
      <c r="BG181" s="170">
        <f t="shared" si="23"/>
        <v>0</v>
      </c>
      <c r="BH181" s="170">
        <f t="shared" si="24"/>
        <v>0</v>
      </c>
      <c r="BI181" s="170">
        <f t="shared" si="25"/>
        <v>0</v>
      </c>
      <c r="BJ181" s="18" t="s">
        <v>87</v>
      </c>
      <c r="BK181" s="170">
        <f t="shared" si="26"/>
        <v>0</v>
      </c>
    </row>
    <row r="182" spans="1:63" s="2" customFormat="1" ht="16.350000000000001" customHeight="1">
      <c r="A182" s="33"/>
      <c r="B182" s="34"/>
      <c r="C182" s="211" t="s">
        <v>1</v>
      </c>
      <c r="D182" s="211" t="s">
        <v>197</v>
      </c>
      <c r="E182" s="212" t="s">
        <v>1</v>
      </c>
      <c r="F182" s="213" t="s">
        <v>1</v>
      </c>
      <c r="G182" s="214" t="s">
        <v>1</v>
      </c>
      <c r="H182" s="215"/>
      <c r="I182" s="216"/>
      <c r="J182" s="217">
        <f t="shared" si="20"/>
        <v>0</v>
      </c>
      <c r="K182" s="218"/>
      <c r="L182" s="34"/>
      <c r="M182" s="219" t="s">
        <v>1</v>
      </c>
      <c r="N182" s="220" t="s">
        <v>40</v>
      </c>
      <c r="O182" s="62"/>
      <c r="P182" s="62"/>
      <c r="Q182" s="62"/>
      <c r="R182" s="62"/>
      <c r="S182" s="62"/>
      <c r="T182" s="6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1970</v>
      </c>
      <c r="AU182" s="18" t="s">
        <v>81</v>
      </c>
      <c r="AY182" s="18" t="s">
        <v>1970</v>
      </c>
      <c r="BE182" s="170">
        <f t="shared" si="21"/>
        <v>0</v>
      </c>
      <c r="BF182" s="170">
        <f t="shared" si="22"/>
        <v>0</v>
      </c>
      <c r="BG182" s="170">
        <f t="shared" si="23"/>
        <v>0</v>
      </c>
      <c r="BH182" s="170">
        <f t="shared" si="24"/>
        <v>0</v>
      </c>
      <c r="BI182" s="170">
        <f t="shared" si="25"/>
        <v>0</v>
      </c>
      <c r="BJ182" s="18" t="s">
        <v>87</v>
      </c>
      <c r="BK182" s="170">
        <f t="shared" si="26"/>
        <v>0</v>
      </c>
    </row>
    <row r="183" spans="1:63" s="2" customFormat="1" ht="16.350000000000001" customHeight="1">
      <c r="A183" s="33"/>
      <c r="B183" s="34"/>
      <c r="C183" s="211" t="s">
        <v>1</v>
      </c>
      <c r="D183" s="211" t="s">
        <v>197</v>
      </c>
      <c r="E183" s="212" t="s">
        <v>1</v>
      </c>
      <c r="F183" s="213" t="s">
        <v>1</v>
      </c>
      <c r="G183" s="214" t="s">
        <v>1</v>
      </c>
      <c r="H183" s="215"/>
      <c r="I183" s="216"/>
      <c r="J183" s="217">
        <f t="shared" si="20"/>
        <v>0</v>
      </c>
      <c r="K183" s="218"/>
      <c r="L183" s="34"/>
      <c r="M183" s="219" t="s">
        <v>1</v>
      </c>
      <c r="N183" s="220" t="s">
        <v>40</v>
      </c>
      <c r="O183" s="62"/>
      <c r="P183" s="62"/>
      <c r="Q183" s="62"/>
      <c r="R183" s="62"/>
      <c r="S183" s="62"/>
      <c r="T183" s="6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1970</v>
      </c>
      <c r="AU183" s="18" t="s">
        <v>81</v>
      </c>
      <c r="AY183" s="18" t="s">
        <v>1970</v>
      </c>
      <c r="BE183" s="170">
        <f t="shared" si="21"/>
        <v>0</v>
      </c>
      <c r="BF183" s="170">
        <f t="shared" si="22"/>
        <v>0</v>
      </c>
      <c r="BG183" s="170">
        <f t="shared" si="23"/>
        <v>0</v>
      </c>
      <c r="BH183" s="170">
        <f t="shared" si="24"/>
        <v>0</v>
      </c>
      <c r="BI183" s="170">
        <f t="shared" si="25"/>
        <v>0</v>
      </c>
      <c r="BJ183" s="18" t="s">
        <v>87</v>
      </c>
      <c r="BK183" s="170">
        <f t="shared" si="26"/>
        <v>0</v>
      </c>
    </row>
    <row r="184" spans="1:63" s="2" customFormat="1" ht="16.350000000000001" customHeight="1">
      <c r="A184" s="33"/>
      <c r="B184" s="34"/>
      <c r="C184" s="211" t="s">
        <v>1</v>
      </c>
      <c r="D184" s="211" t="s">
        <v>197</v>
      </c>
      <c r="E184" s="212" t="s">
        <v>1</v>
      </c>
      <c r="F184" s="213" t="s">
        <v>1</v>
      </c>
      <c r="G184" s="214" t="s">
        <v>1</v>
      </c>
      <c r="H184" s="215"/>
      <c r="I184" s="216"/>
      <c r="J184" s="217">
        <f t="shared" si="20"/>
        <v>0</v>
      </c>
      <c r="K184" s="218"/>
      <c r="L184" s="34"/>
      <c r="M184" s="219" t="s">
        <v>1</v>
      </c>
      <c r="N184" s="220" t="s">
        <v>40</v>
      </c>
      <c r="O184" s="62"/>
      <c r="P184" s="62"/>
      <c r="Q184" s="62"/>
      <c r="R184" s="62"/>
      <c r="S184" s="62"/>
      <c r="T184" s="6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1970</v>
      </c>
      <c r="AU184" s="18" t="s">
        <v>81</v>
      </c>
      <c r="AY184" s="18" t="s">
        <v>1970</v>
      </c>
      <c r="BE184" s="170">
        <f t="shared" si="21"/>
        <v>0</v>
      </c>
      <c r="BF184" s="170">
        <f t="shared" si="22"/>
        <v>0</v>
      </c>
      <c r="BG184" s="170">
        <f t="shared" si="23"/>
        <v>0</v>
      </c>
      <c r="BH184" s="170">
        <f t="shared" si="24"/>
        <v>0</v>
      </c>
      <c r="BI184" s="170">
        <f t="shared" si="25"/>
        <v>0</v>
      </c>
      <c r="BJ184" s="18" t="s">
        <v>87</v>
      </c>
      <c r="BK184" s="170">
        <f t="shared" si="26"/>
        <v>0</v>
      </c>
    </row>
    <row r="185" spans="1:63" s="2" customFormat="1" ht="16.350000000000001" customHeight="1">
      <c r="A185" s="33"/>
      <c r="B185" s="34"/>
      <c r="C185" s="211" t="s">
        <v>1</v>
      </c>
      <c r="D185" s="211" t="s">
        <v>197</v>
      </c>
      <c r="E185" s="212" t="s">
        <v>1</v>
      </c>
      <c r="F185" s="213" t="s">
        <v>1</v>
      </c>
      <c r="G185" s="214" t="s">
        <v>1</v>
      </c>
      <c r="H185" s="215"/>
      <c r="I185" s="216"/>
      <c r="J185" s="217">
        <f t="shared" si="20"/>
        <v>0</v>
      </c>
      <c r="K185" s="218"/>
      <c r="L185" s="34"/>
      <c r="M185" s="219" t="s">
        <v>1</v>
      </c>
      <c r="N185" s="220" t="s">
        <v>40</v>
      </c>
      <c r="O185" s="221"/>
      <c r="P185" s="221"/>
      <c r="Q185" s="221"/>
      <c r="R185" s="221"/>
      <c r="S185" s="221"/>
      <c r="T185" s="222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1970</v>
      </c>
      <c r="AU185" s="18" t="s">
        <v>81</v>
      </c>
      <c r="AY185" s="18" t="s">
        <v>1970</v>
      </c>
      <c r="BE185" s="170">
        <f t="shared" si="21"/>
        <v>0</v>
      </c>
      <c r="BF185" s="170">
        <f t="shared" si="22"/>
        <v>0</v>
      </c>
      <c r="BG185" s="170">
        <f t="shared" si="23"/>
        <v>0</v>
      </c>
      <c r="BH185" s="170">
        <f t="shared" si="24"/>
        <v>0</v>
      </c>
      <c r="BI185" s="170">
        <f t="shared" si="25"/>
        <v>0</v>
      </c>
      <c r="BJ185" s="18" t="s">
        <v>87</v>
      </c>
      <c r="BK185" s="170">
        <f t="shared" si="26"/>
        <v>0</v>
      </c>
    </row>
    <row r="186" spans="1:63" s="2" customFormat="1" ht="6.95" customHeight="1">
      <c r="A186" s="33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34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autoFilter ref="C122:K1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6:D186">
      <formula1>"K, M"</formula1>
    </dataValidation>
    <dataValidation type="list" allowBlank="1" showInputMessage="1" showErrorMessage="1" error="Povolené sú hodnoty základná, znížená, nulová." sqref="N176:N18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130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3910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20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28</v>
      </c>
      <c r="F21" s="33"/>
      <c r="G21" s="33"/>
      <c r="H21" s="33"/>
      <c r="I21" s="28" t="s">
        <v>24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Natália Voltmannová</v>
      </c>
      <c r="F24" s="33"/>
      <c r="G24" s="33"/>
      <c r="H24" s="33"/>
      <c r="I24" s="28" t="s">
        <v>24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ROUND(J118,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ROUND((ROUND((SUM(BE118:BE148)),  2) + SUM(BE150:BE159)), 2)</f>
        <v>0</v>
      </c>
      <c r="G33" s="110"/>
      <c r="H33" s="110"/>
      <c r="I33" s="111">
        <v>0.2</v>
      </c>
      <c r="J33" s="109">
        <f>ROUND((ROUND(((SUM(BE118:BE148))*I33),  2) + (SUM(BE150:BE159)*I33)),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ROUND((ROUND((SUM(BF118:BF148)),  2) + SUM(BF150:BF159)), 2)</f>
        <v>0</v>
      </c>
      <c r="G34" s="110"/>
      <c r="H34" s="110"/>
      <c r="I34" s="111">
        <v>0.2</v>
      </c>
      <c r="J34" s="109">
        <f>ROUND((ROUND(((SUM(BF118:BF148))*I34),  2) + (SUM(BF150:BF159)*I34)),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ROUND((ROUND((SUM(BG118:BG148)),  2) + SUM(BG150:BG159)),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ROUND((ROUND((SUM(BH118:BH148)),  2) + SUM(BH150:BH159)),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ROUND((ROUND((SUM(BI118:BI148)),  2) + SUM(BI150:BI159)),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20210701_04 - SO-04 Prípojka NN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Ateliér Slabey 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5.7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Natália Voltmannová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J118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3911</v>
      </c>
      <c r="E97" s="127"/>
      <c r="F97" s="127"/>
      <c r="G97" s="127"/>
      <c r="H97" s="127"/>
      <c r="I97" s="127"/>
      <c r="J97" s="128">
        <f>J119</f>
        <v>0</v>
      </c>
      <c r="L97" s="125"/>
    </row>
    <row r="98" spans="1:31" s="9" customFormat="1" ht="21.75" hidden="1" customHeight="1">
      <c r="B98" s="125"/>
      <c r="D98" s="133" t="s">
        <v>181</v>
      </c>
      <c r="J98" s="134">
        <f>J149</f>
        <v>0</v>
      </c>
      <c r="L98" s="125"/>
    </row>
    <row r="99" spans="1:31" s="2" customFormat="1" ht="21.75" hidden="1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hidden="1" customHeight="1">
      <c r="A100" s="33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idden="1"/>
    <row r="102" spans="1:31" hidden="1"/>
    <row r="103" spans="1:31" hidden="1"/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182</v>
      </c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15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86" t="str">
        <f>E7</f>
        <v>Viacúčelová športová hala - EÚ v Bratislave</v>
      </c>
      <c r="F108" s="287"/>
      <c r="G108" s="287"/>
      <c r="H108" s="287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143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0" t="str">
        <f>E9</f>
        <v>20210701_04 - SO-04 Prípojka NN</v>
      </c>
      <c r="F110" s="285"/>
      <c r="G110" s="285"/>
      <c r="H110" s="285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19</v>
      </c>
      <c r="D112" s="33"/>
      <c r="E112" s="33"/>
      <c r="F112" s="26" t="str">
        <f>F12</f>
        <v>Ekonomická univerzita v Bratislave</v>
      </c>
      <c r="G112" s="33"/>
      <c r="H112" s="33"/>
      <c r="I112" s="28" t="s">
        <v>21</v>
      </c>
      <c r="J112" s="59">
        <f>IF(J12="","",J12)</f>
        <v>44536</v>
      </c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2" customHeight="1">
      <c r="A114" s="33"/>
      <c r="B114" s="34"/>
      <c r="C114" s="28" t="s">
        <v>22</v>
      </c>
      <c r="D114" s="33"/>
      <c r="E114" s="33"/>
      <c r="F114" s="26" t="str">
        <f>E15</f>
        <v>Ekonomická univerzita v Bratislave</v>
      </c>
      <c r="G114" s="33"/>
      <c r="H114" s="33"/>
      <c r="I114" s="28" t="s">
        <v>27</v>
      </c>
      <c r="J114" s="31" t="str">
        <f>E21</f>
        <v>Ateliér Slabey s.r.o.</v>
      </c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5.7" customHeight="1">
      <c r="A115" s="33"/>
      <c r="B115" s="34"/>
      <c r="C115" s="28" t="s">
        <v>25</v>
      </c>
      <c r="D115" s="33"/>
      <c r="E115" s="33"/>
      <c r="F115" s="26" t="str">
        <f>IF(E18="","",E18)</f>
        <v>Vyplň údaj</v>
      </c>
      <c r="G115" s="33"/>
      <c r="H115" s="33"/>
      <c r="I115" s="28" t="s">
        <v>30</v>
      </c>
      <c r="J115" s="31" t="str">
        <f>E24</f>
        <v>Ing. Natália Voltmannová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35"/>
      <c r="B117" s="136"/>
      <c r="C117" s="137" t="s">
        <v>183</v>
      </c>
      <c r="D117" s="138" t="s">
        <v>59</v>
      </c>
      <c r="E117" s="138" t="s">
        <v>55</v>
      </c>
      <c r="F117" s="138" t="s">
        <v>56</v>
      </c>
      <c r="G117" s="138" t="s">
        <v>184</v>
      </c>
      <c r="H117" s="138" t="s">
        <v>185</v>
      </c>
      <c r="I117" s="138" t="s">
        <v>186</v>
      </c>
      <c r="J117" s="139" t="s">
        <v>150</v>
      </c>
      <c r="K117" s="140" t="s">
        <v>187</v>
      </c>
      <c r="L117" s="141"/>
      <c r="M117" s="66" t="s">
        <v>1</v>
      </c>
      <c r="N117" s="67" t="s">
        <v>38</v>
      </c>
      <c r="O117" s="67" t="s">
        <v>188</v>
      </c>
      <c r="P117" s="67" t="s">
        <v>189</v>
      </c>
      <c r="Q117" s="67" t="s">
        <v>190</v>
      </c>
      <c r="R117" s="67" t="s">
        <v>191</v>
      </c>
      <c r="S117" s="67" t="s">
        <v>192</v>
      </c>
      <c r="T117" s="68" t="s">
        <v>193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5" s="2" customFormat="1" ht="22.7" customHeight="1">
      <c r="A118" s="33"/>
      <c r="B118" s="34"/>
      <c r="C118" s="73" t="s">
        <v>151</v>
      </c>
      <c r="D118" s="33"/>
      <c r="E118" s="33"/>
      <c r="F118" s="33"/>
      <c r="G118" s="33"/>
      <c r="H118" s="33"/>
      <c r="I118" s="33"/>
      <c r="J118" s="142">
        <f>BK118</f>
        <v>0</v>
      </c>
      <c r="K118" s="33"/>
      <c r="L118" s="34"/>
      <c r="M118" s="69"/>
      <c r="N118" s="60"/>
      <c r="O118" s="70"/>
      <c r="P118" s="143">
        <f>P119+P149</f>
        <v>0</v>
      </c>
      <c r="Q118" s="70"/>
      <c r="R118" s="143">
        <f>R119+R149</f>
        <v>0</v>
      </c>
      <c r="S118" s="70"/>
      <c r="T118" s="144">
        <f>T119+T149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152</v>
      </c>
      <c r="BK118" s="145">
        <f>BK119+BK149</f>
        <v>0</v>
      </c>
    </row>
    <row r="119" spans="1:65" s="12" customFormat="1" ht="25.9" customHeight="1">
      <c r="B119" s="146"/>
      <c r="D119" s="147" t="s">
        <v>73</v>
      </c>
      <c r="E119" s="148" t="s">
        <v>140</v>
      </c>
      <c r="F119" s="148" t="s">
        <v>3912</v>
      </c>
      <c r="I119" s="149"/>
      <c r="J119" s="134">
        <f>BK119</f>
        <v>0</v>
      </c>
      <c r="L119" s="146"/>
      <c r="M119" s="150"/>
      <c r="N119" s="151"/>
      <c r="O119" s="151"/>
      <c r="P119" s="152">
        <f>SUM(P120:P148)</f>
        <v>0</v>
      </c>
      <c r="Q119" s="151"/>
      <c r="R119" s="152">
        <f>SUM(R120:R148)</f>
        <v>0</v>
      </c>
      <c r="S119" s="151"/>
      <c r="T119" s="153">
        <f>SUM(T120:T148)</f>
        <v>0</v>
      </c>
      <c r="AR119" s="147" t="s">
        <v>81</v>
      </c>
      <c r="AT119" s="154" t="s">
        <v>73</v>
      </c>
      <c r="AU119" s="154" t="s">
        <v>74</v>
      </c>
      <c r="AY119" s="147" t="s">
        <v>196</v>
      </c>
      <c r="BK119" s="155">
        <f>SUM(BK120:BK148)</f>
        <v>0</v>
      </c>
    </row>
    <row r="120" spans="1:65" s="2" customFormat="1" ht="16.5" customHeight="1">
      <c r="A120" s="33"/>
      <c r="B120" s="156"/>
      <c r="C120" s="157" t="s">
        <v>81</v>
      </c>
      <c r="D120" s="157" t="s">
        <v>197</v>
      </c>
      <c r="E120" s="158" t="s">
        <v>3913</v>
      </c>
      <c r="F120" s="159" t="s">
        <v>3914</v>
      </c>
      <c r="G120" s="160" t="s">
        <v>444</v>
      </c>
      <c r="H120" s="161">
        <v>2</v>
      </c>
      <c r="I120" s="162"/>
      <c r="J120" s="163">
        <f t="shared" ref="J120:J148" si="0">ROUND(I120*H120,2)</f>
        <v>0</v>
      </c>
      <c r="K120" s="164"/>
      <c r="L120" s="34"/>
      <c r="M120" s="165" t="s">
        <v>1</v>
      </c>
      <c r="N120" s="166" t="s">
        <v>40</v>
      </c>
      <c r="O120" s="62"/>
      <c r="P120" s="167">
        <f t="shared" ref="P120:P148" si="1">O120*H120</f>
        <v>0</v>
      </c>
      <c r="Q120" s="167">
        <v>0</v>
      </c>
      <c r="R120" s="167">
        <f t="shared" ref="R120:R148" si="2">Q120*H120</f>
        <v>0</v>
      </c>
      <c r="S120" s="167">
        <v>0</v>
      </c>
      <c r="T120" s="168">
        <f t="shared" ref="T120:T148" si="3"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9" t="s">
        <v>200</v>
      </c>
      <c r="AT120" s="169" t="s">
        <v>197</v>
      </c>
      <c r="AU120" s="169" t="s">
        <v>81</v>
      </c>
      <c r="AY120" s="18" t="s">
        <v>196</v>
      </c>
      <c r="BE120" s="170">
        <f t="shared" ref="BE120:BE148" si="4">IF(N120="základná",J120,0)</f>
        <v>0</v>
      </c>
      <c r="BF120" s="170">
        <f t="shared" ref="BF120:BF148" si="5">IF(N120="znížená",J120,0)</f>
        <v>0</v>
      </c>
      <c r="BG120" s="170">
        <f t="shared" ref="BG120:BG148" si="6">IF(N120="zákl. prenesená",J120,0)</f>
        <v>0</v>
      </c>
      <c r="BH120" s="170">
        <f t="shared" ref="BH120:BH148" si="7">IF(N120="zníž. prenesená",J120,0)</f>
        <v>0</v>
      </c>
      <c r="BI120" s="170">
        <f t="shared" ref="BI120:BI148" si="8">IF(N120="nulová",J120,0)</f>
        <v>0</v>
      </c>
      <c r="BJ120" s="18" t="s">
        <v>87</v>
      </c>
      <c r="BK120" s="170">
        <f t="shared" ref="BK120:BK148" si="9">ROUND(I120*H120,2)</f>
        <v>0</v>
      </c>
      <c r="BL120" s="18" t="s">
        <v>200</v>
      </c>
      <c r="BM120" s="169" t="s">
        <v>87</v>
      </c>
    </row>
    <row r="121" spans="1:65" s="2" customFormat="1" ht="16.5" customHeight="1">
      <c r="A121" s="33"/>
      <c r="B121" s="156"/>
      <c r="C121" s="157" t="s">
        <v>87</v>
      </c>
      <c r="D121" s="157" t="s">
        <v>197</v>
      </c>
      <c r="E121" s="158" t="s">
        <v>3915</v>
      </c>
      <c r="F121" s="159" t="s">
        <v>3916</v>
      </c>
      <c r="G121" s="160" t="s">
        <v>444</v>
      </c>
      <c r="H121" s="161">
        <v>1</v>
      </c>
      <c r="I121" s="162"/>
      <c r="J121" s="163">
        <f t="shared" si="0"/>
        <v>0</v>
      </c>
      <c r="K121" s="164"/>
      <c r="L121" s="34"/>
      <c r="M121" s="165" t="s">
        <v>1</v>
      </c>
      <c r="N121" s="166" t="s">
        <v>40</v>
      </c>
      <c r="O121" s="62"/>
      <c r="P121" s="167">
        <f t="shared" si="1"/>
        <v>0</v>
      </c>
      <c r="Q121" s="167">
        <v>0</v>
      </c>
      <c r="R121" s="167">
        <f t="shared" si="2"/>
        <v>0</v>
      </c>
      <c r="S121" s="167">
        <v>0</v>
      </c>
      <c r="T121" s="168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9" t="s">
        <v>200</v>
      </c>
      <c r="AT121" s="169" t="s">
        <v>197</v>
      </c>
      <c r="AU121" s="169" t="s">
        <v>81</v>
      </c>
      <c r="AY121" s="18" t="s">
        <v>196</v>
      </c>
      <c r="BE121" s="170">
        <f t="shared" si="4"/>
        <v>0</v>
      </c>
      <c r="BF121" s="170">
        <f t="shared" si="5"/>
        <v>0</v>
      </c>
      <c r="BG121" s="170">
        <f t="shared" si="6"/>
        <v>0</v>
      </c>
      <c r="BH121" s="170">
        <f t="shared" si="7"/>
        <v>0</v>
      </c>
      <c r="BI121" s="170">
        <f t="shared" si="8"/>
        <v>0</v>
      </c>
      <c r="BJ121" s="18" t="s">
        <v>87</v>
      </c>
      <c r="BK121" s="170">
        <f t="shared" si="9"/>
        <v>0</v>
      </c>
      <c r="BL121" s="18" t="s">
        <v>200</v>
      </c>
      <c r="BM121" s="169" t="s">
        <v>200</v>
      </c>
    </row>
    <row r="122" spans="1:65" s="2" customFormat="1" ht="16.5" customHeight="1">
      <c r="A122" s="33"/>
      <c r="B122" s="156"/>
      <c r="C122" s="197" t="s">
        <v>221</v>
      </c>
      <c r="D122" s="197" t="s">
        <v>305</v>
      </c>
      <c r="E122" s="198" t="s">
        <v>3917</v>
      </c>
      <c r="F122" s="199" t="s">
        <v>3918</v>
      </c>
      <c r="G122" s="200" t="s">
        <v>444</v>
      </c>
      <c r="H122" s="201">
        <v>2</v>
      </c>
      <c r="I122" s="202"/>
      <c r="J122" s="203">
        <f t="shared" si="0"/>
        <v>0</v>
      </c>
      <c r="K122" s="204"/>
      <c r="L122" s="205"/>
      <c r="M122" s="206" t="s">
        <v>1</v>
      </c>
      <c r="N122" s="207" t="s">
        <v>40</v>
      </c>
      <c r="O122" s="6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9" t="s">
        <v>249</v>
      </c>
      <c r="AT122" s="169" t="s">
        <v>305</v>
      </c>
      <c r="AU122" s="169" t="s">
        <v>81</v>
      </c>
      <c r="AY122" s="18" t="s">
        <v>196</v>
      </c>
      <c r="BE122" s="170">
        <f t="shared" si="4"/>
        <v>0</v>
      </c>
      <c r="BF122" s="170">
        <f t="shared" si="5"/>
        <v>0</v>
      </c>
      <c r="BG122" s="170">
        <f t="shared" si="6"/>
        <v>0</v>
      </c>
      <c r="BH122" s="170">
        <f t="shared" si="7"/>
        <v>0</v>
      </c>
      <c r="BI122" s="170">
        <f t="shared" si="8"/>
        <v>0</v>
      </c>
      <c r="BJ122" s="18" t="s">
        <v>87</v>
      </c>
      <c r="BK122" s="170">
        <f t="shared" si="9"/>
        <v>0</v>
      </c>
      <c r="BL122" s="18" t="s">
        <v>200</v>
      </c>
      <c r="BM122" s="169" t="s">
        <v>239</v>
      </c>
    </row>
    <row r="123" spans="1:65" s="2" customFormat="1" ht="24.2" customHeight="1">
      <c r="A123" s="33"/>
      <c r="B123" s="156"/>
      <c r="C123" s="157" t="s">
        <v>200</v>
      </c>
      <c r="D123" s="157" t="s">
        <v>197</v>
      </c>
      <c r="E123" s="158" t="s">
        <v>3919</v>
      </c>
      <c r="F123" s="159" t="s">
        <v>3920</v>
      </c>
      <c r="G123" s="160" t="s">
        <v>316</v>
      </c>
      <c r="H123" s="161">
        <v>351</v>
      </c>
      <c r="I123" s="162"/>
      <c r="J123" s="163">
        <f t="shared" si="0"/>
        <v>0</v>
      </c>
      <c r="K123" s="164"/>
      <c r="L123" s="34"/>
      <c r="M123" s="165" t="s">
        <v>1</v>
      </c>
      <c r="N123" s="166" t="s">
        <v>40</v>
      </c>
      <c r="O123" s="62"/>
      <c r="P123" s="167">
        <f t="shared" si="1"/>
        <v>0</v>
      </c>
      <c r="Q123" s="167">
        <v>0</v>
      </c>
      <c r="R123" s="167">
        <f t="shared" si="2"/>
        <v>0</v>
      </c>
      <c r="S123" s="167">
        <v>0</v>
      </c>
      <c r="T123" s="168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9" t="s">
        <v>200</v>
      </c>
      <c r="AT123" s="169" t="s">
        <v>197</v>
      </c>
      <c r="AU123" s="169" t="s">
        <v>81</v>
      </c>
      <c r="AY123" s="18" t="s">
        <v>196</v>
      </c>
      <c r="BE123" s="170">
        <f t="shared" si="4"/>
        <v>0</v>
      </c>
      <c r="BF123" s="170">
        <f t="shared" si="5"/>
        <v>0</v>
      </c>
      <c r="BG123" s="170">
        <f t="shared" si="6"/>
        <v>0</v>
      </c>
      <c r="BH123" s="170">
        <f t="shared" si="7"/>
        <v>0</v>
      </c>
      <c r="BI123" s="170">
        <f t="shared" si="8"/>
        <v>0</v>
      </c>
      <c r="BJ123" s="18" t="s">
        <v>87</v>
      </c>
      <c r="BK123" s="170">
        <f t="shared" si="9"/>
        <v>0</v>
      </c>
      <c r="BL123" s="18" t="s">
        <v>200</v>
      </c>
      <c r="BM123" s="169" t="s">
        <v>249</v>
      </c>
    </row>
    <row r="124" spans="1:65" s="2" customFormat="1" ht="16.5" customHeight="1">
      <c r="A124" s="33"/>
      <c r="B124" s="156"/>
      <c r="C124" s="197" t="s">
        <v>234</v>
      </c>
      <c r="D124" s="197" t="s">
        <v>305</v>
      </c>
      <c r="E124" s="198" t="s">
        <v>3921</v>
      </c>
      <c r="F124" s="199" t="s">
        <v>3922</v>
      </c>
      <c r="G124" s="200" t="s">
        <v>316</v>
      </c>
      <c r="H124" s="201">
        <v>351</v>
      </c>
      <c r="I124" s="202"/>
      <c r="J124" s="203">
        <f t="shared" si="0"/>
        <v>0</v>
      </c>
      <c r="K124" s="204"/>
      <c r="L124" s="205"/>
      <c r="M124" s="206" t="s">
        <v>1</v>
      </c>
      <c r="N124" s="207" t="s">
        <v>40</v>
      </c>
      <c r="O124" s="6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249</v>
      </c>
      <c r="AT124" s="169" t="s">
        <v>305</v>
      </c>
      <c r="AU124" s="169" t="s">
        <v>81</v>
      </c>
      <c r="AY124" s="18" t="s">
        <v>196</v>
      </c>
      <c r="BE124" s="170">
        <f t="shared" si="4"/>
        <v>0</v>
      </c>
      <c r="BF124" s="170">
        <f t="shared" si="5"/>
        <v>0</v>
      </c>
      <c r="BG124" s="170">
        <f t="shared" si="6"/>
        <v>0</v>
      </c>
      <c r="BH124" s="170">
        <f t="shared" si="7"/>
        <v>0</v>
      </c>
      <c r="BI124" s="170">
        <f t="shared" si="8"/>
        <v>0</v>
      </c>
      <c r="BJ124" s="18" t="s">
        <v>87</v>
      </c>
      <c r="BK124" s="170">
        <f t="shared" si="9"/>
        <v>0</v>
      </c>
      <c r="BL124" s="18" t="s">
        <v>200</v>
      </c>
      <c r="BM124" s="169" t="s">
        <v>259</v>
      </c>
    </row>
    <row r="125" spans="1:65" s="2" customFormat="1" ht="24.2" customHeight="1">
      <c r="A125" s="33"/>
      <c r="B125" s="156"/>
      <c r="C125" s="157" t="s">
        <v>239</v>
      </c>
      <c r="D125" s="157" t="s">
        <v>197</v>
      </c>
      <c r="E125" s="158" t="s">
        <v>3923</v>
      </c>
      <c r="F125" s="159" t="s">
        <v>3924</v>
      </c>
      <c r="G125" s="160" t="s">
        <v>444</v>
      </c>
      <c r="H125" s="161">
        <v>2</v>
      </c>
      <c r="I125" s="162"/>
      <c r="J125" s="163">
        <f t="shared" si="0"/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si="1"/>
        <v>0</v>
      </c>
      <c r="Q125" s="167">
        <v>0</v>
      </c>
      <c r="R125" s="167">
        <f t="shared" si="2"/>
        <v>0</v>
      </c>
      <c r="S125" s="167">
        <v>0</v>
      </c>
      <c r="T125" s="168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81</v>
      </c>
      <c r="AY125" s="18" t="s">
        <v>196</v>
      </c>
      <c r="BE125" s="170">
        <f t="shared" si="4"/>
        <v>0</v>
      </c>
      <c r="BF125" s="170">
        <f t="shared" si="5"/>
        <v>0</v>
      </c>
      <c r="BG125" s="170">
        <f t="shared" si="6"/>
        <v>0</v>
      </c>
      <c r="BH125" s="170">
        <f t="shared" si="7"/>
        <v>0</v>
      </c>
      <c r="BI125" s="170">
        <f t="shared" si="8"/>
        <v>0</v>
      </c>
      <c r="BJ125" s="18" t="s">
        <v>87</v>
      </c>
      <c r="BK125" s="170">
        <f t="shared" si="9"/>
        <v>0</v>
      </c>
      <c r="BL125" s="18" t="s">
        <v>200</v>
      </c>
      <c r="BM125" s="169" t="s">
        <v>141</v>
      </c>
    </row>
    <row r="126" spans="1:65" s="2" customFormat="1" ht="24.2" customHeight="1">
      <c r="A126" s="33"/>
      <c r="B126" s="156"/>
      <c r="C126" s="157" t="s">
        <v>244</v>
      </c>
      <c r="D126" s="157" t="s">
        <v>197</v>
      </c>
      <c r="E126" s="158" t="s">
        <v>3925</v>
      </c>
      <c r="F126" s="159" t="s">
        <v>3926</v>
      </c>
      <c r="G126" s="160" t="s">
        <v>444</v>
      </c>
      <c r="H126" s="161">
        <v>6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81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277</v>
      </c>
    </row>
    <row r="127" spans="1:65" s="2" customFormat="1" ht="16.5" customHeight="1">
      <c r="A127" s="33"/>
      <c r="B127" s="156"/>
      <c r="C127" s="157" t="s">
        <v>249</v>
      </c>
      <c r="D127" s="157" t="s">
        <v>197</v>
      </c>
      <c r="E127" s="158" t="s">
        <v>3927</v>
      </c>
      <c r="F127" s="159" t="s">
        <v>3928</v>
      </c>
      <c r="G127" s="160" t="s">
        <v>444</v>
      </c>
      <c r="H127" s="161">
        <v>8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81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289</v>
      </c>
    </row>
    <row r="128" spans="1:65" s="2" customFormat="1" ht="21.75" customHeight="1">
      <c r="A128" s="33"/>
      <c r="B128" s="156"/>
      <c r="C128" s="197" t="s">
        <v>255</v>
      </c>
      <c r="D128" s="197" t="s">
        <v>305</v>
      </c>
      <c r="E128" s="198" t="s">
        <v>3929</v>
      </c>
      <c r="F128" s="199" t="s">
        <v>3930</v>
      </c>
      <c r="G128" s="200" t="s">
        <v>444</v>
      </c>
      <c r="H128" s="201">
        <v>8</v>
      </c>
      <c r="I128" s="202"/>
      <c r="J128" s="203">
        <f t="shared" si="0"/>
        <v>0</v>
      </c>
      <c r="K128" s="204"/>
      <c r="L128" s="205"/>
      <c r="M128" s="206" t="s">
        <v>1</v>
      </c>
      <c r="N128" s="207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249</v>
      </c>
      <c r="AT128" s="169" t="s">
        <v>305</v>
      </c>
      <c r="AU128" s="169" t="s">
        <v>81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299</v>
      </c>
    </row>
    <row r="129" spans="1:65" s="2" customFormat="1" ht="24.2" customHeight="1">
      <c r="A129" s="33"/>
      <c r="B129" s="156"/>
      <c r="C129" s="157" t="s">
        <v>259</v>
      </c>
      <c r="D129" s="157" t="s">
        <v>197</v>
      </c>
      <c r="E129" s="158" t="s">
        <v>3931</v>
      </c>
      <c r="F129" s="159" t="s">
        <v>3932</v>
      </c>
      <c r="G129" s="160" t="s">
        <v>316</v>
      </c>
      <c r="H129" s="161">
        <v>25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81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7</v>
      </c>
    </row>
    <row r="130" spans="1:65" s="2" customFormat="1" ht="16.5" customHeight="1">
      <c r="A130" s="33"/>
      <c r="B130" s="156"/>
      <c r="C130" s="197" t="s">
        <v>264</v>
      </c>
      <c r="D130" s="197" t="s">
        <v>305</v>
      </c>
      <c r="E130" s="198" t="s">
        <v>3933</v>
      </c>
      <c r="F130" s="199" t="s">
        <v>3934</v>
      </c>
      <c r="G130" s="200" t="s">
        <v>316</v>
      </c>
      <c r="H130" s="201">
        <v>25</v>
      </c>
      <c r="I130" s="202"/>
      <c r="J130" s="203">
        <f t="shared" si="0"/>
        <v>0</v>
      </c>
      <c r="K130" s="204"/>
      <c r="L130" s="205"/>
      <c r="M130" s="206" t="s">
        <v>1</v>
      </c>
      <c r="N130" s="207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249</v>
      </c>
      <c r="AT130" s="169" t="s">
        <v>305</v>
      </c>
      <c r="AU130" s="169" t="s">
        <v>81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319</v>
      </c>
    </row>
    <row r="131" spans="1:65" s="2" customFormat="1" ht="24.2" customHeight="1">
      <c r="A131" s="33"/>
      <c r="B131" s="156"/>
      <c r="C131" s="157" t="s">
        <v>141</v>
      </c>
      <c r="D131" s="157" t="s">
        <v>197</v>
      </c>
      <c r="E131" s="158" t="s">
        <v>3935</v>
      </c>
      <c r="F131" s="159" t="s">
        <v>3936</v>
      </c>
      <c r="G131" s="160" t="s">
        <v>316</v>
      </c>
      <c r="H131" s="161">
        <v>300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81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343</v>
      </c>
    </row>
    <row r="132" spans="1:65" s="2" customFormat="1" ht="16.5" customHeight="1">
      <c r="A132" s="33"/>
      <c r="B132" s="156"/>
      <c r="C132" s="197" t="s">
        <v>272</v>
      </c>
      <c r="D132" s="197" t="s">
        <v>305</v>
      </c>
      <c r="E132" s="198" t="s">
        <v>3042</v>
      </c>
      <c r="F132" s="199" t="s">
        <v>3043</v>
      </c>
      <c r="G132" s="200" t="s">
        <v>444</v>
      </c>
      <c r="H132" s="201">
        <v>8</v>
      </c>
      <c r="I132" s="202"/>
      <c r="J132" s="203">
        <f t="shared" si="0"/>
        <v>0</v>
      </c>
      <c r="K132" s="204"/>
      <c r="L132" s="205"/>
      <c r="M132" s="206" t="s">
        <v>1</v>
      </c>
      <c r="N132" s="207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249</v>
      </c>
      <c r="AT132" s="169" t="s">
        <v>305</v>
      </c>
      <c r="AU132" s="169" t="s">
        <v>81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354</v>
      </c>
    </row>
    <row r="133" spans="1:65" s="2" customFormat="1" ht="16.5" customHeight="1">
      <c r="A133" s="33"/>
      <c r="B133" s="156"/>
      <c r="C133" s="197" t="s">
        <v>277</v>
      </c>
      <c r="D133" s="197" t="s">
        <v>305</v>
      </c>
      <c r="E133" s="198" t="s">
        <v>3038</v>
      </c>
      <c r="F133" s="199" t="s">
        <v>3039</v>
      </c>
      <c r="G133" s="200" t="s">
        <v>775</v>
      </c>
      <c r="H133" s="201">
        <v>282.60000000000002</v>
      </c>
      <c r="I133" s="202"/>
      <c r="J133" s="203">
        <f t="shared" si="0"/>
        <v>0</v>
      </c>
      <c r="K133" s="204"/>
      <c r="L133" s="205"/>
      <c r="M133" s="206" t="s">
        <v>1</v>
      </c>
      <c r="N133" s="207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249</v>
      </c>
      <c r="AT133" s="169" t="s">
        <v>305</v>
      </c>
      <c r="AU133" s="169" t="s">
        <v>81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362</v>
      </c>
    </row>
    <row r="134" spans="1:65" s="2" customFormat="1" ht="21.75" customHeight="1">
      <c r="A134" s="33"/>
      <c r="B134" s="156"/>
      <c r="C134" s="157" t="s">
        <v>285</v>
      </c>
      <c r="D134" s="157" t="s">
        <v>197</v>
      </c>
      <c r="E134" s="158" t="s">
        <v>3937</v>
      </c>
      <c r="F134" s="159" t="s">
        <v>3938</v>
      </c>
      <c r="G134" s="160" t="s">
        <v>316</v>
      </c>
      <c r="H134" s="161">
        <v>340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81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375</v>
      </c>
    </row>
    <row r="135" spans="1:65" s="2" customFormat="1" ht="16.5" customHeight="1">
      <c r="A135" s="33"/>
      <c r="B135" s="156"/>
      <c r="C135" s="197" t="s">
        <v>289</v>
      </c>
      <c r="D135" s="197" t="s">
        <v>305</v>
      </c>
      <c r="E135" s="198" t="s">
        <v>3939</v>
      </c>
      <c r="F135" s="199" t="s">
        <v>3940</v>
      </c>
      <c r="G135" s="200" t="s">
        <v>316</v>
      </c>
      <c r="H135" s="201">
        <v>340</v>
      </c>
      <c r="I135" s="202"/>
      <c r="J135" s="203">
        <f t="shared" si="0"/>
        <v>0</v>
      </c>
      <c r="K135" s="204"/>
      <c r="L135" s="205"/>
      <c r="M135" s="206" t="s">
        <v>1</v>
      </c>
      <c r="N135" s="207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249</v>
      </c>
      <c r="AT135" s="169" t="s">
        <v>305</v>
      </c>
      <c r="AU135" s="169" t="s">
        <v>81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388</v>
      </c>
    </row>
    <row r="136" spans="1:65" s="2" customFormat="1" ht="21.75" customHeight="1">
      <c r="A136" s="33"/>
      <c r="B136" s="156"/>
      <c r="C136" s="157" t="s">
        <v>294</v>
      </c>
      <c r="D136" s="157" t="s">
        <v>197</v>
      </c>
      <c r="E136" s="158" t="s">
        <v>3941</v>
      </c>
      <c r="F136" s="159" t="s">
        <v>3942</v>
      </c>
      <c r="G136" s="160" t="s">
        <v>316</v>
      </c>
      <c r="H136" s="161">
        <v>340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81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406</v>
      </c>
    </row>
    <row r="137" spans="1:65" s="2" customFormat="1" ht="16.5" customHeight="1">
      <c r="A137" s="33"/>
      <c r="B137" s="156"/>
      <c r="C137" s="157" t="s">
        <v>299</v>
      </c>
      <c r="D137" s="157" t="s">
        <v>197</v>
      </c>
      <c r="E137" s="158" t="s">
        <v>3943</v>
      </c>
      <c r="F137" s="159" t="s">
        <v>3358</v>
      </c>
      <c r="G137" s="160" t="s">
        <v>316</v>
      </c>
      <c r="H137" s="161">
        <v>347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81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419</v>
      </c>
    </row>
    <row r="138" spans="1:65" s="2" customFormat="1" ht="16.5" customHeight="1">
      <c r="A138" s="33"/>
      <c r="B138" s="156"/>
      <c r="C138" s="157" t="s">
        <v>304</v>
      </c>
      <c r="D138" s="157" t="s">
        <v>197</v>
      </c>
      <c r="E138" s="158" t="s">
        <v>3392</v>
      </c>
      <c r="F138" s="159" t="s">
        <v>3393</v>
      </c>
      <c r="G138" s="160" t="s">
        <v>1650</v>
      </c>
      <c r="H138" s="208"/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2040</v>
      </c>
    </row>
    <row r="139" spans="1:65" s="2" customFormat="1" ht="24.2" customHeight="1">
      <c r="A139" s="33"/>
      <c r="B139" s="156"/>
      <c r="C139" s="157" t="s">
        <v>7</v>
      </c>
      <c r="D139" s="157" t="s">
        <v>197</v>
      </c>
      <c r="E139" s="158" t="s">
        <v>3944</v>
      </c>
      <c r="F139" s="159" t="s">
        <v>3945</v>
      </c>
      <c r="G139" s="160" t="s">
        <v>316</v>
      </c>
      <c r="H139" s="161">
        <v>250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441</v>
      </c>
    </row>
    <row r="140" spans="1:65" s="2" customFormat="1" ht="24.2" customHeight="1">
      <c r="A140" s="33"/>
      <c r="B140" s="156"/>
      <c r="C140" s="157" t="s">
        <v>313</v>
      </c>
      <c r="D140" s="157" t="s">
        <v>197</v>
      </c>
      <c r="E140" s="158" t="s">
        <v>3946</v>
      </c>
      <c r="F140" s="159" t="s">
        <v>3947</v>
      </c>
      <c r="G140" s="160" t="s">
        <v>316</v>
      </c>
      <c r="H140" s="161">
        <v>250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452</v>
      </c>
    </row>
    <row r="141" spans="1:65" s="2" customFormat="1" ht="16.5" customHeight="1">
      <c r="A141" s="33"/>
      <c r="B141" s="156"/>
      <c r="C141" s="197" t="s">
        <v>319</v>
      </c>
      <c r="D141" s="197" t="s">
        <v>305</v>
      </c>
      <c r="E141" s="198" t="s">
        <v>3948</v>
      </c>
      <c r="F141" s="199" t="s">
        <v>3949</v>
      </c>
      <c r="G141" s="200" t="s">
        <v>316</v>
      </c>
      <c r="H141" s="201">
        <v>250</v>
      </c>
      <c r="I141" s="202"/>
      <c r="J141" s="203">
        <f t="shared" si="0"/>
        <v>0</v>
      </c>
      <c r="K141" s="204"/>
      <c r="L141" s="205"/>
      <c r="M141" s="206" t="s">
        <v>1</v>
      </c>
      <c r="N141" s="207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249</v>
      </c>
      <c r="AT141" s="169" t="s">
        <v>305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462</v>
      </c>
    </row>
    <row r="142" spans="1:65" s="2" customFormat="1" ht="24.2" customHeight="1">
      <c r="A142" s="33"/>
      <c r="B142" s="156"/>
      <c r="C142" s="157" t="s">
        <v>2047</v>
      </c>
      <c r="D142" s="157" t="s">
        <v>197</v>
      </c>
      <c r="E142" s="158" t="s">
        <v>3950</v>
      </c>
      <c r="F142" s="159" t="s">
        <v>3951</v>
      </c>
      <c r="G142" s="160" t="s">
        <v>316</v>
      </c>
      <c r="H142" s="161">
        <v>250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472</v>
      </c>
    </row>
    <row r="143" spans="1:65" s="2" customFormat="1" ht="33" customHeight="1">
      <c r="A143" s="33"/>
      <c r="B143" s="156"/>
      <c r="C143" s="157" t="s">
        <v>343</v>
      </c>
      <c r="D143" s="157" t="s">
        <v>197</v>
      </c>
      <c r="E143" s="158" t="s">
        <v>3952</v>
      </c>
      <c r="F143" s="159" t="s">
        <v>3953</v>
      </c>
      <c r="G143" s="160" t="s">
        <v>316</v>
      </c>
      <c r="H143" s="161">
        <v>250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81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488</v>
      </c>
    </row>
    <row r="144" spans="1:65" s="2" customFormat="1" ht="33" customHeight="1">
      <c r="A144" s="33"/>
      <c r="B144" s="156"/>
      <c r="C144" s="157" t="s">
        <v>2052</v>
      </c>
      <c r="D144" s="157" t="s">
        <v>197</v>
      </c>
      <c r="E144" s="158" t="s">
        <v>3954</v>
      </c>
      <c r="F144" s="159" t="s">
        <v>3955</v>
      </c>
      <c r="G144" s="160" t="s">
        <v>316</v>
      </c>
      <c r="H144" s="161">
        <v>250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81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497</v>
      </c>
    </row>
    <row r="145" spans="1:65" s="2" customFormat="1" ht="16.5" customHeight="1">
      <c r="A145" s="33"/>
      <c r="B145" s="156"/>
      <c r="C145" s="157" t="s">
        <v>354</v>
      </c>
      <c r="D145" s="157" t="s">
        <v>197</v>
      </c>
      <c r="E145" s="158" t="s">
        <v>3079</v>
      </c>
      <c r="F145" s="159" t="s">
        <v>3080</v>
      </c>
      <c r="G145" s="160" t="s">
        <v>2409</v>
      </c>
      <c r="H145" s="161">
        <v>20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81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512</v>
      </c>
    </row>
    <row r="146" spans="1:65" s="2" customFormat="1" ht="16.5" customHeight="1">
      <c r="A146" s="33"/>
      <c r="B146" s="156"/>
      <c r="C146" s="157" t="s">
        <v>358</v>
      </c>
      <c r="D146" s="157" t="s">
        <v>197</v>
      </c>
      <c r="E146" s="158" t="s">
        <v>3956</v>
      </c>
      <c r="F146" s="159" t="s">
        <v>3082</v>
      </c>
      <c r="G146" s="160" t="s">
        <v>2409</v>
      </c>
      <c r="H146" s="161">
        <v>6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81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521</v>
      </c>
    </row>
    <row r="147" spans="1:65" s="2" customFormat="1" ht="16.5" customHeight="1">
      <c r="A147" s="33"/>
      <c r="B147" s="156"/>
      <c r="C147" s="157" t="s">
        <v>362</v>
      </c>
      <c r="D147" s="157" t="s">
        <v>197</v>
      </c>
      <c r="E147" s="158" t="s">
        <v>3957</v>
      </c>
      <c r="F147" s="159" t="s">
        <v>3084</v>
      </c>
      <c r="G147" s="160" t="s">
        <v>2409</v>
      </c>
      <c r="H147" s="161">
        <v>2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81</v>
      </c>
      <c r="AY147" s="18" t="s">
        <v>196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200</v>
      </c>
      <c r="BM147" s="169" t="s">
        <v>549</v>
      </c>
    </row>
    <row r="148" spans="1:65" s="2" customFormat="1" ht="16.5" customHeight="1">
      <c r="A148" s="33"/>
      <c r="B148" s="156"/>
      <c r="C148" s="157" t="s">
        <v>368</v>
      </c>
      <c r="D148" s="157" t="s">
        <v>197</v>
      </c>
      <c r="E148" s="158" t="s">
        <v>3958</v>
      </c>
      <c r="F148" s="159" t="s">
        <v>3086</v>
      </c>
      <c r="G148" s="160" t="s">
        <v>2409</v>
      </c>
      <c r="H148" s="161">
        <v>2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81</v>
      </c>
      <c r="AY148" s="18" t="s">
        <v>196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200</v>
      </c>
      <c r="BM148" s="169" t="s">
        <v>558</v>
      </c>
    </row>
    <row r="149" spans="1:65" s="2" customFormat="1" ht="49.9" customHeight="1">
      <c r="A149" s="33"/>
      <c r="B149" s="34"/>
      <c r="C149" s="33"/>
      <c r="D149" s="33"/>
      <c r="E149" s="148" t="s">
        <v>1968</v>
      </c>
      <c r="F149" s="148" t="s">
        <v>1969</v>
      </c>
      <c r="G149" s="33"/>
      <c r="H149" s="33"/>
      <c r="I149" s="33"/>
      <c r="J149" s="134">
        <f t="shared" ref="J149:J159" si="10">BK149</f>
        <v>0</v>
      </c>
      <c r="K149" s="33"/>
      <c r="L149" s="34"/>
      <c r="M149" s="209"/>
      <c r="N149" s="210"/>
      <c r="O149" s="62"/>
      <c r="P149" s="62"/>
      <c r="Q149" s="62"/>
      <c r="R149" s="62"/>
      <c r="S149" s="62"/>
      <c r="T149" s="6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73</v>
      </c>
      <c r="AU149" s="18" t="s">
        <v>74</v>
      </c>
      <c r="AY149" s="18" t="s">
        <v>1970</v>
      </c>
      <c r="BK149" s="170">
        <f>SUM(BK150:BK159)</f>
        <v>0</v>
      </c>
    </row>
    <row r="150" spans="1:65" s="2" customFormat="1" ht="16.350000000000001" customHeight="1">
      <c r="A150" s="33"/>
      <c r="B150" s="34"/>
      <c r="C150" s="211" t="s">
        <v>1</v>
      </c>
      <c r="D150" s="211" t="s">
        <v>197</v>
      </c>
      <c r="E150" s="212" t="s">
        <v>1</v>
      </c>
      <c r="F150" s="213" t="s">
        <v>1</v>
      </c>
      <c r="G150" s="214" t="s">
        <v>1</v>
      </c>
      <c r="H150" s="215"/>
      <c r="I150" s="216"/>
      <c r="J150" s="217">
        <f t="shared" si="10"/>
        <v>0</v>
      </c>
      <c r="K150" s="218"/>
      <c r="L150" s="34"/>
      <c r="M150" s="219" t="s">
        <v>1</v>
      </c>
      <c r="N150" s="220" t="s">
        <v>40</v>
      </c>
      <c r="O150" s="62"/>
      <c r="P150" s="62"/>
      <c r="Q150" s="62"/>
      <c r="R150" s="62"/>
      <c r="S150" s="62"/>
      <c r="T150" s="6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1970</v>
      </c>
      <c r="AU150" s="18" t="s">
        <v>81</v>
      </c>
      <c r="AY150" s="18" t="s">
        <v>1970</v>
      </c>
      <c r="BE150" s="170">
        <f t="shared" ref="BE150:BE159" si="11">IF(N150="základná",J150,0)</f>
        <v>0</v>
      </c>
      <c r="BF150" s="170">
        <f t="shared" ref="BF150:BF159" si="12">IF(N150="znížená",J150,0)</f>
        <v>0</v>
      </c>
      <c r="BG150" s="170">
        <f t="shared" ref="BG150:BG159" si="13">IF(N150="zákl. prenesená",J150,0)</f>
        <v>0</v>
      </c>
      <c r="BH150" s="170">
        <f t="shared" ref="BH150:BH159" si="14">IF(N150="zníž. prenesená",J150,0)</f>
        <v>0</v>
      </c>
      <c r="BI150" s="170">
        <f t="shared" ref="BI150:BI159" si="15">IF(N150="nulová",J150,0)</f>
        <v>0</v>
      </c>
      <c r="BJ150" s="18" t="s">
        <v>87</v>
      </c>
      <c r="BK150" s="170">
        <f t="shared" ref="BK150:BK159" si="16">I150*H150</f>
        <v>0</v>
      </c>
    </row>
    <row r="151" spans="1:65" s="2" customFormat="1" ht="16.350000000000001" customHeight="1">
      <c r="A151" s="33"/>
      <c r="B151" s="34"/>
      <c r="C151" s="211" t="s">
        <v>1</v>
      </c>
      <c r="D151" s="211" t="s">
        <v>197</v>
      </c>
      <c r="E151" s="212" t="s">
        <v>1</v>
      </c>
      <c r="F151" s="213" t="s">
        <v>1</v>
      </c>
      <c r="G151" s="214" t="s">
        <v>1</v>
      </c>
      <c r="H151" s="215"/>
      <c r="I151" s="216"/>
      <c r="J151" s="217">
        <f t="shared" si="10"/>
        <v>0</v>
      </c>
      <c r="K151" s="218"/>
      <c r="L151" s="34"/>
      <c r="M151" s="219" t="s">
        <v>1</v>
      </c>
      <c r="N151" s="220" t="s">
        <v>40</v>
      </c>
      <c r="O151" s="62"/>
      <c r="P151" s="62"/>
      <c r="Q151" s="62"/>
      <c r="R151" s="62"/>
      <c r="S151" s="62"/>
      <c r="T151" s="6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1970</v>
      </c>
      <c r="AU151" s="18" t="s">
        <v>81</v>
      </c>
      <c r="AY151" s="18" t="s">
        <v>1970</v>
      </c>
      <c r="BE151" s="170">
        <f t="shared" si="11"/>
        <v>0</v>
      </c>
      <c r="BF151" s="170">
        <f t="shared" si="12"/>
        <v>0</v>
      </c>
      <c r="BG151" s="170">
        <f t="shared" si="13"/>
        <v>0</v>
      </c>
      <c r="BH151" s="170">
        <f t="shared" si="14"/>
        <v>0</v>
      </c>
      <c r="BI151" s="170">
        <f t="shared" si="15"/>
        <v>0</v>
      </c>
      <c r="BJ151" s="18" t="s">
        <v>87</v>
      </c>
      <c r="BK151" s="170">
        <f t="shared" si="16"/>
        <v>0</v>
      </c>
    </row>
    <row r="152" spans="1:65" s="2" customFormat="1" ht="16.350000000000001" customHeight="1">
      <c r="A152" s="33"/>
      <c r="B152" s="34"/>
      <c r="C152" s="211" t="s">
        <v>1</v>
      </c>
      <c r="D152" s="211" t="s">
        <v>197</v>
      </c>
      <c r="E152" s="212" t="s">
        <v>1</v>
      </c>
      <c r="F152" s="213" t="s">
        <v>1</v>
      </c>
      <c r="G152" s="214" t="s">
        <v>1</v>
      </c>
      <c r="H152" s="215"/>
      <c r="I152" s="216"/>
      <c r="J152" s="217">
        <f t="shared" si="10"/>
        <v>0</v>
      </c>
      <c r="K152" s="218"/>
      <c r="L152" s="34"/>
      <c r="M152" s="219" t="s">
        <v>1</v>
      </c>
      <c r="N152" s="220" t="s">
        <v>40</v>
      </c>
      <c r="O152" s="62"/>
      <c r="P152" s="62"/>
      <c r="Q152" s="62"/>
      <c r="R152" s="62"/>
      <c r="S152" s="62"/>
      <c r="T152" s="6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1970</v>
      </c>
      <c r="AU152" s="18" t="s">
        <v>81</v>
      </c>
      <c r="AY152" s="18" t="s">
        <v>1970</v>
      </c>
      <c r="BE152" s="170">
        <f t="shared" si="11"/>
        <v>0</v>
      </c>
      <c r="BF152" s="170">
        <f t="shared" si="12"/>
        <v>0</v>
      </c>
      <c r="BG152" s="170">
        <f t="shared" si="13"/>
        <v>0</v>
      </c>
      <c r="BH152" s="170">
        <f t="shared" si="14"/>
        <v>0</v>
      </c>
      <c r="BI152" s="170">
        <f t="shared" si="15"/>
        <v>0</v>
      </c>
      <c r="BJ152" s="18" t="s">
        <v>87</v>
      </c>
      <c r="BK152" s="170">
        <f t="shared" si="16"/>
        <v>0</v>
      </c>
    </row>
    <row r="153" spans="1:65" s="2" customFormat="1" ht="16.350000000000001" customHeight="1">
      <c r="A153" s="33"/>
      <c r="B153" s="34"/>
      <c r="C153" s="211" t="s">
        <v>1</v>
      </c>
      <c r="D153" s="211" t="s">
        <v>197</v>
      </c>
      <c r="E153" s="212" t="s">
        <v>1</v>
      </c>
      <c r="F153" s="213" t="s">
        <v>1</v>
      </c>
      <c r="G153" s="214" t="s">
        <v>1</v>
      </c>
      <c r="H153" s="215"/>
      <c r="I153" s="216"/>
      <c r="J153" s="217">
        <f t="shared" si="10"/>
        <v>0</v>
      </c>
      <c r="K153" s="218"/>
      <c r="L153" s="34"/>
      <c r="M153" s="219" t="s">
        <v>1</v>
      </c>
      <c r="N153" s="220" t="s">
        <v>40</v>
      </c>
      <c r="O153" s="62"/>
      <c r="P153" s="62"/>
      <c r="Q153" s="62"/>
      <c r="R153" s="62"/>
      <c r="S153" s="62"/>
      <c r="T153" s="6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1970</v>
      </c>
      <c r="AU153" s="18" t="s">
        <v>81</v>
      </c>
      <c r="AY153" s="18" t="s">
        <v>1970</v>
      </c>
      <c r="BE153" s="170">
        <f t="shared" si="11"/>
        <v>0</v>
      </c>
      <c r="BF153" s="170">
        <f t="shared" si="12"/>
        <v>0</v>
      </c>
      <c r="BG153" s="170">
        <f t="shared" si="13"/>
        <v>0</v>
      </c>
      <c r="BH153" s="170">
        <f t="shared" si="14"/>
        <v>0</v>
      </c>
      <c r="BI153" s="170">
        <f t="shared" si="15"/>
        <v>0</v>
      </c>
      <c r="BJ153" s="18" t="s">
        <v>87</v>
      </c>
      <c r="BK153" s="170">
        <f t="shared" si="16"/>
        <v>0</v>
      </c>
    </row>
    <row r="154" spans="1:65" s="2" customFormat="1" ht="16.350000000000001" customHeight="1">
      <c r="A154" s="33"/>
      <c r="B154" s="34"/>
      <c r="C154" s="211" t="s">
        <v>1</v>
      </c>
      <c r="D154" s="211" t="s">
        <v>197</v>
      </c>
      <c r="E154" s="212" t="s">
        <v>1</v>
      </c>
      <c r="F154" s="213" t="s">
        <v>1</v>
      </c>
      <c r="G154" s="214" t="s">
        <v>1</v>
      </c>
      <c r="H154" s="215"/>
      <c r="I154" s="216"/>
      <c r="J154" s="217">
        <f t="shared" si="10"/>
        <v>0</v>
      </c>
      <c r="K154" s="218"/>
      <c r="L154" s="34"/>
      <c r="M154" s="219" t="s">
        <v>1</v>
      </c>
      <c r="N154" s="220" t="s">
        <v>40</v>
      </c>
      <c r="O154" s="62"/>
      <c r="P154" s="62"/>
      <c r="Q154" s="62"/>
      <c r="R154" s="62"/>
      <c r="S154" s="62"/>
      <c r="T154" s="6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1970</v>
      </c>
      <c r="AU154" s="18" t="s">
        <v>81</v>
      </c>
      <c r="AY154" s="18" t="s">
        <v>1970</v>
      </c>
      <c r="BE154" s="170">
        <f t="shared" si="11"/>
        <v>0</v>
      </c>
      <c r="BF154" s="170">
        <f t="shared" si="12"/>
        <v>0</v>
      </c>
      <c r="BG154" s="170">
        <f t="shared" si="13"/>
        <v>0</v>
      </c>
      <c r="BH154" s="170">
        <f t="shared" si="14"/>
        <v>0</v>
      </c>
      <c r="BI154" s="170">
        <f t="shared" si="15"/>
        <v>0</v>
      </c>
      <c r="BJ154" s="18" t="s">
        <v>87</v>
      </c>
      <c r="BK154" s="170">
        <f t="shared" si="16"/>
        <v>0</v>
      </c>
    </row>
    <row r="155" spans="1:65" s="2" customFormat="1" ht="16.350000000000001" customHeight="1">
      <c r="A155" s="33"/>
      <c r="B155" s="34"/>
      <c r="C155" s="211" t="s">
        <v>1</v>
      </c>
      <c r="D155" s="211" t="s">
        <v>197</v>
      </c>
      <c r="E155" s="212" t="s">
        <v>1</v>
      </c>
      <c r="F155" s="213" t="s">
        <v>1</v>
      </c>
      <c r="G155" s="214" t="s">
        <v>1</v>
      </c>
      <c r="H155" s="215"/>
      <c r="I155" s="216"/>
      <c r="J155" s="217">
        <f t="shared" si="10"/>
        <v>0</v>
      </c>
      <c r="K155" s="218"/>
      <c r="L155" s="34"/>
      <c r="M155" s="219" t="s">
        <v>1</v>
      </c>
      <c r="N155" s="220" t="s">
        <v>40</v>
      </c>
      <c r="O155" s="62"/>
      <c r="P155" s="62"/>
      <c r="Q155" s="62"/>
      <c r="R155" s="62"/>
      <c r="S155" s="62"/>
      <c r="T155" s="6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1970</v>
      </c>
      <c r="AU155" s="18" t="s">
        <v>81</v>
      </c>
      <c r="AY155" s="18" t="s">
        <v>1970</v>
      </c>
      <c r="BE155" s="170">
        <f t="shared" si="11"/>
        <v>0</v>
      </c>
      <c r="BF155" s="170">
        <f t="shared" si="12"/>
        <v>0</v>
      </c>
      <c r="BG155" s="170">
        <f t="shared" si="13"/>
        <v>0</v>
      </c>
      <c r="BH155" s="170">
        <f t="shared" si="14"/>
        <v>0</v>
      </c>
      <c r="BI155" s="170">
        <f t="shared" si="15"/>
        <v>0</v>
      </c>
      <c r="BJ155" s="18" t="s">
        <v>87</v>
      </c>
      <c r="BK155" s="170">
        <f t="shared" si="16"/>
        <v>0</v>
      </c>
    </row>
    <row r="156" spans="1:65" s="2" customFormat="1" ht="16.350000000000001" customHeight="1">
      <c r="A156" s="33"/>
      <c r="B156" s="34"/>
      <c r="C156" s="211" t="s">
        <v>1</v>
      </c>
      <c r="D156" s="211" t="s">
        <v>197</v>
      </c>
      <c r="E156" s="212" t="s">
        <v>1</v>
      </c>
      <c r="F156" s="213" t="s">
        <v>1</v>
      </c>
      <c r="G156" s="214" t="s">
        <v>1</v>
      </c>
      <c r="H156" s="215"/>
      <c r="I156" s="216"/>
      <c r="J156" s="217">
        <f t="shared" si="10"/>
        <v>0</v>
      </c>
      <c r="K156" s="218"/>
      <c r="L156" s="34"/>
      <c r="M156" s="219" t="s">
        <v>1</v>
      </c>
      <c r="N156" s="220" t="s">
        <v>40</v>
      </c>
      <c r="O156" s="62"/>
      <c r="P156" s="62"/>
      <c r="Q156" s="62"/>
      <c r="R156" s="62"/>
      <c r="S156" s="62"/>
      <c r="T156" s="6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1970</v>
      </c>
      <c r="AU156" s="18" t="s">
        <v>81</v>
      </c>
      <c r="AY156" s="18" t="s">
        <v>1970</v>
      </c>
      <c r="BE156" s="170">
        <f t="shared" si="11"/>
        <v>0</v>
      </c>
      <c r="BF156" s="170">
        <f t="shared" si="12"/>
        <v>0</v>
      </c>
      <c r="BG156" s="170">
        <f t="shared" si="13"/>
        <v>0</v>
      </c>
      <c r="BH156" s="170">
        <f t="shared" si="14"/>
        <v>0</v>
      </c>
      <c r="BI156" s="170">
        <f t="shared" si="15"/>
        <v>0</v>
      </c>
      <c r="BJ156" s="18" t="s">
        <v>87</v>
      </c>
      <c r="BK156" s="170">
        <f t="shared" si="16"/>
        <v>0</v>
      </c>
    </row>
    <row r="157" spans="1:65" s="2" customFormat="1" ht="16.350000000000001" customHeight="1">
      <c r="A157" s="33"/>
      <c r="B157" s="34"/>
      <c r="C157" s="211" t="s">
        <v>1</v>
      </c>
      <c r="D157" s="211" t="s">
        <v>197</v>
      </c>
      <c r="E157" s="212" t="s">
        <v>1</v>
      </c>
      <c r="F157" s="213" t="s">
        <v>1</v>
      </c>
      <c r="G157" s="214" t="s">
        <v>1</v>
      </c>
      <c r="H157" s="215"/>
      <c r="I157" s="216"/>
      <c r="J157" s="217">
        <f t="shared" si="10"/>
        <v>0</v>
      </c>
      <c r="K157" s="218"/>
      <c r="L157" s="34"/>
      <c r="M157" s="219" t="s">
        <v>1</v>
      </c>
      <c r="N157" s="220" t="s">
        <v>40</v>
      </c>
      <c r="O157" s="62"/>
      <c r="P157" s="62"/>
      <c r="Q157" s="62"/>
      <c r="R157" s="62"/>
      <c r="S157" s="62"/>
      <c r="T157" s="6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1970</v>
      </c>
      <c r="AU157" s="18" t="s">
        <v>81</v>
      </c>
      <c r="AY157" s="18" t="s">
        <v>1970</v>
      </c>
      <c r="BE157" s="170">
        <f t="shared" si="11"/>
        <v>0</v>
      </c>
      <c r="BF157" s="170">
        <f t="shared" si="12"/>
        <v>0</v>
      </c>
      <c r="BG157" s="170">
        <f t="shared" si="13"/>
        <v>0</v>
      </c>
      <c r="BH157" s="170">
        <f t="shared" si="14"/>
        <v>0</v>
      </c>
      <c r="BI157" s="170">
        <f t="shared" si="15"/>
        <v>0</v>
      </c>
      <c r="BJ157" s="18" t="s">
        <v>87</v>
      </c>
      <c r="BK157" s="170">
        <f t="shared" si="16"/>
        <v>0</v>
      </c>
    </row>
    <row r="158" spans="1:65" s="2" customFormat="1" ht="16.350000000000001" customHeight="1">
      <c r="A158" s="33"/>
      <c r="B158" s="34"/>
      <c r="C158" s="211" t="s">
        <v>1</v>
      </c>
      <c r="D158" s="211" t="s">
        <v>197</v>
      </c>
      <c r="E158" s="212" t="s">
        <v>1</v>
      </c>
      <c r="F158" s="213" t="s">
        <v>1</v>
      </c>
      <c r="G158" s="214" t="s">
        <v>1</v>
      </c>
      <c r="H158" s="215"/>
      <c r="I158" s="216"/>
      <c r="J158" s="217">
        <f t="shared" si="10"/>
        <v>0</v>
      </c>
      <c r="K158" s="218"/>
      <c r="L158" s="34"/>
      <c r="M158" s="219" t="s">
        <v>1</v>
      </c>
      <c r="N158" s="220" t="s">
        <v>40</v>
      </c>
      <c r="O158" s="62"/>
      <c r="P158" s="62"/>
      <c r="Q158" s="62"/>
      <c r="R158" s="62"/>
      <c r="S158" s="62"/>
      <c r="T158" s="6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1970</v>
      </c>
      <c r="AU158" s="18" t="s">
        <v>81</v>
      </c>
      <c r="AY158" s="18" t="s">
        <v>1970</v>
      </c>
      <c r="BE158" s="170">
        <f t="shared" si="11"/>
        <v>0</v>
      </c>
      <c r="BF158" s="170">
        <f t="shared" si="12"/>
        <v>0</v>
      </c>
      <c r="BG158" s="170">
        <f t="shared" si="13"/>
        <v>0</v>
      </c>
      <c r="BH158" s="170">
        <f t="shared" si="14"/>
        <v>0</v>
      </c>
      <c r="BI158" s="170">
        <f t="shared" si="15"/>
        <v>0</v>
      </c>
      <c r="BJ158" s="18" t="s">
        <v>87</v>
      </c>
      <c r="BK158" s="170">
        <f t="shared" si="16"/>
        <v>0</v>
      </c>
    </row>
    <row r="159" spans="1:65" s="2" customFormat="1" ht="16.350000000000001" customHeight="1">
      <c r="A159" s="33"/>
      <c r="B159" s="34"/>
      <c r="C159" s="211" t="s">
        <v>1</v>
      </c>
      <c r="D159" s="211" t="s">
        <v>197</v>
      </c>
      <c r="E159" s="212" t="s">
        <v>1</v>
      </c>
      <c r="F159" s="213" t="s">
        <v>1</v>
      </c>
      <c r="G159" s="214" t="s">
        <v>1</v>
      </c>
      <c r="H159" s="215"/>
      <c r="I159" s="216"/>
      <c r="J159" s="217">
        <f t="shared" si="10"/>
        <v>0</v>
      </c>
      <c r="K159" s="218"/>
      <c r="L159" s="34"/>
      <c r="M159" s="219" t="s">
        <v>1</v>
      </c>
      <c r="N159" s="220" t="s">
        <v>40</v>
      </c>
      <c r="O159" s="221"/>
      <c r="P159" s="221"/>
      <c r="Q159" s="221"/>
      <c r="R159" s="221"/>
      <c r="S159" s="221"/>
      <c r="T159" s="222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1970</v>
      </c>
      <c r="AU159" s="18" t="s">
        <v>81</v>
      </c>
      <c r="AY159" s="18" t="s">
        <v>1970</v>
      </c>
      <c r="BE159" s="170">
        <f t="shared" si="11"/>
        <v>0</v>
      </c>
      <c r="BF159" s="170">
        <f t="shared" si="12"/>
        <v>0</v>
      </c>
      <c r="BG159" s="170">
        <f t="shared" si="13"/>
        <v>0</v>
      </c>
      <c r="BH159" s="170">
        <f t="shared" si="14"/>
        <v>0</v>
      </c>
      <c r="BI159" s="170">
        <f t="shared" si="15"/>
        <v>0</v>
      </c>
      <c r="BJ159" s="18" t="s">
        <v>87</v>
      </c>
      <c r="BK159" s="170">
        <f t="shared" si="16"/>
        <v>0</v>
      </c>
    </row>
    <row r="160" spans="1:65" s="2" customFormat="1" ht="6.95" customHeight="1">
      <c r="A160" s="33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117:K15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0:D160">
      <formula1>"K, M"</formula1>
    </dataValidation>
    <dataValidation type="list" allowBlank="1" showInputMessage="1" showErrorMessage="1" error="Povolené sú hodnoty základná, znížená, nulová." sqref="N150:N16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133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3959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Ekonomická univerzita v Bratislave</v>
      </c>
      <c r="F15" s="33"/>
      <c r="G15" s="33"/>
      <c r="H15" s="33"/>
      <c r="I15" s="28" t="s">
        <v>24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Ateliér Slabey s.r.o.</v>
      </c>
      <c r="F21" s="33"/>
      <c r="G21" s="33"/>
      <c r="H21" s="33"/>
      <c r="I21" s="28" t="s">
        <v>24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Natália Voltmannová</v>
      </c>
      <c r="F24" s="33"/>
      <c r="G24" s="33"/>
      <c r="H24" s="33"/>
      <c r="I24" s="28" t="s">
        <v>24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ROUND(J118,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ROUND((ROUND((SUM(BE118:BE142)),  2) + SUM(BE144:BE153)), 2)</f>
        <v>0</v>
      </c>
      <c r="G33" s="110"/>
      <c r="H33" s="110"/>
      <c r="I33" s="111">
        <v>0.2</v>
      </c>
      <c r="J33" s="109">
        <f>ROUND((ROUND(((SUM(BE118:BE142))*I33),  2) + (SUM(BE144:BE153)*I33)),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ROUND((ROUND((SUM(BF118:BF142)),  2) + SUM(BF144:BF153)), 2)</f>
        <v>0</v>
      </c>
      <c r="G34" s="110"/>
      <c r="H34" s="110"/>
      <c r="I34" s="111">
        <v>0.2</v>
      </c>
      <c r="J34" s="109">
        <f>ROUND((ROUND(((SUM(BF118:BF142))*I34),  2) + (SUM(BF144:BF153)*I34)),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ROUND((ROUND((SUM(BG118:BG142)),  2) + SUM(BG144:BG153)),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ROUND((ROUND((SUM(BH118:BH142)),  2) + SUM(BH144:BH153)),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ROUND((ROUND((SUM(BI118:BI142)),  2) + SUM(BI144:BI153)),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20210701_05 - SO-05 Prípojka slaboprúd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Ateliér Slabey 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5.7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Natália Voltmannová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J118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3960</v>
      </c>
      <c r="E97" s="127"/>
      <c r="F97" s="127"/>
      <c r="G97" s="127"/>
      <c r="H97" s="127"/>
      <c r="I97" s="127"/>
      <c r="J97" s="128">
        <f>J119</f>
        <v>0</v>
      </c>
      <c r="L97" s="125"/>
    </row>
    <row r="98" spans="1:31" s="9" customFormat="1" ht="21.75" hidden="1" customHeight="1">
      <c r="B98" s="125"/>
      <c r="D98" s="133" t="s">
        <v>181</v>
      </c>
      <c r="J98" s="134">
        <f>J143</f>
        <v>0</v>
      </c>
      <c r="L98" s="125"/>
    </row>
    <row r="99" spans="1:31" s="2" customFormat="1" ht="21.75" hidden="1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hidden="1" customHeight="1">
      <c r="A100" s="33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idden="1"/>
    <row r="102" spans="1:31" hidden="1"/>
    <row r="103" spans="1:31" hidden="1"/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182</v>
      </c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15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86" t="str">
        <f>E7</f>
        <v>Viacúčelová športová hala - EÚ v Bratislave</v>
      </c>
      <c r="F108" s="287"/>
      <c r="G108" s="287"/>
      <c r="H108" s="287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143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0" t="str">
        <f>E9</f>
        <v>20210701_05 - SO-05 Prípojka slaboprúd</v>
      </c>
      <c r="F110" s="285"/>
      <c r="G110" s="285"/>
      <c r="H110" s="285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19</v>
      </c>
      <c r="D112" s="33"/>
      <c r="E112" s="33"/>
      <c r="F112" s="26" t="str">
        <f>F12</f>
        <v>Ekonomická univerzita v Bratislave</v>
      </c>
      <c r="G112" s="33"/>
      <c r="H112" s="33"/>
      <c r="I112" s="28" t="s">
        <v>21</v>
      </c>
      <c r="J112" s="59">
        <f>IF(J12="","",J12)</f>
        <v>44536</v>
      </c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2" customHeight="1">
      <c r="A114" s="33"/>
      <c r="B114" s="34"/>
      <c r="C114" s="28" t="s">
        <v>22</v>
      </c>
      <c r="D114" s="33"/>
      <c r="E114" s="33"/>
      <c r="F114" s="26" t="str">
        <f>E15</f>
        <v>Ekonomická univerzita v Bratislave</v>
      </c>
      <c r="G114" s="33"/>
      <c r="H114" s="33"/>
      <c r="I114" s="28" t="s">
        <v>27</v>
      </c>
      <c r="J114" s="31" t="str">
        <f>E21</f>
        <v>Ateliér Slabey s.r.o.</v>
      </c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5.7" customHeight="1">
      <c r="A115" s="33"/>
      <c r="B115" s="34"/>
      <c r="C115" s="28" t="s">
        <v>25</v>
      </c>
      <c r="D115" s="33"/>
      <c r="E115" s="33"/>
      <c r="F115" s="26" t="str">
        <f>IF(E18="","",E18)</f>
        <v>Vyplň údaj</v>
      </c>
      <c r="G115" s="33"/>
      <c r="H115" s="33"/>
      <c r="I115" s="28" t="s">
        <v>30</v>
      </c>
      <c r="J115" s="31" t="str">
        <f>E24</f>
        <v>Ing. Natália Voltmannová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35"/>
      <c r="B117" s="136"/>
      <c r="C117" s="137" t="s">
        <v>183</v>
      </c>
      <c r="D117" s="138" t="s">
        <v>59</v>
      </c>
      <c r="E117" s="138" t="s">
        <v>55</v>
      </c>
      <c r="F117" s="138" t="s">
        <v>56</v>
      </c>
      <c r="G117" s="138" t="s">
        <v>184</v>
      </c>
      <c r="H117" s="138" t="s">
        <v>185</v>
      </c>
      <c r="I117" s="138" t="s">
        <v>186</v>
      </c>
      <c r="J117" s="139" t="s">
        <v>150</v>
      </c>
      <c r="K117" s="140" t="s">
        <v>187</v>
      </c>
      <c r="L117" s="141"/>
      <c r="M117" s="66" t="s">
        <v>1</v>
      </c>
      <c r="N117" s="67" t="s">
        <v>38</v>
      </c>
      <c r="O117" s="67" t="s">
        <v>188</v>
      </c>
      <c r="P117" s="67" t="s">
        <v>189</v>
      </c>
      <c r="Q117" s="67" t="s">
        <v>190</v>
      </c>
      <c r="R117" s="67" t="s">
        <v>191</v>
      </c>
      <c r="S117" s="67" t="s">
        <v>192</v>
      </c>
      <c r="T117" s="68" t="s">
        <v>193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5" s="2" customFormat="1" ht="22.7" customHeight="1">
      <c r="A118" s="33"/>
      <c r="B118" s="34"/>
      <c r="C118" s="73" t="s">
        <v>151</v>
      </c>
      <c r="D118" s="33"/>
      <c r="E118" s="33"/>
      <c r="F118" s="33"/>
      <c r="G118" s="33"/>
      <c r="H118" s="33"/>
      <c r="I118" s="33"/>
      <c r="J118" s="142">
        <f>BK118</f>
        <v>0</v>
      </c>
      <c r="K118" s="33"/>
      <c r="L118" s="34"/>
      <c r="M118" s="69"/>
      <c r="N118" s="60"/>
      <c r="O118" s="70"/>
      <c r="P118" s="143">
        <f>P119+P143</f>
        <v>0</v>
      </c>
      <c r="Q118" s="70"/>
      <c r="R118" s="143">
        <f>R119+R143</f>
        <v>0</v>
      </c>
      <c r="S118" s="70"/>
      <c r="T118" s="144">
        <f>T119+T143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152</v>
      </c>
      <c r="BK118" s="145">
        <f>BK119+BK143</f>
        <v>0</v>
      </c>
    </row>
    <row r="119" spans="1:65" s="12" customFormat="1" ht="25.9" customHeight="1">
      <c r="B119" s="146"/>
      <c r="D119" s="147" t="s">
        <v>73</v>
      </c>
      <c r="E119" s="148" t="s">
        <v>2931</v>
      </c>
      <c r="F119" s="148" t="s">
        <v>3961</v>
      </c>
      <c r="I119" s="149"/>
      <c r="J119" s="134">
        <f>BK119</f>
        <v>0</v>
      </c>
      <c r="L119" s="146"/>
      <c r="M119" s="150"/>
      <c r="N119" s="151"/>
      <c r="O119" s="151"/>
      <c r="P119" s="152">
        <f>SUM(P120:P142)</f>
        <v>0</v>
      </c>
      <c r="Q119" s="151"/>
      <c r="R119" s="152">
        <f>SUM(R120:R142)</f>
        <v>0</v>
      </c>
      <c r="S119" s="151"/>
      <c r="T119" s="153">
        <f>SUM(T120:T142)</f>
        <v>0</v>
      </c>
      <c r="AR119" s="147" t="s">
        <v>81</v>
      </c>
      <c r="AT119" s="154" t="s">
        <v>73</v>
      </c>
      <c r="AU119" s="154" t="s">
        <v>74</v>
      </c>
      <c r="AY119" s="147" t="s">
        <v>196</v>
      </c>
      <c r="BK119" s="155">
        <f>SUM(BK120:BK142)</f>
        <v>0</v>
      </c>
    </row>
    <row r="120" spans="1:65" s="2" customFormat="1" ht="16.5" customHeight="1">
      <c r="A120" s="33"/>
      <c r="B120" s="156"/>
      <c r="C120" s="157" t="s">
        <v>81</v>
      </c>
      <c r="D120" s="157" t="s">
        <v>197</v>
      </c>
      <c r="E120" s="158" t="s">
        <v>3962</v>
      </c>
      <c r="F120" s="159" t="s">
        <v>3963</v>
      </c>
      <c r="G120" s="160" t="s">
        <v>444</v>
      </c>
      <c r="H120" s="161">
        <v>2</v>
      </c>
      <c r="I120" s="162"/>
      <c r="J120" s="163">
        <f t="shared" ref="J120:J142" si="0">ROUND(I120*H120,2)</f>
        <v>0</v>
      </c>
      <c r="K120" s="164"/>
      <c r="L120" s="34"/>
      <c r="M120" s="165" t="s">
        <v>1</v>
      </c>
      <c r="N120" s="166" t="s">
        <v>40</v>
      </c>
      <c r="O120" s="62"/>
      <c r="P120" s="167">
        <f t="shared" ref="P120:P142" si="1">O120*H120</f>
        <v>0</v>
      </c>
      <c r="Q120" s="167">
        <v>0</v>
      </c>
      <c r="R120" s="167">
        <f t="shared" ref="R120:R142" si="2">Q120*H120</f>
        <v>0</v>
      </c>
      <c r="S120" s="167">
        <v>0</v>
      </c>
      <c r="T120" s="168">
        <f t="shared" ref="T120:T142" si="3"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9" t="s">
        <v>200</v>
      </c>
      <c r="AT120" s="169" t="s">
        <v>197</v>
      </c>
      <c r="AU120" s="169" t="s">
        <v>81</v>
      </c>
      <c r="AY120" s="18" t="s">
        <v>196</v>
      </c>
      <c r="BE120" s="170">
        <f t="shared" ref="BE120:BE142" si="4">IF(N120="základná",J120,0)</f>
        <v>0</v>
      </c>
      <c r="BF120" s="170">
        <f t="shared" ref="BF120:BF142" si="5">IF(N120="znížená",J120,0)</f>
        <v>0</v>
      </c>
      <c r="BG120" s="170">
        <f t="shared" ref="BG120:BG142" si="6">IF(N120="zákl. prenesená",J120,0)</f>
        <v>0</v>
      </c>
      <c r="BH120" s="170">
        <f t="shared" ref="BH120:BH142" si="7">IF(N120="zníž. prenesená",J120,0)</f>
        <v>0</v>
      </c>
      <c r="BI120" s="170">
        <f t="shared" ref="BI120:BI142" si="8">IF(N120="nulová",J120,0)</f>
        <v>0</v>
      </c>
      <c r="BJ120" s="18" t="s">
        <v>87</v>
      </c>
      <c r="BK120" s="170">
        <f t="shared" ref="BK120:BK142" si="9">ROUND(I120*H120,2)</f>
        <v>0</v>
      </c>
      <c r="BL120" s="18" t="s">
        <v>200</v>
      </c>
      <c r="BM120" s="169" t="s">
        <v>567</v>
      </c>
    </row>
    <row r="121" spans="1:65" s="2" customFormat="1" ht="16.5" customHeight="1">
      <c r="A121" s="33"/>
      <c r="B121" s="156"/>
      <c r="C121" s="157" t="s">
        <v>87</v>
      </c>
      <c r="D121" s="157" t="s">
        <v>197</v>
      </c>
      <c r="E121" s="158" t="s">
        <v>3964</v>
      </c>
      <c r="F121" s="159" t="s">
        <v>3965</v>
      </c>
      <c r="G121" s="160" t="s">
        <v>444</v>
      </c>
      <c r="H121" s="161">
        <v>1</v>
      </c>
      <c r="I121" s="162"/>
      <c r="J121" s="163">
        <f t="shared" si="0"/>
        <v>0</v>
      </c>
      <c r="K121" s="164"/>
      <c r="L121" s="34"/>
      <c r="M121" s="165" t="s">
        <v>1</v>
      </c>
      <c r="N121" s="166" t="s">
        <v>40</v>
      </c>
      <c r="O121" s="62"/>
      <c r="P121" s="167">
        <f t="shared" si="1"/>
        <v>0</v>
      </c>
      <c r="Q121" s="167">
        <v>0</v>
      </c>
      <c r="R121" s="167">
        <f t="shared" si="2"/>
        <v>0</v>
      </c>
      <c r="S121" s="167">
        <v>0</v>
      </c>
      <c r="T121" s="168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9" t="s">
        <v>200</v>
      </c>
      <c r="AT121" s="169" t="s">
        <v>197</v>
      </c>
      <c r="AU121" s="169" t="s">
        <v>81</v>
      </c>
      <c r="AY121" s="18" t="s">
        <v>196</v>
      </c>
      <c r="BE121" s="170">
        <f t="shared" si="4"/>
        <v>0</v>
      </c>
      <c r="BF121" s="170">
        <f t="shared" si="5"/>
        <v>0</v>
      </c>
      <c r="BG121" s="170">
        <f t="shared" si="6"/>
        <v>0</v>
      </c>
      <c r="BH121" s="170">
        <f t="shared" si="7"/>
        <v>0</v>
      </c>
      <c r="BI121" s="170">
        <f t="shared" si="8"/>
        <v>0</v>
      </c>
      <c r="BJ121" s="18" t="s">
        <v>87</v>
      </c>
      <c r="BK121" s="170">
        <f t="shared" si="9"/>
        <v>0</v>
      </c>
      <c r="BL121" s="18" t="s">
        <v>200</v>
      </c>
      <c r="BM121" s="169" t="s">
        <v>596</v>
      </c>
    </row>
    <row r="122" spans="1:65" s="2" customFormat="1" ht="16.5" customHeight="1">
      <c r="A122" s="33"/>
      <c r="B122" s="156"/>
      <c r="C122" s="197" t="s">
        <v>221</v>
      </c>
      <c r="D122" s="197" t="s">
        <v>305</v>
      </c>
      <c r="E122" s="198" t="s">
        <v>3966</v>
      </c>
      <c r="F122" s="199" t="s">
        <v>3967</v>
      </c>
      <c r="G122" s="200" t="s">
        <v>444</v>
      </c>
      <c r="H122" s="201">
        <v>2</v>
      </c>
      <c r="I122" s="202"/>
      <c r="J122" s="203">
        <f t="shared" si="0"/>
        <v>0</v>
      </c>
      <c r="K122" s="204"/>
      <c r="L122" s="205"/>
      <c r="M122" s="206" t="s">
        <v>1</v>
      </c>
      <c r="N122" s="207" t="s">
        <v>40</v>
      </c>
      <c r="O122" s="6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9" t="s">
        <v>249</v>
      </c>
      <c r="AT122" s="169" t="s">
        <v>305</v>
      </c>
      <c r="AU122" s="169" t="s">
        <v>81</v>
      </c>
      <c r="AY122" s="18" t="s">
        <v>196</v>
      </c>
      <c r="BE122" s="170">
        <f t="shared" si="4"/>
        <v>0</v>
      </c>
      <c r="BF122" s="170">
        <f t="shared" si="5"/>
        <v>0</v>
      </c>
      <c r="BG122" s="170">
        <f t="shared" si="6"/>
        <v>0</v>
      </c>
      <c r="BH122" s="170">
        <f t="shared" si="7"/>
        <v>0</v>
      </c>
      <c r="BI122" s="170">
        <f t="shared" si="8"/>
        <v>0</v>
      </c>
      <c r="BJ122" s="18" t="s">
        <v>87</v>
      </c>
      <c r="BK122" s="170">
        <f t="shared" si="9"/>
        <v>0</v>
      </c>
      <c r="BL122" s="18" t="s">
        <v>200</v>
      </c>
      <c r="BM122" s="169" t="s">
        <v>609</v>
      </c>
    </row>
    <row r="123" spans="1:65" s="2" customFormat="1" ht="16.5" customHeight="1">
      <c r="A123" s="33"/>
      <c r="B123" s="156"/>
      <c r="C123" s="157" t="s">
        <v>200</v>
      </c>
      <c r="D123" s="157" t="s">
        <v>197</v>
      </c>
      <c r="E123" s="158" t="s">
        <v>3968</v>
      </c>
      <c r="F123" s="159" t="s">
        <v>3969</v>
      </c>
      <c r="G123" s="160" t="s">
        <v>316</v>
      </c>
      <c r="H123" s="161">
        <v>150</v>
      </c>
      <c r="I123" s="162"/>
      <c r="J123" s="163">
        <f t="shared" si="0"/>
        <v>0</v>
      </c>
      <c r="K123" s="164"/>
      <c r="L123" s="34"/>
      <c r="M123" s="165" t="s">
        <v>1</v>
      </c>
      <c r="N123" s="166" t="s">
        <v>40</v>
      </c>
      <c r="O123" s="62"/>
      <c r="P123" s="167">
        <f t="shared" si="1"/>
        <v>0</v>
      </c>
      <c r="Q123" s="167">
        <v>0</v>
      </c>
      <c r="R123" s="167">
        <f t="shared" si="2"/>
        <v>0</v>
      </c>
      <c r="S123" s="167">
        <v>0</v>
      </c>
      <c r="T123" s="168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9" t="s">
        <v>200</v>
      </c>
      <c r="AT123" s="169" t="s">
        <v>197</v>
      </c>
      <c r="AU123" s="169" t="s">
        <v>81</v>
      </c>
      <c r="AY123" s="18" t="s">
        <v>196</v>
      </c>
      <c r="BE123" s="170">
        <f t="shared" si="4"/>
        <v>0</v>
      </c>
      <c r="BF123" s="170">
        <f t="shared" si="5"/>
        <v>0</v>
      </c>
      <c r="BG123" s="170">
        <f t="shared" si="6"/>
        <v>0</v>
      </c>
      <c r="BH123" s="170">
        <f t="shared" si="7"/>
        <v>0</v>
      </c>
      <c r="BI123" s="170">
        <f t="shared" si="8"/>
        <v>0</v>
      </c>
      <c r="BJ123" s="18" t="s">
        <v>87</v>
      </c>
      <c r="BK123" s="170">
        <f t="shared" si="9"/>
        <v>0</v>
      </c>
      <c r="BL123" s="18" t="s">
        <v>200</v>
      </c>
      <c r="BM123" s="169" t="s">
        <v>619</v>
      </c>
    </row>
    <row r="124" spans="1:65" s="2" customFormat="1" ht="16.5" customHeight="1">
      <c r="A124" s="33"/>
      <c r="B124" s="156"/>
      <c r="C124" s="197" t="s">
        <v>234</v>
      </c>
      <c r="D124" s="197" t="s">
        <v>305</v>
      </c>
      <c r="E124" s="198" t="s">
        <v>3970</v>
      </c>
      <c r="F124" s="199" t="s">
        <v>3971</v>
      </c>
      <c r="G124" s="200" t="s">
        <v>316</v>
      </c>
      <c r="H124" s="201">
        <v>150</v>
      </c>
      <c r="I124" s="202"/>
      <c r="J124" s="203">
        <f t="shared" si="0"/>
        <v>0</v>
      </c>
      <c r="K124" s="204"/>
      <c r="L124" s="205"/>
      <c r="M124" s="206" t="s">
        <v>1</v>
      </c>
      <c r="N124" s="207" t="s">
        <v>40</v>
      </c>
      <c r="O124" s="6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249</v>
      </c>
      <c r="AT124" s="169" t="s">
        <v>305</v>
      </c>
      <c r="AU124" s="169" t="s">
        <v>81</v>
      </c>
      <c r="AY124" s="18" t="s">
        <v>196</v>
      </c>
      <c r="BE124" s="170">
        <f t="shared" si="4"/>
        <v>0</v>
      </c>
      <c r="BF124" s="170">
        <f t="shared" si="5"/>
        <v>0</v>
      </c>
      <c r="BG124" s="170">
        <f t="shared" si="6"/>
        <v>0</v>
      </c>
      <c r="BH124" s="170">
        <f t="shared" si="7"/>
        <v>0</v>
      </c>
      <c r="BI124" s="170">
        <f t="shared" si="8"/>
        <v>0</v>
      </c>
      <c r="BJ124" s="18" t="s">
        <v>87</v>
      </c>
      <c r="BK124" s="170">
        <f t="shared" si="9"/>
        <v>0</v>
      </c>
      <c r="BL124" s="18" t="s">
        <v>200</v>
      </c>
      <c r="BM124" s="169" t="s">
        <v>635</v>
      </c>
    </row>
    <row r="125" spans="1:65" s="2" customFormat="1" ht="16.5" customHeight="1">
      <c r="A125" s="33"/>
      <c r="B125" s="156"/>
      <c r="C125" s="157" t="s">
        <v>239</v>
      </c>
      <c r="D125" s="157" t="s">
        <v>197</v>
      </c>
      <c r="E125" s="158" t="s">
        <v>3972</v>
      </c>
      <c r="F125" s="159" t="s">
        <v>3973</v>
      </c>
      <c r="G125" s="160" t="s">
        <v>444</v>
      </c>
      <c r="H125" s="161">
        <v>24</v>
      </c>
      <c r="I125" s="162"/>
      <c r="J125" s="163">
        <f t="shared" si="0"/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si="1"/>
        <v>0</v>
      </c>
      <c r="Q125" s="167">
        <v>0</v>
      </c>
      <c r="R125" s="167">
        <f t="shared" si="2"/>
        <v>0</v>
      </c>
      <c r="S125" s="167">
        <v>0</v>
      </c>
      <c r="T125" s="168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81</v>
      </c>
      <c r="AY125" s="18" t="s">
        <v>196</v>
      </c>
      <c r="BE125" s="170">
        <f t="shared" si="4"/>
        <v>0</v>
      </c>
      <c r="BF125" s="170">
        <f t="shared" si="5"/>
        <v>0</v>
      </c>
      <c r="BG125" s="170">
        <f t="shared" si="6"/>
        <v>0</v>
      </c>
      <c r="BH125" s="170">
        <f t="shared" si="7"/>
        <v>0</v>
      </c>
      <c r="BI125" s="170">
        <f t="shared" si="8"/>
        <v>0</v>
      </c>
      <c r="BJ125" s="18" t="s">
        <v>87</v>
      </c>
      <c r="BK125" s="170">
        <f t="shared" si="9"/>
        <v>0</v>
      </c>
      <c r="BL125" s="18" t="s">
        <v>200</v>
      </c>
      <c r="BM125" s="169" t="s">
        <v>644</v>
      </c>
    </row>
    <row r="126" spans="1:65" s="2" customFormat="1" ht="16.5" customHeight="1">
      <c r="A126" s="33"/>
      <c r="B126" s="156"/>
      <c r="C126" s="157" t="s">
        <v>244</v>
      </c>
      <c r="D126" s="157" t="s">
        <v>197</v>
      </c>
      <c r="E126" s="158" t="s">
        <v>3927</v>
      </c>
      <c r="F126" s="159" t="s">
        <v>3928</v>
      </c>
      <c r="G126" s="160" t="s">
        <v>444</v>
      </c>
      <c r="H126" s="161">
        <v>24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81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653</v>
      </c>
    </row>
    <row r="127" spans="1:65" s="2" customFormat="1" ht="21.75" customHeight="1">
      <c r="A127" s="33"/>
      <c r="B127" s="156"/>
      <c r="C127" s="197" t="s">
        <v>249</v>
      </c>
      <c r="D127" s="197" t="s">
        <v>305</v>
      </c>
      <c r="E127" s="198" t="s">
        <v>3929</v>
      </c>
      <c r="F127" s="199" t="s">
        <v>3930</v>
      </c>
      <c r="G127" s="200" t="s">
        <v>444</v>
      </c>
      <c r="H127" s="201">
        <v>24</v>
      </c>
      <c r="I127" s="202"/>
      <c r="J127" s="203">
        <f t="shared" si="0"/>
        <v>0</v>
      </c>
      <c r="K127" s="204"/>
      <c r="L127" s="205"/>
      <c r="M127" s="206" t="s">
        <v>1</v>
      </c>
      <c r="N127" s="207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249</v>
      </c>
      <c r="AT127" s="169" t="s">
        <v>305</v>
      </c>
      <c r="AU127" s="169" t="s">
        <v>81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666</v>
      </c>
    </row>
    <row r="128" spans="1:65" s="2" customFormat="1" ht="21.75" customHeight="1">
      <c r="A128" s="33"/>
      <c r="B128" s="156"/>
      <c r="C128" s="157" t="s">
        <v>255</v>
      </c>
      <c r="D128" s="157" t="s">
        <v>197</v>
      </c>
      <c r="E128" s="158" t="s">
        <v>3937</v>
      </c>
      <c r="F128" s="159" t="s">
        <v>3938</v>
      </c>
      <c r="G128" s="160" t="s">
        <v>316</v>
      </c>
      <c r="H128" s="161">
        <v>45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81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674</v>
      </c>
    </row>
    <row r="129" spans="1:65" s="2" customFormat="1" ht="16.5" customHeight="1">
      <c r="A129" s="33"/>
      <c r="B129" s="156"/>
      <c r="C129" s="197" t="s">
        <v>259</v>
      </c>
      <c r="D129" s="197" t="s">
        <v>305</v>
      </c>
      <c r="E129" s="198" t="s">
        <v>3974</v>
      </c>
      <c r="F129" s="199" t="s">
        <v>3975</v>
      </c>
      <c r="G129" s="200" t="s">
        <v>316</v>
      </c>
      <c r="H129" s="201">
        <v>45</v>
      </c>
      <c r="I129" s="202"/>
      <c r="J129" s="203">
        <f t="shared" si="0"/>
        <v>0</v>
      </c>
      <c r="K129" s="204"/>
      <c r="L129" s="205"/>
      <c r="M129" s="206" t="s">
        <v>1</v>
      </c>
      <c r="N129" s="207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249</v>
      </c>
      <c r="AT129" s="169" t="s">
        <v>305</v>
      </c>
      <c r="AU129" s="169" t="s">
        <v>81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682</v>
      </c>
    </row>
    <row r="130" spans="1:65" s="2" customFormat="1" ht="21.75" customHeight="1">
      <c r="A130" s="33"/>
      <c r="B130" s="156"/>
      <c r="C130" s="157" t="s">
        <v>264</v>
      </c>
      <c r="D130" s="157" t="s">
        <v>197</v>
      </c>
      <c r="E130" s="158" t="s">
        <v>3941</v>
      </c>
      <c r="F130" s="159" t="s">
        <v>3942</v>
      </c>
      <c r="G130" s="160" t="s">
        <v>316</v>
      </c>
      <c r="H130" s="161">
        <v>45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81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692</v>
      </c>
    </row>
    <row r="131" spans="1:65" s="2" customFormat="1" ht="16.5" customHeight="1">
      <c r="A131" s="33"/>
      <c r="B131" s="156"/>
      <c r="C131" s="157" t="s">
        <v>141</v>
      </c>
      <c r="D131" s="157" t="s">
        <v>197</v>
      </c>
      <c r="E131" s="158" t="s">
        <v>3943</v>
      </c>
      <c r="F131" s="159" t="s">
        <v>3358</v>
      </c>
      <c r="G131" s="160" t="s">
        <v>316</v>
      </c>
      <c r="H131" s="161">
        <v>130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81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701</v>
      </c>
    </row>
    <row r="132" spans="1:65" s="2" customFormat="1" ht="16.5" customHeight="1">
      <c r="A132" s="33"/>
      <c r="B132" s="156"/>
      <c r="C132" s="157" t="s">
        <v>272</v>
      </c>
      <c r="D132" s="157" t="s">
        <v>197</v>
      </c>
      <c r="E132" s="158" t="s">
        <v>3392</v>
      </c>
      <c r="F132" s="159" t="s">
        <v>3393</v>
      </c>
      <c r="G132" s="160" t="s">
        <v>1650</v>
      </c>
      <c r="H132" s="208"/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81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710</v>
      </c>
    </row>
    <row r="133" spans="1:65" s="2" customFormat="1" ht="24.2" customHeight="1">
      <c r="A133" s="33"/>
      <c r="B133" s="156"/>
      <c r="C133" s="157" t="s">
        <v>277</v>
      </c>
      <c r="D133" s="157" t="s">
        <v>197</v>
      </c>
      <c r="E133" s="158" t="s">
        <v>3944</v>
      </c>
      <c r="F133" s="159" t="s">
        <v>3945</v>
      </c>
      <c r="G133" s="160" t="s">
        <v>316</v>
      </c>
      <c r="H133" s="161">
        <v>45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81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718</v>
      </c>
    </row>
    <row r="134" spans="1:65" s="2" customFormat="1" ht="24.2" customHeight="1">
      <c r="A134" s="33"/>
      <c r="B134" s="156"/>
      <c r="C134" s="157" t="s">
        <v>285</v>
      </c>
      <c r="D134" s="157" t="s">
        <v>197</v>
      </c>
      <c r="E134" s="158" t="s">
        <v>3946</v>
      </c>
      <c r="F134" s="159" t="s">
        <v>3947</v>
      </c>
      <c r="G134" s="160" t="s">
        <v>316</v>
      </c>
      <c r="H134" s="161">
        <v>45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81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729</v>
      </c>
    </row>
    <row r="135" spans="1:65" s="2" customFormat="1" ht="16.5" customHeight="1">
      <c r="A135" s="33"/>
      <c r="B135" s="156"/>
      <c r="C135" s="197" t="s">
        <v>289</v>
      </c>
      <c r="D135" s="197" t="s">
        <v>305</v>
      </c>
      <c r="E135" s="198" t="s">
        <v>3948</v>
      </c>
      <c r="F135" s="199" t="s">
        <v>3949</v>
      </c>
      <c r="G135" s="200" t="s">
        <v>316</v>
      </c>
      <c r="H135" s="201">
        <v>45</v>
      </c>
      <c r="I135" s="202"/>
      <c r="J135" s="203">
        <f t="shared" si="0"/>
        <v>0</v>
      </c>
      <c r="K135" s="204"/>
      <c r="L135" s="205"/>
      <c r="M135" s="206" t="s">
        <v>1</v>
      </c>
      <c r="N135" s="207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249</v>
      </c>
      <c r="AT135" s="169" t="s">
        <v>305</v>
      </c>
      <c r="AU135" s="169" t="s">
        <v>81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2096</v>
      </c>
    </row>
    <row r="136" spans="1:65" s="2" customFormat="1" ht="24.2" customHeight="1">
      <c r="A136" s="33"/>
      <c r="B136" s="156"/>
      <c r="C136" s="157" t="s">
        <v>294</v>
      </c>
      <c r="D136" s="157" t="s">
        <v>197</v>
      </c>
      <c r="E136" s="158" t="s">
        <v>3950</v>
      </c>
      <c r="F136" s="159" t="s">
        <v>3951</v>
      </c>
      <c r="G136" s="160" t="s">
        <v>316</v>
      </c>
      <c r="H136" s="161">
        <v>45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81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2099</v>
      </c>
    </row>
    <row r="137" spans="1:65" s="2" customFormat="1" ht="33" customHeight="1">
      <c r="A137" s="33"/>
      <c r="B137" s="156"/>
      <c r="C137" s="157" t="s">
        <v>299</v>
      </c>
      <c r="D137" s="157" t="s">
        <v>197</v>
      </c>
      <c r="E137" s="158" t="s">
        <v>3952</v>
      </c>
      <c r="F137" s="159" t="s">
        <v>3953</v>
      </c>
      <c r="G137" s="160" t="s">
        <v>316</v>
      </c>
      <c r="H137" s="161">
        <v>45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81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741</v>
      </c>
    </row>
    <row r="138" spans="1:65" s="2" customFormat="1" ht="33" customHeight="1">
      <c r="A138" s="33"/>
      <c r="B138" s="156"/>
      <c r="C138" s="157" t="s">
        <v>304</v>
      </c>
      <c r="D138" s="157" t="s">
        <v>197</v>
      </c>
      <c r="E138" s="158" t="s">
        <v>3954</v>
      </c>
      <c r="F138" s="159" t="s">
        <v>3955</v>
      </c>
      <c r="G138" s="160" t="s">
        <v>316</v>
      </c>
      <c r="H138" s="161">
        <v>45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751</v>
      </c>
    </row>
    <row r="139" spans="1:65" s="2" customFormat="1" ht="16.5" customHeight="1">
      <c r="A139" s="33"/>
      <c r="B139" s="156"/>
      <c r="C139" s="157" t="s">
        <v>7</v>
      </c>
      <c r="D139" s="157" t="s">
        <v>197</v>
      </c>
      <c r="E139" s="158" t="s">
        <v>3079</v>
      </c>
      <c r="F139" s="159" t="s">
        <v>3080</v>
      </c>
      <c r="G139" s="160" t="s">
        <v>2409</v>
      </c>
      <c r="H139" s="161">
        <v>20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761</v>
      </c>
    </row>
    <row r="140" spans="1:65" s="2" customFormat="1" ht="16.5" customHeight="1">
      <c r="A140" s="33"/>
      <c r="B140" s="156"/>
      <c r="C140" s="157" t="s">
        <v>313</v>
      </c>
      <c r="D140" s="157" t="s">
        <v>197</v>
      </c>
      <c r="E140" s="158" t="s">
        <v>3976</v>
      </c>
      <c r="F140" s="159" t="s">
        <v>3977</v>
      </c>
      <c r="G140" s="160" t="s">
        <v>2409</v>
      </c>
      <c r="H140" s="161">
        <v>6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772</v>
      </c>
    </row>
    <row r="141" spans="1:65" s="2" customFormat="1" ht="16.5" customHeight="1">
      <c r="A141" s="33"/>
      <c r="B141" s="156"/>
      <c r="C141" s="157" t="s">
        <v>319</v>
      </c>
      <c r="D141" s="157" t="s">
        <v>197</v>
      </c>
      <c r="E141" s="158" t="s">
        <v>3957</v>
      </c>
      <c r="F141" s="159" t="s">
        <v>3084</v>
      </c>
      <c r="G141" s="160" t="s">
        <v>2409</v>
      </c>
      <c r="H141" s="161">
        <v>2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783</v>
      </c>
    </row>
    <row r="142" spans="1:65" s="2" customFormat="1" ht="16.5" customHeight="1">
      <c r="A142" s="33"/>
      <c r="B142" s="156"/>
      <c r="C142" s="157" t="s">
        <v>2047</v>
      </c>
      <c r="D142" s="157" t="s">
        <v>197</v>
      </c>
      <c r="E142" s="158" t="s">
        <v>3958</v>
      </c>
      <c r="F142" s="159" t="s">
        <v>3086</v>
      </c>
      <c r="G142" s="160" t="s">
        <v>2409</v>
      </c>
      <c r="H142" s="161">
        <v>2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791</v>
      </c>
    </row>
    <row r="143" spans="1:65" s="2" customFormat="1" ht="49.9" customHeight="1">
      <c r="A143" s="33"/>
      <c r="B143" s="34"/>
      <c r="C143" s="33"/>
      <c r="D143" s="33"/>
      <c r="E143" s="148" t="s">
        <v>1968</v>
      </c>
      <c r="F143" s="148" t="s">
        <v>1969</v>
      </c>
      <c r="G143" s="33"/>
      <c r="H143" s="33"/>
      <c r="I143" s="33"/>
      <c r="J143" s="134">
        <f t="shared" ref="J143:J153" si="10">BK143</f>
        <v>0</v>
      </c>
      <c r="K143" s="33"/>
      <c r="L143" s="34"/>
      <c r="M143" s="209"/>
      <c r="N143" s="210"/>
      <c r="O143" s="62"/>
      <c r="P143" s="62"/>
      <c r="Q143" s="62"/>
      <c r="R143" s="62"/>
      <c r="S143" s="62"/>
      <c r="T143" s="6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73</v>
      </c>
      <c r="AU143" s="18" t="s">
        <v>74</v>
      </c>
      <c r="AY143" s="18" t="s">
        <v>1970</v>
      </c>
      <c r="BK143" s="170">
        <f>SUM(BK144:BK153)</f>
        <v>0</v>
      </c>
    </row>
    <row r="144" spans="1:65" s="2" customFormat="1" ht="16.350000000000001" customHeight="1">
      <c r="A144" s="33"/>
      <c r="B144" s="34"/>
      <c r="C144" s="211" t="s">
        <v>1</v>
      </c>
      <c r="D144" s="211" t="s">
        <v>197</v>
      </c>
      <c r="E144" s="212" t="s">
        <v>1</v>
      </c>
      <c r="F144" s="213" t="s">
        <v>1</v>
      </c>
      <c r="G144" s="214" t="s">
        <v>1</v>
      </c>
      <c r="H144" s="215"/>
      <c r="I144" s="216"/>
      <c r="J144" s="217">
        <f t="shared" si="10"/>
        <v>0</v>
      </c>
      <c r="K144" s="218"/>
      <c r="L144" s="34"/>
      <c r="M144" s="219" t="s">
        <v>1</v>
      </c>
      <c r="N144" s="220" t="s">
        <v>40</v>
      </c>
      <c r="O144" s="62"/>
      <c r="P144" s="62"/>
      <c r="Q144" s="62"/>
      <c r="R144" s="62"/>
      <c r="S144" s="62"/>
      <c r="T144" s="6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1970</v>
      </c>
      <c r="AU144" s="18" t="s">
        <v>81</v>
      </c>
      <c r="AY144" s="18" t="s">
        <v>1970</v>
      </c>
      <c r="BE144" s="170">
        <f t="shared" ref="BE144:BE153" si="11">IF(N144="základná",J144,0)</f>
        <v>0</v>
      </c>
      <c r="BF144" s="170">
        <f t="shared" ref="BF144:BF153" si="12">IF(N144="znížená",J144,0)</f>
        <v>0</v>
      </c>
      <c r="BG144" s="170">
        <f t="shared" ref="BG144:BG153" si="13">IF(N144="zákl. prenesená",J144,0)</f>
        <v>0</v>
      </c>
      <c r="BH144" s="170">
        <f t="shared" ref="BH144:BH153" si="14">IF(N144="zníž. prenesená",J144,0)</f>
        <v>0</v>
      </c>
      <c r="BI144" s="170">
        <f t="shared" ref="BI144:BI153" si="15">IF(N144="nulová",J144,0)</f>
        <v>0</v>
      </c>
      <c r="BJ144" s="18" t="s">
        <v>87</v>
      </c>
      <c r="BK144" s="170">
        <f t="shared" ref="BK144:BK153" si="16">I144*H144</f>
        <v>0</v>
      </c>
    </row>
    <row r="145" spans="1:63" s="2" customFormat="1" ht="16.350000000000001" customHeight="1">
      <c r="A145" s="33"/>
      <c r="B145" s="34"/>
      <c r="C145" s="211" t="s">
        <v>1</v>
      </c>
      <c r="D145" s="211" t="s">
        <v>197</v>
      </c>
      <c r="E145" s="212" t="s">
        <v>1</v>
      </c>
      <c r="F145" s="213" t="s">
        <v>1</v>
      </c>
      <c r="G145" s="214" t="s">
        <v>1</v>
      </c>
      <c r="H145" s="215"/>
      <c r="I145" s="216"/>
      <c r="J145" s="217">
        <f t="shared" si="10"/>
        <v>0</v>
      </c>
      <c r="K145" s="218"/>
      <c r="L145" s="34"/>
      <c r="M145" s="219" t="s">
        <v>1</v>
      </c>
      <c r="N145" s="220" t="s">
        <v>40</v>
      </c>
      <c r="O145" s="62"/>
      <c r="P145" s="62"/>
      <c r="Q145" s="62"/>
      <c r="R145" s="62"/>
      <c r="S145" s="62"/>
      <c r="T145" s="6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1970</v>
      </c>
      <c r="AU145" s="18" t="s">
        <v>81</v>
      </c>
      <c r="AY145" s="18" t="s">
        <v>1970</v>
      </c>
      <c r="BE145" s="170">
        <f t="shared" si="11"/>
        <v>0</v>
      </c>
      <c r="BF145" s="170">
        <f t="shared" si="12"/>
        <v>0</v>
      </c>
      <c r="BG145" s="170">
        <f t="shared" si="13"/>
        <v>0</v>
      </c>
      <c r="BH145" s="170">
        <f t="shared" si="14"/>
        <v>0</v>
      </c>
      <c r="BI145" s="170">
        <f t="shared" si="15"/>
        <v>0</v>
      </c>
      <c r="BJ145" s="18" t="s">
        <v>87</v>
      </c>
      <c r="BK145" s="170">
        <f t="shared" si="16"/>
        <v>0</v>
      </c>
    </row>
    <row r="146" spans="1:63" s="2" customFormat="1" ht="16.350000000000001" customHeight="1">
      <c r="A146" s="33"/>
      <c r="B146" s="34"/>
      <c r="C146" s="211" t="s">
        <v>1</v>
      </c>
      <c r="D146" s="211" t="s">
        <v>197</v>
      </c>
      <c r="E146" s="212" t="s">
        <v>1</v>
      </c>
      <c r="F146" s="213" t="s">
        <v>1</v>
      </c>
      <c r="G146" s="214" t="s">
        <v>1</v>
      </c>
      <c r="H146" s="215"/>
      <c r="I146" s="216"/>
      <c r="J146" s="217">
        <f t="shared" si="10"/>
        <v>0</v>
      </c>
      <c r="K146" s="218"/>
      <c r="L146" s="34"/>
      <c r="M146" s="219" t="s">
        <v>1</v>
      </c>
      <c r="N146" s="220" t="s">
        <v>40</v>
      </c>
      <c r="O146" s="62"/>
      <c r="P146" s="62"/>
      <c r="Q146" s="62"/>
      <c r="R146" s="62"/>
      <c r="S146" s="62"/>
      <c r="T146" s="6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1970</v>
      </c>
      <c r="AU146" s="18" t="s">
        <v>81</v>
      </c>
      <c r="AY146" s="18" t="s">
        <v>1970</v>
      </c>
      <c r="BE146" s="170">
        <f t="shared" si="11"/>
        <v>0</v>
      </c>
      <c r="BF146" s="170">
        <f t="shared" si="12"/>
        <v>0</v>
      </c>
      <c r="BG146" s="170">
        <f t="shared" si="13"/>
        <v>0</v>
      </c>
      <c r="BH146" s="170">
        <f t="shared" si="14"/>
        <v>0</v>
      </c>
      <c r="BI146" s="170">
        <f t="shared" si="15"/>
        <v>0</v>
      </c>
      <c r="BJ146" s="18" t="s">
        <v>87</v>
      </c>
      <c r="BK146" s="170">
        <f t="shared" si="16"/>
        <v>0</v>
      </c>
    </row>
    <row r="147" spans="1:63" s="2" customFormat="1" ht="16.350000000000001" customHeight="1">
      <c r="A147" s="33"/>
      <c r="B147" s="34"/>
      <c r="C147" s="211" t="s">
        <v>1</v>
      </c>
      <c r="D147" s="211" t="s">
        <v>197</v>
      </c>
      <c r="E147" s="212" t="s">
        <v>1</v>
      </c>
      <c r="F147" s="213" t="s">
        <v>1</v>
      </c>
      <c r="G147" s="214" t="s">
        <v>1</v>
      </c>
      <c r="H147" s="215"/>
      <c r="I147" s="216"/>
      <c r="J147" s="217">
        <f t="shared" si="10"/>
        <v>0</v>
      </c>
      <c r="K147" s="218"/>
      <c r="L147" s="34"/>
      <c r="M147" s="219" t="s">
        <v>1</v>
      </c>
      <c r="N147" s="220" t="s">
        <v>40</v>
      </c>
      <c r="O147" s="62"/>
      <c r="P147" s="62"/>
      <c r="Q147" s="62"/>
      <c r="R147" s="62"/>
      <c r="S147" s="62"/>
      <c r="T147" s="6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1970</v>
      </c>
      <c r="AU147" s="18" t="s">
        <v>81</v>
      </c>
      <c r="AY147" s="18" t="s">
        <v>1970</v>
      </c>
      <c r="BE147" s="170">
        <f t="shared" si="11"/>
        <v>0</v>
      </c>
      <c r="BF147" s="170">
        <f t="shared" si="12"/>
        <v>0</v>
      </c>
      <c r="BG147" s="170">
        <f t="shared" si="13"/>
        <v>0</v>
      </c>
      <c r="BH147" s="170">
        <f t="shared" si="14"/>
        <v>0</v>
      </c>
      <c r="BI147" s="170">
        <f t="shared" si="15"/>
        <v>0</v>
      </c>
      <c r="BJ147" s="18" t="s">
        <v>87</v>
      </c>
      <c r="BK147" s="170">
        <f t="shared" si="16"/>
        <v>0</v>
      </c>
    </row>
    <row r="148" spans="1:63" s="2" customFormat="1" ht="16.350000000000001" customHeight="1">
      <c r="A148" s="33"/>
      <c r="B148" s="34"/>
      <c r="C148" s="211" t="s">
        <v>1</v>
      </c>
      <c r="D148" s="211" t="s">
        <v>197</v>
      </c>
      <c r="E148" s="212" t="s">
        <v>1</v>
      </c>
      <c r="F148" s="213" t="s">
        <v>1</v>
      </c>
      <c r="G148" s="214" t="s">
        <v>1</v>
      </c>
      <c r="H148" s="215"/>
      <c r="I148" s="216"/>
      <c r="J148" s="217">
        <f t="shared" si="10"/>
        <v>0</v>
      </c>
      <c r="K148" s="218"/>
      <c r="L148" s="34"/>
      <c r="M148" s="219" t="s">
        <v>1</v>
      </c>
      <c r="N148" s="220" t="s">
        <v>40</v>
      </c>
      <c r="O148" s="62"/>
      <c r="P148" s="62"/>
      <c r="Q148" s="62"/>
      <c r="R148" s="62"/>
      <c r="S148" s="62"/>
      <c r="T148" s="6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1970</v>
      </c>
      <c r="AU148" s="18" t="s">
        <v>81</v>
      </c>
      <c r="AY148" s="18" t="s">
        <v>1970</v>
      </c>
      <c r="BE148" s="170">
        <f t="shared" si="11"/>
        <v>0</v>
      </c>
      <c r="BF148" s="170">
        <f t="shared" si="12"/>
        <v>0</v>
      </c>
      <c r="BG148" s="170">
        <f t="shared" si="13"/>
        <v>0</v>
      </c>
      <c r="BH148" s="170">
        <f t="shared" si="14"/>
        <v>0</v>
      </c>
      <c r="BI148" s="170">
        <f t="shared" si="15"/>
        <v>0</v>
      </c>
      <c r="BJ148" s="18" t="s">
        <v>87</v>
      </c>
      <c r="BK148" s="170">
        <f t="shared" si="16"/>
        <v>0</v>
      </c>
    </row>
    <row r="149" spans="1:63" s="2" customFormat="1" ht="16.350000000000001" customHeight="1">
      <c r="A149" s="33"/>
      <c r="B149" s="34"/>
      <c r="C149" s="211" t="s">
        <v>1</v>
      </c>
      <c r="D149" s="211" t="s">
        <v>197</v>
      </c>
      <c r="E149" s="212" t="s">
        <v>1</v>
      </c>
      <c r="F149" s="213" t="s">
        <v>1</v>
      </c>
      <c r="G149" s="214" t="s">
        <v>1</v>
      </c>
      <c r="H149" s="215"/>
      <c r="I149" s="216"/>
      <c r="J149" s="217">
        <f t="shared" si="10"/>
        <v>0</v>
      </c>
      <c r="K149" s="218"/>
      <c r="L149" s="34"/>
      <c r="M149" s="219" t="s">
        <v>1</v>
      </c>
      <c r="N149" s="220" t="s">
        <v>40</v>
      </c>
      <c r="O149" s="62"/>
      <c r="P149" s="62"/>
      <c r="Q149" s="62"/>
      <c r="R149" s="62"/>
      <c r="S149" s="62"/>
      <c r="T149" s="6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1970</v>
      </c>
      <c r="AU149" s="18" t="s">
        <v>81</v>
      </c>
      <c r="AY149" s="18" t="s">
        <v>1970</v>
      </c>
      <c r="BE149" s="170">
        <f t="shared" si="11"/>
        <v>0</v>
      </c>
      <c r="BF149" s="170">
        <f t="shared" si="12"/>
        <v>0</v>
      </c>
      <c r="BG149" s="170">
        <f t="shared" si="13"/>
        <v>0</v>
      </c>
      <c r="BH149" s="170">
        <f t="shared" si="14"/>
        <v>0</v>
      </c>
      <c r="BI149" s="170">
        <f t="shared" si="15"/>
        <v>0</v>
      </c>
      <c r="BJ149" s="18" t="s">
        <v>87</v>
      </c>
      <c r="BK149" s="170">
        <f t="shared" si="16"/>
        <v>0</v>
      </c>
    </row>
    <row r="150" spans="1:63" s="2" customFormat="1" ht="16.350000000000001" customHeight="1">
      <c r="A150" s="33"/>
      <c r="B150" s="34"/>
      <c r="C150" s="211" t="s">
        <v>1</v>
      </c>
      <c r="D150" s="211" t="s">
        <v>197</v>
      </c>
      <c r="E150" s="212" t="s">
        <v>1</v>
      </c>
      <c r="F150" s="213" t="s">
        <v>1</v>
      </c>
      <c r="G150" s="214" t="s">
        <v>1</v>
      </c>
      <c r="H150" s="215"/>
      <c r="I150" s="216"/>
      <c r="J150" s="217">
        <f t="shared" si="10"/>
        <v>0</v>
      </c>
      <c r="K150" s="218"/>
      <c r="L150" s="34"/>
      <c r="M150" s="219" t="s">
        <v>1</v>
      </c>
      <c r="N150" s="220" t="s">
        <v>40</v>
      </c>
      <c r="O150" s="62"/>
      <c r="P150" s="62"/>
      <c r="Q150" s="62"/>
      <c r="R150" s="62"/>
      <c r="S150" s="62"/>
      <c r="T150" s="6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1970</v>
      </c>
      <c r="AU150" s="18" t="s">
        <v>81</v>
      </c>
      <c r="AY150" s="18" t="s">
        <v>1970</v>
      </c>
      <c r="BE150" s="170">
        <f t="shared" si="11"/>
        <v>0</v>
      </c>
      <c r="BF150" s="170">
        <f t="shared" si="12"/>
        <v>0</v>
      </c>
      <c r="BG150" s="170">
        <f t="shared" si="13"/>
        <v>0</v>
      </c>
      <c r="BH150" s="170">
        <f t="shared" si="14"/>
        <v>0</v>
      </c>
      <c r="BI150" s="170">
        <f t="shared" si="15"/>
        <v>0</v>
      </c>
      <c r="BJ150" s="18" t="s">
        <v>87</v>
      </c>
      <c r="BK150" s="170">
        <f t="shared" si="16"/>
        <v>0</v>
      </c>
    </row>
    <row r="151" spans="1:63" s="2" customFormat="1" ht="16.350000000000001" customHeight="1">
      <c r="A151" s="33"/>
      <c r="B151" s="34"/>
      <c r="C151" s="211" t="s">
        <v>1</v>
      </c>
      <c r="D151" s="211" t="s">
        <v>197</v>
      </c>
      <c r="E151" s="212" t="s">
        <v>1</v>
      </c>
      <c r="F151" s="213" t="s">
        <v>1</v>
      </c>
      <c r="G151" s="214" t="s">
        <v>1</v>
      </c>
      <c r="H151" s="215"/>
      <c r="I151" s="216"/>
      <c r="J151" s="217">
        <f t="shared" si="10"/>
        <v>0</v>
      </c>
      <c r="K151" s="218"/>
      <c r="L151" s="34"/>
      <c r="M151" s="219" t="s">
        <v>1</v>
      </c>
      <c r="N151" s="220" t="s">
        <v>40</v>
      </c>
      <c r="O151" s="62"/>
      <c r="P151" s="62"/>
      <c r="Q151" s="62"/>
      <c r="R151" s="62"/>
      <c r="S151" s="62"/>
      <c r="T151" s="6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1970</v>
      </c>
      <c r="AU151" s="18" t="s">
        <v>81</v>
      </c>
      <c r="AY151" s="18" t="s">
        <v>1970</v>
      </c>
      <c r="BE151" s="170">
        <f t="shared" si="11"/>
        <v>0</v>
      </c>
      <c r="BF151" s="170">
        <f t="shared" si="12"/>
        <v>0</v>
      </c>
      <c r="BG151" s="170">
        <f t="shared" si="13"/>
        <v>0</v>
      </c>
      <c r="BH151" s="170">
        <f t="shared" si="14"/>
        <v>0</v>
      </c>
      <c r="BI151" s="170">
        <f t="shared" si="15"/>
        <v>0</v>
      </c>
      <c r="BJ151" s="18" t="s">
        <v>87</v>
      </c>
      <c r="BK151" s="170">
        <f t="shared" si="16"/>
        <v>0</v>
      </c>
    </row>
    <row r="152" spans="1:63" s="2" customFormat="1" ht="16.350000000000001" customHeight="1">
      <c r="A152" s="33"/>
      <c r="B152" s="34"/>
      <c r="C152" s="211" t="s">
        <v>1</v>
      </c>
      <c r="D152" s="211" t="s">
        <v>197</v>
      </c>
      <c r="E152" s="212" t="s">
        <v>1</v>
      </c>
      <c r="F152" s="213" t="s">
        <v>1</v>
      </c>
      <c r="G152" s="214" t="s">
        <v>1</v>
      </c>
      <c r="H152" s="215"/>
      <c r="I152" s="216"/>
      <c r="J152" s="217">
        <f t="shared" si="10"/>
        <v>0</v>
      </c>
      <c r="K152" s="218"/>
      <c r="L152" s="34"/>
      <c r="M152" s="219" t="s">
        <v>1</v>
      </c>
      <c r="N152" s="220" t="s">
        <v>40</v>
      </c>
      <c r="O152" s="62"/>
      <c r="P152" s="62"/>
      <c r="Q152" s="62"/>
      <c r="R152" s="62"/>
      <c r="S152" s="62"/>
      <c r="T152" s="6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1970</v>
      </c>
      <c r="AU152" s="18" t="s">
        <v>81</v>
      </c>
      <c r="AY152" s="18" t="s">
        <v>1970</v>
      </c>
      <c r="BE152" s="170">
        <f t="shared" si="11"/>
        <v>0</v>
      </c>
      <c r="BF152" s="170">
        <f t="shared" si="12"/>
        <v>0</v>
      </c>
      <c r="BG152" s="170">
        <f t="shared" si="13"/>
        <v>0</v>
      </c>
      <c r="BH152" s="170">
        <f t="shared" si="14"/>
        <v>0</v>
      </c>
      <c r="BI152" s="170">
        <f t="shared" si="15"/>
        <v>0</v>
      </c>
      <c r="BJ152" s="18" t="s">
        <v>87</v>
      </c>
      <c r="BK152" s="170">
        <f t="shared" si="16"/>
        <v>0</v>
      </c>
    </row>
    <row r="153" spans="1:63" s="2" customFormat="1" ht="16.350000000000001" customHeight="1">
      <c r="A153" s="33"/>
      <c r="B153" s="34"/>
      <c r="C153" s="211" t="s">
        <v>1</v>
      </c>
      <c r="D153" s="211" t="s">
        <v>197</v>
      </c>
      <c r="E153" s="212" t="s">
        <v>1</v>
      </c>
      <c r="F153" s="213" t="s">
        <v>1</v>
      </c>
      <c r="G153" s="214" t="s">
        <v>1</v>
      </c>
      <c r="H153" s="215"/>
      <c r="I153" s="216"/>
      <c r="J153" s="217">
        <f t="shared" si="10"/>
        <v>0</v>
      </c>
      <c r="K153" s="218"/>
      <c r="L153" s="34"/>
      <c r="M153" s="219" t="s">
        <v>1</v>
      </c>
      <c r="N153" s="220" t="s">
        <v>40</v>
      </c>
      <c r="O153" s="221"/>
      <c r="P153" s="221"/>
      <c r="Q153" s="221"/>
      <c r="R153" s="221"/>
      <c r="S153" s="221"/>
      <c r="T153" s="222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1970</v>
      </c>
      <c r="AU153" s="18" t="s">
        <v>81</v>
      </c>
      <c r="AY153" s="18" t="s">
        <v>1970</v>
      </c>
      <c r="BE153" s="170">
        <f t="shared" si="11"/>
        <v>0</v>
      </c>
      <c r="BF153" s="170">
        <f t="shared" si="12"/>
        <v>0</v>
      </c>
      <c r="BG153" s="170">
        <f t="shared" si="13"/>
        <v>0</v>
      </c>
      <c r="BH153" s="170">
        <f t="shared" si="14"/>
        <v>0</v>
      </c>
      <c r="BI153" s="170">
        <f t="shared" si="15"/>
        <v>0</v>
      </c>
      <c r="BJ153" s="18" t="s">
        <v>87</v>
      </c>
      <c r="BK153" s="170">
        <f t="shared" si="16"/>
        <v>0</v>
      </c>
    </row>
    <row r="154" spans="1:63" s="2" customFormat="1" ht="6.95" customHeight="1">
      <c r="A154" s="33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34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4:D154">
      <formula1>"K, M"</formula1>
    </dataValidation>
    <dataValidation type="list" allowBlank="1" showInputMessage="1" showErrorMessage="1" error="Povolené sú hodnoty základná, znížená, nulová." sqref="N144:N15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136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3978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Ekonomická univerzita v Bratislave</v>
      </c>
      <c r="F15" s="33"/>
      <c r="G15" s="33"/>
      <c r="H15" s="33"/>
      <c r="I15" s="28" t="s">
        <v>24</v>
      </c>
      <c r="J15" s="26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Ateliér Slabey s.r.o.</v>
      </c>
      <c r="F21" s="33"/>
      <c r="G21" s="33"/>
      <c r="H21" s="33"/>
      <c r="I21" s="28" t="s">
        <v>24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Natália Voltmannová</v>
      </c>
      <c r="F24" s="33"/>
      <c r="G24" s="33"/>
      <c r="H24" s="33"/>
      <c r="I24" s="28" t="s">
        <v>24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ROUND(J118,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ROUND((ROUND((SUM(BE118:BE145)),  2) + SUM(BE147:BE156)), 2)</f>
        <v>0</v>
      </c>
      <c r="G33" s="110"/>
      <c r="H33" s="110"/>
      <c r="I33" s="111">
        <v>0.2</v>
      </c>
      <c r="J33" s="109">
        <f>ROUND((ROUND(((SUM(BE118:BE145))*I33),  2) + (SUM(BE147:BE156)*I33)),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ROUND((ROUND((SUM(BF118:BF145)),  2) + SUM(BF147:BF156)), 2)</f>
        <v>0</v>
      </c>
      <c r="G34" s="110"/>
      <c r="H34" s="110"/>
      <c r="I34" s="111">
        <v>0.2</v>
      </c>
      <c r="J34" s="109">
        <f>ROUND((ROUND(((SUM(BF118:BF145))*I34),  2) + (SUM(BF147:BF156)*I34)),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ROUND((ROUND((SUM(BG118:BG145)),  2) + SUM(BG147:BG156)),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ROUND((ROUND((SUM(BH118:BH145)),  2) + SUM(BH147:BH156)),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ROUND((ROUND((SUM(BI118:BI145)),  2) + SUM(BI147:BI156)),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20210701_06 - SO-06 Verejné osvetlenie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Ateliér Slabey 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5.7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Natália Voltmannová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J118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3979</v>
      </c>
      <c r="E97" s="127"/>
      <c r="F97" s="127"/>
      <c r="G97" s="127"/>
      <c r="H97" s="127"/>
      <c r="I97" s="127"/>
      <c r="J97" s="128">
        <f>J119</f>
        <v>0</v>
      </c>
      <c r="L97" s="125"/>
    </row>
    <row r="98" spans="1:31" s="9" customFormat="1" ht="21.75" hidden="1" customHeight="1">
      <c r="B98" s="125"/>
      <c r="D98" s="133" t="s">
        <v>181</v>
      </c>
      <c r="J98" s="134">
        <f>J146</f>
        <v>0</v>
      </c>
      <c r="L98" s="125"/>
    </row>
    <row r="99" spans="1:31" s="2" customFormat="1" ht="21.75" hidden="1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hidden="1" customHeight="1">
      <c r="A100" s="33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idden="1"/>
    <row r="102" spans="1:31" hidden="1"/>
    <row r="103" spans="1:31" hidden="1"/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182</v>
      </c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15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86" t="str">
        <f>E7</f>
        <v>Viacúčelová športová hala - EÚ v Bratislave</v>
      </c>
      <c r="F108" s="287"/>
      <c r="G108" s="287"/>
      <c r="H108" s="287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143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0" t="str">
        <f>E9</f>
        <v>20210701_06 - SO-06 Verejné osvetlenie</v>
      </c>
      <c r="F110" s="285"/>
      <c r="G110" s="285"/>
      <c r="H110" s="285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19</v>
      </c>
      <c r="D112" s="33"/>
      <c r="E112" s="33"/>
      <c r="F112" s="26" t="str">
        <f>F12</f>
        <v>Ekonomická univerzita v Bratislave</v>
      </c>
      <c r="G112" s="33"/>
      <c r="H112" s="33"/>
      <c r="I112" s="28" t="s">
        <v>21</v>
      </c>
      <c r="J112" s="59">
        <f>IF(J12="","",J12)</f>
        <v>44536</v>
      </c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2" customHeight="1">
      <c r="A114" s="33"/>
      <c r="B114" s="34"/>
      <c r="C114" s="28" t="s">
        <v>22</v>
      </c>
      <c r="D114" s="33"/>
      <c r="E114" s="33"/>
      <c r="F114" s="26" t="str">
        <f>E15</f>
        <v>Ekonomická univerzita v Bratislave</v>
      </c>
      <c r="G114" s="33"/>
      <c r="H114" s="33"/>
      <c r="I114" s="28" t="s">
        <v>27</v>
      </c>
      <c r="J114" s="31" t="str">
        <f>E21</f>
        <v>Ateliér Slabey s.r.o.</v>
      </c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5.7" customHeight="1">
      <c r="A115" s="33"/>
      <c r="B115" s="34"/>
      <c r="C115" s="28" t="s">
        <v>25</v>
      </c>
      <c r="D115" s="33"/>
      <c r="E115" s="33"/>
      <c r="F115" s="26" t="str">
        <f>IF(E18="","",E18)</f>
        <v>Vyplň údaj</v>
      </c>
      <c r="G115" s="33"/>
      <c r="H115" s="33"/>
      <c r="I115" s="28" t="s">
        <v>30</v>
      </c>
      <c r="J115" s="31" t="str">
        <f>E24</f>
        <v>Ing. Natália Voltmannová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35"/>
      <c r="B117" s="136"/>
      <c r="C117" s="137" t="s">
        <v>183</v>
      </c>
      <c r="D117" s="138" t="s">
        <v>59</v>
      </c>
      <c r="E117" s="138" t="s">
        <v>55</v>
      </c>
      <c r="F117" s="138" t="s">
        <v>56</v>
      </c>
      <c r="G117" s="138" t="s">
        <v>184</v>
      </c>
      <c r="H117" s="138" t="s">
        <v>185</v>
      </c>
      <c r="I117" s="138" t="s">
        <v>186</v>
      </c>
      <c r="J117" s="139" t="s">
        <v>150</v>
      </c>
      <c r="K117" s="140" t="s">
        <v>187</v>
      </c>
      <c r="L117" s="141"/>
      <c r="M117" s="66" t="s">
        <v>1</v>
      </c>
      <c r="N117" s="67" t="s">
        <v>38</v>
      </c>
      <c r="O117" s="67" t="s">
        <v>188</v>
      </c>
      <c r="P117" s="67" t="s">
        <v>189</v>
      </c>
      <c r="Q117" s="67" t="s">
        <v>190</v>
      </c>
      <c r="R117" s="67" t="s">
        <v>191</v>
      </c>
      <c r="S117" s="67" t="s">
        <v>192</v>
      </c>
      <c r="T117" s="68" t="s">
        <v>193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5" s="2" customFormat="1" ht="22.7" customHeight="1">
      <c r="A118" s="33"/>
      <c r="B118" s="34"/>
      <c r="C118" s="73" t="s">
        <v>151</v>
      </c>
      <c r="D118" s="33"/>
      <c r="E118" s="33"/>
      <c r="F118" s="33"/>
      <c r="G118" s="33"/>
      <c r="H118" s="33"/>
      <c r="I118" s="33"/>
      <c r="J118" s="142">
        <f>BK118</f>
        <v>0</v>
      </c>
      <c r="K118" s="33"/>
      <c r="L118" s="34"/>
      <c r="M118" s="69"/>
      <c r="N118" s="60"/>
      <c r="O118" s="70"/>
      <c r="P118" s="143">
        <f>P119+P146</f>
        <v>0</v>
      </c>
      <c r="Q118" s="70"/>
      <c r="R118" s="143">
        <f>R119+R146</f>
        <v>0</v>
      </c>
      <c r="S118" s="70"/>
      <c r="T118" s="144">
        <f>T119+T146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152</v>
      </c>
      <c r="BK118" s="145">
        <f>BK119+BK146</f>
        <v>0</v>
      </c>
    </row>
    <row r="119" spans="1:65" s="12" customFormat="1" ht="25.9" customHeight="1">
      <c r="B119" s="146"/>
      <c r="D119" s="147" t="s">
        <v>73</v>
      </c>
      <c r="E119" s="148" t="s">
        <v>2952</v>
      </c>
      <c r="F119" s="148" t="s">
        <v>3980</v>
      </c>
      <c r="I119" s="149"/>
      <c r="J119" s="134">
        <f>BK119</f>
        <v>0</v>
      </c>
      <c r="L119" s="146"/>
      <c r="M119" s="150"/>
      <c r="N119" s="151"/>
      <c r="O119" s="151"/>
      <c r="P119" s="152">
        <f>SUM(P120:P145)</f>
        <v>0</v>
      </c>
      <c r="Q119" s="151"/>
      <c r="R119" s="152">
        <f>SUM(R120:R145)</f>
        <v>0</v>
      </c>
      <c r="S119" s="151"/>
      <c r="T119" s="153">
        <f>SUM(T120:T145)</f>
        <v>0</v>
      </c>
      <c r="AR119" s="147" t="s">
        <v>81</v>
      </c>
      <c r="AT119" s="154" t="s">
        <v>73</v>
      </c>
      <c r="AU119" s="154" t="s">
        <v>74</v>
      </c>
      <c r="AY119" s="147" t="s">
        <v>196</v>
      </c>
      <c r="BK119" s="155">
        <f>SUM(BK120:BK145)</f>
        <v>0</v>
      </c>
    </row>
    <row r="120" spans="1:65" s="2" customFormat="1" ht="16.5" customHeight="1">
      <c r="A120" s="33"/>
      <c r="B120" s="156"/>
      <c r="C120" s="157" t="s">
        <v>81</v>
      </c>
      <c r="D120" s="157" t="s">
        <v>197</v>
      </c>
      <c r="E120" s="158" t="s">
        <v>3981</v>
      </c>
      <c r="F120" s="159" t="s">
        <v>3982</v>
      </c>
      <c r="G120" s="160" t="s">
        <v>444</v>
      </c>
      <c r="H120" s="161">
        <v>15</v>
      </c>
      <c r="I120" s="162"/>
      <c r="J120" s="163">
        <f t="shared" ref="J120:J145" si="0">ROUND(I120*H120,2)</f>
        <v>0</v>
      </c>
      <c r="K120" s="164"/>
      <c r="L120" s="34"/>
      <c r="M120" s="165" t="s">
        <v>1</v>
      </c>
      <c r="N120" s="166" t="s">
        <v>40</v>
      </c>
      <c r="O120" s="62"/>
      <c r="P120" s="167">
        <f t="shared" ref="P120:P145" si="1">O120*H120</f>
        <v>0</v>
      </c>
      <c r="Q120" s="167">
        <v>0</v>
      </c>
      <c r="R120" s="167">
        <f t="shared" ref="R120:R145" si="2">Q120*H120</f>
        <v>0</v>
      </c>
      <c r="S120" s="167">
        <v>0</v>
      </c>
      <c r="T120" s="168">
        <f t="shared" ref="T120:T145" si="3"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9" t="s">
        <v>200</v>
      </c>
      <c r="AT120" s="169" t="s">
        <v>197</v>
      </c>
      <c r="AU120" s="169" t="s">
        <v>81</v>
      </c>
      <c r="AY120" s="18" t="s">
        <v>196</v>
      </c>
      <c r="BE120" s="170">
        <f t="shared" ref="BE120:BE145" si="4">IF(N120="základná",J120,0)</f>
        <v>0</v>
      </c>
      <c r="BF120" s="170">
        <f t="shared" ref="BF120:BF145" si="5">IF(N120="znížená",J120,0)</f>
        <v>0</v>
      </c>
      <c r="BG120" s="170">
        <f t="shared" ref="BG120:BG145" si="6">IF(N120="zákl. prenesená",J120,0)</f>
        <v>0</v>
      </c>
      <c r="BH120" s="170">
        <f t="shared" ref="BH120:BH145" si="7">IF(N120="zníž. prenesená",J120,0)</f>
        <v>0</v>
      </c>
      <c r="BI120" s="170">
        <f t="shared" ref="BI120:BI145" si="8">IF(N120="nulová",J120,0)</f>
        <v>0</v>
      </c>
      <c r="BJ120" s="18" t="s">
        <v>87</v>
      </c>
      <c r="BK120" s="170">
        <f t="shared" ref="BK120:BK145" si="9">ROUND(I120*H120,2)</f>
        <v>0</v>
      </c>
      <c r="BL120" s="18" t="s">
        <v>200</v>
      </c>
      <c r="BM120" s="169" t="s">
        <v>797</v>
      </c>
    </row>
    <row r="121" spans="1:65" s="2" customFormat="1" ht="37.700000000000003" customHeight="1">
      <c r="A121" s="33"/>
      <c r="B121" s="156"/>
      <c r="C121" s="197" t="s">
        <v>87</v>
      </c>
      <c r="D121" s="197" t="s">
        <v>305</v>
      </c>
      <c r="E121" s="198" t="s">
        <v>3983</v>
      </c>
      <c r="F121" s="199" t="s">
        <v>3984</v>
      </c>
      <c r="G121" s="200" t="s">
        <v>444</v>
      </c>
      <c r="H121" s="201">
        <v>15</v>
      </c>
      <c r="I121" s="202"/>
      <c r="J121" s="203">
        <f t="shared" si="0"/>
        <v>0</v>
      </c>
      <c r="K121" s="204"/>
      <c r="L121" s="205"/>
      <c r="M121" s="206" t="s">
        <v>1</v>
      </c>
      <c r="N121" s="207" t="s">
        <v>40</v>
      </c>
      <c r="O121" s="62"/>
      <c r="P121" s="167">
        <f t="shared" si="1"/>
        <v>0</v>
      </c>
      <c r="Q121" s="167">
        <v>0</v>
      </c>
      <c r="R121" s="167">
        <f t="shared" si="2"/>
        <v>0</v>
      </c>
      <c r="S121" s="167">
        <v>0</v>
      </c>
      <c r="T121" s="168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9" t="s">
        <v>249</v>
      </c>
      <c r="AT121" s="169" t="s">
        <v>305</v>
      </c>
      <c r="AU121" s="169" t="s">
        <v>81</v>
      </c>
      <c r="AY121" s="18" t="s">
        <v>196</v>
      </c>
      <c r="BE121" s="170">
        <f t="shared" si="4"/>
        <v>0</v>
      </c>
      <c r="BF121" s="170">
        <f t="shared" si="5"/>
        <v>0</v>
      </c>
      <c r="BG121" s="170">
        <f t="shared" si="6"/>
        <v>0</v>
      </c>
      <c r="BH121" s="170">
        <f t="shared" si="7"/>
        <v>0</v>
      </c>
      <c r="BI121" s="170">
        <f t="shared" si="8"/>
        <v>0</v>
      </c>
      <c r="BJ121" s="18" t="s">
        <v>87</v>
      </c>
      <c r="BK121" s="170">
        <f t="shared" si="9"/>
        <v>0</v>
      </c>
      <c r="BL121" s="18" t="s">
        <v>200</v>
      </c>
      <c r="BM121" s="169" t="s">
        <v>804</v>
      </c>
    </row>
    <row r="122" spans="1:65" s="2" customFormat="1" ht="24.2" customHeight="1">
      <c r="A122" s="33"/>
      <c r="B122" s="156"/>
      <c r="C122" s="157" t="s">
        <v>221</v>
      </c>
      <c r="D122" s="157" t="s">
        <v>197</v>
      </c>
      <c r="E122" s="158" t="s">
        <v>3985</v>
      </c>
      <c r="F122" s="159" t="s">
        <v>3986</v>
      </c>
      <c r="G122" s="160" t="s">
        <v>316</v>
      </c>
      <c r="H122" s="161">
        <v>310</v>
      </c>
      <c r="I122" s="162"/>
      <c r="J122" s="163">
        <f t="shared" si="0"/>
        <v>0</v>
      </c>
      <c r="K122" s="164"/>
      <c r="L122" s="34"/>
      <c r="M122" s="165" t="s">
        <v>1</v>
      </c>
      <c r="N122" s="166" t="s">
        <v>40</v>
      </c>
      <c r="O122" s="62"/>
      <c r="P122" s="167">
        <f t="shared" si="1"/>
        <v>0</v>
      </c>
      <c r="Q122" s="167">
        <v>0</v>
      </c>
      <c r="R122" s="167">
        <f t="shared" si="2"/>
        <v>0</v>
      </c>
      <c r="S122" s="167">
        <v>0</v>
      </c>
      <c r="T122" s="168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9" t="s">
        <v>200</v>
      </c>
      <c r="AT122" s="169" t="s">
        <v>197</v>
      </c>
      <c r="AU122" s="169" t="s">
        <v>81</v>
      </c>
      <c r="AY122" s="18" t="s">
        <v>196</v>
      </c>
      <c r="BE122" s="170">
        <f t="shared" si="4"/>
        <v>0</v>
      </c>
      <c r="BF122" s="170">
        <f t="shared" si="5"/>
        <v>0</v>
      </c>
      <c r="BG122" s="170">
        <f t="shared" si="6"/>
        <v>0</v>
      </c>
      <c r="BH122" s="170">
        <f t="shared" si="7"/>
        <v>0</v>
      </c>
      <c r="BI122" s="170">
        <f t="shared" si="8"/>
        <v>0</v>
      </c>
      <c r="BJ122" s="18" t="s">
        <v>87</v>
      </c>
      <c r="BK122" s="170">
        <f t="shared" si="9"/>
        <v>0</v>
      </c>
      <c r="BL122" s="18" t="s">
        <v>200</v>
      </c>
      <c r="BM122" s="169" t="s">
        <v>810</v>
      </c>
    </row>
    <row r="123" spans="1:65" s="2" customFormat="1" ht="16.5" customHeight="1">
      <c r="A123" s="33"/>
      <c r="B123" s="156"/>
      <c r="C123" s="197" t="s">
        <v>200</v>
      </c>
      <c r="D123" s="197" t="s">
        <v>305</v>
      </c>
      <c r="E123" s="198" t="s">
        <v>3987</v>
      </c>
      <c r="F123" s="199" t="s">
        <v>3988</v>
      </c>
      <c r="G123" s="200" t="s">
        <v>316</v>
      </c>
      <c r="H123" s="201">
        <v>310</v>
      </c>
      <c r="I123" s="202"/>
      <c r="J123" s="203">
        <f t="shared" si="0"/>
        <v>0</v>
      </c>
      <c r="K123" s="204"/>
      <c r="L123" s="205"/>
      <c r="M123" s="206" t="s">
        <v>1</v>
      </c>
      <c r="N123" s="207" t="s">
        <v>40</v>
      </c>
      <c r="O123" s="62"/>
      <c r="P123" s="167">
        <f t="shared" si="1"/>
        <v>0</v>
      </c>
      <c r="Q123" s="167">
        <v>0</v>
      </c>
      <c r="R123" s="167">
        <f t="shared" si="2"/>
        <v>0</v>
      </c>
      <c r="S123" s="167">
        <v>0</v>
      </c>
      <c r="T123" s="168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9" t="s">
        <v>249</v>
      </c>
      <c r="AT123" s="169" t="s">
        <v>305</v>
      </c>
      <c r="AU123" s="169" t="s">
        <v>81</v>
      </c>
      <c r="AY123" s="18" t="s">
        <v>196</v>
      </c>
      <c r="BE123" s="170">
        <f t="shared" si="4"/>
        <v>0</v>
      </c>
      <c r="BF123" s="170">
        <f t="shared" si="5"/>
        <v>0</v>
      </c>
      <c r="BG123" s="170">
        <f t="shared" si="6"/>
        <v>0</v>
      </c>
      <c r="BH123" s="170">
        <f t="shared" si="7"/>
        <v>0</v>
      </c>
      <c r="BI123" s="170">
        <f t="shared" si="8"/>
        <v>0</v>
      </c>
      <c r="BJ123" s="18" t="s">
        <v>87</v>
      </c>
      <c r="BK123" s="170">
        <f t="shared" si="9"/>
        <v>0</v>
      </c>
      <c r="BL123" s="18" t="s">
        <v>200</v>
      </c>
      <c r="BM123" s="169" t="s">
        <v>821</v>
      </c>
    </row>
    <row r="124" spans="1:65" s="2" customFormat="1" ht="24.2" customHeight="1">
      <c r="A124" s="33"/>
      <c r="B124" s="156"/>
      <c r="C124" s="157" t="s">
        <v>234</v>
      </c>
      <c r="D124" s="157" t="s">
        <v>197</v>
      </c>
      <c r="E124" s="158" t="s">
        <v>3989</v>
      </c>
      <c r="F124" s="159" t="s">
        <v>3990</v>
      </c>
      <c r="G124" s="160" t="s">
        <v>444</v>
      </c>
      <c r="H124" s="161">
        <v>120</v>
      </c>
      <c r="I124" s="162"/>
      <c r="J124" s="163">
        <f t="shared" si="0"/>
        <v>0</v>
      </c>
      <c r="K124" s="164"/>
      <c r="L124" s="34"/>
      <c r="M124" s="165" t="s">
        <v>1</v>
      </c>
      <c r="N124" s="166" t="s">
        <v>40</v>
      </c>
      <c r="O124" s="62"/>
      <c r="P124" s="167">
        <f t="shared" si="1"/>
        <v>0</v>
      </c>
      <c r="Q124" s="167">
        <v>0</v>
      </c>
      <c r="R124" s="167">
        <f t="shared" si="2"/>
        <v>0</v>
      </c>
      <c r="S124" s="167">
        <v>0</v>
      </c>
      <c r="T124" s="168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200</v>
      </c>
      <c r="AT124" s="169" t="s">
        <v>197</v>
      </c>
      <c r="AU124" s="169" t="s">
        <v>81</v>
      </c>
      <c r="AY124" s="18" t="s">
        <v>196</v>
      </c>
      <c r="BE124" s="170">
        <f t="shared" si="4"/>
        <v>0</v>
      </c>
      <c r="BF124" s="170">
        <f t="shared" si="5"/>
        <v>0</v>
      </c>
      <c r="BG124" s="170">
        <f t="shared" si="6"/>
        <v>0</v>
      </c>
      <c r="BH124" s="170">
        <f t="shared" si="7"/>
        <v>0</v>
      </c>
      <c r="BI124" s="170">
        <f t="shared" si="8"/>
        <v>0</v>
      </c>
      <c r="BJ124" s="18" t="s">
        <v>87</v>
      </c>
      <c r="BK124" s="170">
        <f t="shared" si="9"/>
        <v>0</v>
      </c>
      <c r="BL124" s="18" t="s">
        <v>200</v>
      </c>
      <c r="BM124" s="169" t="s">
        <v>830</v>
      </c>
    </row>
    <row r="125" spans="1:65" s="2" customFormat="1" ht="16.5" customHeight="1">
      <c r="A125" s="33"/>
      <c r="B125" s="156"/>
      <c r="C125" s="157" t="s">
        <v>239</v>
      </c>
      <c r="D125" s="157" t="s">
        <v>197</v>
      </c>
      <c r="E125" s="158" t="s">
        <v>3991</v>
      </c>
      <c r="F125" s="159" t="s">
        <v>3928</v>
      </c>
      <c r="G125" s="160" t="s">
        <v>444</v>
      </c>
      <c r="H125" s="161">
        <v>120</v>
      </c>
      <c r="I125" s="162"/>
      <c r="J125" s="163">
        <f t="shared" si="0"/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si="1"/>
        <v>0</v>
      </c>
      <c r="Q125" s="167">
        <v>0</v>
      </c>
      <c r="R125" s="167">
        <f t="shared" si="2"/>
        <v>0</v>
      </c>
      <c r="S125" s="167">
        <v>0</v>
      </c>
      <c r="T125" s="168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81</v>
      </c>
      <c r="AY125" s="18" t="s">
        <v>196</v>
      </c>
      <c r="BE125" s="170">
        <f t="shared" si="4"/>
        <v>0</v>
      </c>
      <c r="BF125" s="170">
        <f t="shared" si="5"/>
        <v>0</v>
      </c>
      <c r="BG125" s="170">
        <f t="shared" si="6"/>
        <v>0</v>
      </c>
      <c r="BH125" s="170">
        <f t="shared" si="7"/>
        <v>0</v>
      </c>
      <c r="BI125" s="170">
        <f t="shared" si="8"/>
        <v>0</v>
      </c>
      <c r="BJ125" s="18" t="s">
        <v>87</v>
      </c>
      <c r="BK125" s="170">
        <f t="shared" si="9"/>
        <v>0</v>
      </c>
      <c r="BL125" s="18" t="s">
        <v>200</v>
      </c>
      <c r="BM125" s="169" t="s">
        <v>840</v>
      </c>
    </row>
    <row r="126" spans="1:65" s="2" customFormat="1" ht="21.75" customHeight="1">
      <c r="A126" s="33"/>
      <c r="B126" s="156"/>
      <c r="C126" s="197" t="s">
        <v>244</v>
      </c>
      <c r="D126" s="197" t="s">
        <v>305</v>
      </c>
      <c r="E126" s="198" t="s">
        <v>3992</v>
      </c>
      <c r="F126" s="199" t="s">
        <v>3930</v>
      </c>
      <c r="G126" s="200" t="s">
        <v>444</v>
      </c>
      <c r="H126" s="201">
        <v>120</v>
      </c>
      <c r="I126" s="202"/>
      <c r="J126" s="203">
        <f t="shared" si="0"/>
        <v>0</v>
      </c>
      <c r="K126" s="204"/>
      <c r="L126" s="205"/>
      <c r="M126" s="206" t="s">
        <v>1</v>
      </c>
      <c r="N126" s="207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249</v>
      </c>
      <c r="AT126" s="169" t="s">
        <v>305</v>
      </c>
      <c r="AU126" s="169" t="s">
        <v>81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844</v>
      </c>
    </row>
    <row r="127" spans="1:65" s="2" customFormat="1" ht="24.2" customHeight="1">
      <c r="A127" s="33"/>
      <c r="B127" s="156"/>
      <c r="C127" s="157" t="s">
        <v>249</v>
      </c>
      <c r="D127" s="157" t="s">
        <v>197</v>
      </c>
      <c r="E127" s="158" t="s">
        <v>3993</v>
      </c>
      <c r="F127" s="159" t="s">
        <v>3932</v>
      </c>
      <c r="G127" s="160" t="s">
        <v>316</v>
      </c>
      <c r="H127" s="161">
        <v>50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81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852</v>
      </c>
    </row>
    <row r="128" spans="1:65" s="2" customFormat="1" ht="16.5" customHeight="1">
      <c r="A128" s="33"/>
      <c r="B128" s="156"/>
      <c r="C128" s="197" t="s">
        <v>255</v>
      </c>
      <c r="D128" s="197" t="s">
        <v>305</v>
      </c>
      <c r="E128" s="198" t="s">
        <v>3994</v>
      </c>
      <c r="F128" s="199" t="s">
        <v>3934</v>
      </c>
      <c r="G128" s="200" t="s">
        <v>316</v>
      </c>
      <c r="H128" s="201">
        <v>50</v>
      </c>
      <c r="I128" s="202"/>
      <c r="J128" s="203">
        <f t="shared" si="0"/>
        <v>0</v>
      </c>
      <c r="K128" s="204"/>
      <c r="L128" s="205"/>
      <c r="M128" s="206" t="s">
        <v>1</v>
      </c>
      <c r="N128" s="207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249</v>
      </c>
      <c r="AT128" s="169" t="s">
        <v>305</v>
      </c>
      <c r="AU128" s="169" t="s">
        <v>81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861</v>
      </c>
    </row>
    <row r="129" spans="1:65" s="2" customFormat="1" ht="24.2" customHeight="1">
      <c r="A129" s="33"/>
      <c r="B129" s="156"/>
      <c r="C129" s="157" t="s">
        <v>259</v>
      </c>
      <c r="D129" s="157" t="s">
        <v>197</v>
      </c>
      <c r="E129" s="158" t="s">
        <v>3935</v>
      </c>
      <c r="F129" s="159" t="s">
        <v>3936</v>
      </c>
      <c r="G129" s="160" t="s">
        <v>316</v>
      </c>
      <c r="H129" s="161">
        <v>300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81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865</v>
      </c>
    </row>
    <row r="130" spans="1:65" s="2" customFormat="1" ht="16.5" customHeight="1">
      <c r="A130" s="33"/>
      <c r="B130" s="156"/>
      <c r="C130" s="197" t="s">
        <v>264</v>
      </c>
      <c r="D130" s="197" t="s">
        <v>305</v>
      </c>
      <c r="E130" s="198" t="s">
        <v>3995</v>
      </c>
      <c r="F130" s="199" t="s">
        <v>3996</v>
      </c>
      <c r="G130" s="200" t="s">
        <v>444</v>
      </c>
      <c r="H130" s="201">
        <v>15</v>
      </c>
      <c r="I130" s="202"/>
      <c r="J130" s="203">
        <f t="shared" si="0"/>
        <v>0</v>
      </c>
      <c r="K130" s="204"/>
      <c r="L130" s="205"/>
      <c r="M130" s="206" t="s">
        <v>1</v>
      </c>
      <c r="N130" s="207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249</v>
      </c>
      <c r="AT130" s="169" t="s">
        <v>305</v>
      </c>
      <c r="AU130" s="169" t="s">
        <v>81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873</v>
      </c>
    </row>
    <row r="131" spans="1:65" s="2" customFormat="1" ht="16.5" customHeight="1">
      <c r="A131" s="33"/>
      <c r="B131" s="156"/>
      <c r="C131" s="197" t="s">
        <v>141</v>
      </c>
      <c r="D131" s="197" t="s">
        <v>305</v>
      </c>
      <c r="E131" s="198" t="s">
        <v>3038</v>
      </c>
      <c r="F131" s="199" t="s">
        <v>3039</v>
      </c>
      <c r="G131" s="200" t="s">
        <v>775</v>
      </c>
      <c r="H131" s="201">
        <v>282.60000000000002</v>
      </c>
      <c r="I131" s="202"/>
      <c r="J131" s="203">
        <f t="shared" si="0"/>
        <v>0</v>
      </c>
      <c r="K131" s="204"/>
      <c r="L131" s="205"/>
      <c r="M131" s="206" t="s">
        <v>1</v>
      </c>
      <c r="N131" s="207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249</v>
      </c>
      <c r="AT131" s="169" t="s">
        <v>305</v>
      </c>
      <c r="AU131" s="169" t="s">
        <v>81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880</v>
      </c>
    </row>
    <row r="132" spans="1:65" s="2" customFormat="1" ht="21.75" customHeight="1">
      <c r="A132" s="33"/>
      <c r="B132" s="156"/>
      <c r="C132" s="157" t="s">
        <v>272</v>
      </c>
      <c r="D132" s="157" t="s">
        <v>197</v>
      </c>
      <c r="E132" s="158" t="s">
        <v>3997</v>
      </c>
      <c r="F132" s="159" t="s">
        <v>3938</v>
      </c>
      <c r="G132" s="160" t="s">
        <v>316</v>
      </c>
      <c r="H132" s="161">
        <v>300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81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887</v>
      </c>
    </row>
    <row r="133" spans="1:65" s="2" customFormat="1" ht="16.5" customHeight="1">
      <c r="A133" s="33"/>
      <c r="B133" s="156"/>
      <c r="C133" s="197" t="s">
        <v>277</v>
      </c>
      <c r="D133" s="197" t="s">
        <v>305</v>
      </c>
      <c r="E133" s="198" t="s">
        <v>3998</v>
      </c>
      <c r="F133" s="199" t="s">
        <v>3999</v>
      </c>
      <c r="G133" s="200" t="s">
        <v>316</v>
      </c>
      <c r="H133" s="201">
        <v>300</v>
      </c>
      <c r="I133" s="202"/>
      <c r="J133" s="203">
        <f t="shared" si="0"/>
        <v>0</v>
      </c>
      <c r="K133" s="204"/>
      <c r="L133" s="205"/>
      <c r="M133" s="206" t="s">
        <v>1</v>
      </c>
      <c r="N133" s="207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249</v>
      </c>
      <c r="AT133" s="169" t="s">
        <v>305</v>
      </c>
      <c r="AU133" s="169" t="s">
        <v>81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894</v>
      </c>
    </row>
    <row r="134" spans="1:65" s="2" customFormat="1" ht="16.5" customHeight="1">
      <c r="A134" s="33"/>
      <c r="B134" s="156"/>
      <c r="C134" s="157" t="s">
        <v>285</v>
      </c>
      <c r="D134" s="157" t="s">
        <v>197</v>
      </c>
      <c r="E134" s="158" t="s">
        <v>3943</v>
      </c>
      <c r="F134" s="159" t="s">
        <v>3358</v>
      </c>
      <c r="G134" s="160" t="s">
        <v>316</v>
      </c>
      <c r="H134" s="161">
        <v>300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81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901</v>
      </c>
    </row>
    <row r="135" spans="1:65" s="2" customFormat="1" ht="16.5" customHeight="1">
      <c r="A135" s="33"/>
      <c r="B135" s="156"/>
      <c r="C135" s="157" t="s">
        <v>289</v>
      </c>
      <c r="D135" s="157" t="s">
        <v>197</v>
      </c>
      <c r="E135" s="158" t="s">
        <v>3392</v>
      </c>
      <c r="F135" s="159" t="s">
        <v>3393</v>
      </c>
      <c r="G135" s="160" t="s">
        <v>1650</v>
      </c>
      <c r="H135" s="208"/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81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909</v>
      </c>
    </row>
    <row r="136" spans="1:65" s="2" customFormat="1" ht="24.2" customHeight="1">
      <c r="A136" s="33"/>
      <c r="B136" s="156"/>
      <c r="C136" s="157" t="s">
        <v>294</v>
      </c>
      <c r="D136" s="157" t="s">
        <v>197</v>
      </c>
      <c r="E136" s="158" t="s">
        <v>3944</v>
      </c>
      <c r="F136" s="159" t="s">
        <v>3945</v>
      </c>
      <c r="G136" s="160" t="s">
        <v>316</v>
      </c>
      <c r="H136" s="161">
        <v>270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81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920</v>
      </c>
    </row>
    <row r="137" spans="1:65" s="2" customFormat="1" ht="24.2" customHeight="1">
      <c r="A137" s="33"/>
      <c r="B137" s="156"/>
      <c r="C137" s="157" t="s">
        <v>299</v>
      </c>
      <c r="D137" s="157" t="s">
        <v>197</v>
      </c>
      <c r="E137" s="158" t="s">
        <v>3946</v>
      </c>
      <c r="F137" s="159" t="s">
        <v>3947</v>
      </c>
      <c r="G137" s="160" t="s">
        <v>316</v>
      </c>
      <c r="H137" s="161">
        <v>270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81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929</v>
      </c>
    </row>
    <row r="138" spans="1:65" s="2" customFormat="1" ht="16.5" customHeight="1">
      <c r="A138" s="33"/>
      <c r="B138" s="156"/>
      <c r="C138" s="197" t="s">
        <v>304</v>
      </c>
      <c r="D138" s="197" t="s">
        <v>305</v>
      </c>
      <c r="E138" s="198" t="s">
        <v>3948</v>
      </c>
      <c r="F138" s="199" t="s">
        <v>3949</v>
      </c>
      <c r="G138" s="200" t="s">
        <v>316</v>
      </c>
      <c r="H138" s="201">
        <v>270</v>
      </c>
      <c r="I138" s="202"/>
      <c r="J138" s="203">
        <f t="shared" si="0"/>
        <v>0</v>
      </c>
      <c r="K138" s="204"/>
      <c r="L138" s="205"/>
      <c r="M138" s="206" t="s">
        <v>1</v>
      </c>
      <c r="N138" s="207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249</v>
      </c>
      <c r="AT138" s="169" t="s">
        <v>305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936</v>
      </c>
    </row>
    <row r="139" spans="1:65" s="2" customFormat="1" ht="24.2" customHeight="1">
      <c r="A139" s="33"/>
      <c r="B139" s="156"/>
      <c r="C139" s="157" t="s">
        <v>7</v>
      </c>
      <c r="D139" s="157" t="s">
        <v>197</v>
      </c>
      <c r="E139" s="158" t="s">
        <v>3950</v>
      </c>
      <c r="F139" s="159" t="s">
        <v>3951</v>
      </c>
      <c r="G139" s="160" t="s">
        <v>316</v>
      </c>
      <c r="H139" s="161">
        <v>270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944</v>
      </c>
    </row>
    <row r="140" spans="1:65" s="2" customFormat="1" ht="33" customHeight="1">
      <c r="A140" s="33"/>
      <c r="B140" s="156"/>
      <c r="C140" s="157" t="s">
        <v>313</v>
      </c>
      <c r="D140" s="157" t="s">
        <v>197</v>
      </c>
      <c r="E140" s="158" t="s">
        <v>3952</v>
      </c>
      <c r="F140" s="159" t="s">
        <v>3953</v>
      </c>
      <c r="G140" s="160" t="s">
        <v>316</v>
      </c>
      <c r="H140" s="161">
        <v>270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951</v>
      </c>
    </row>
    <row r="141" spans="1:65" s="2" customFormat="1" ht="33" customHeight="1">
      <c r="A141" s="33"/>
      <c r="B141" s="156"/>
      <c r="C141" s="157" t="s">
        <v>319</v>
      </c>
      <c r="D141" s="157" t="s">
        <v>197</v>
      </c>
      <c r="E141" s="158" t="s">
        <v>3954</v>
      </c>
      <c r="F141" s="159" t="s">
        <v>3955</v>
      </c>
      <c r="G141" s="160" t="s">
        <v>316</v>
      </c>
      <c r="H141" s="161">
        <v>270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960</v>
      </c>
    </row>
    <row r="142" spans="1:65" s="2" customFormat="1" ht="16.5" customHeight="1">
      <c r="A142" s="33"/>
      <c r="B142" s="156"/>
      <c r="C142" s="157" t="s">
        <v>2047</v>
      </c>
      <c r="D142" s="157" t="s">
        <v>197</v>
      </c>
      <c r="E142" s="158" t="s">
        <v>3079</v>
      </c>
      <c r="F142" s="159" t="s">
        <v>3080</v>
      </c>
      <c r="G142" s="160" t="s">
        <v>2409</v>
      </c>
      <c r="H142" s="161">
        <v>20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964</v>
      </c>
    </row>
    <row r="143" spans="1:65" s="2" customFormat="1" ht="16.5" customHeight="1">
      <c r="A143" s="33"/>
      <c r="B143" s="156"/>
      <c r="C143" s="157" t="s">
        <v>343</v>
      </c>
      <c r="D143" s="157" t="s">
        <v>197</v>
      </c>
      <c r="E143" s="158" t="s">
        <v>3956</v>
      </c>
      <c r="F143" s="159" t="s">
        <v>3082</v>
      </c>
      <c r="G143" s="160" t="s">
        <v>2409</v>
      </c>
      <c r="H143" s="161">
        <v>6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81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971</v>
      </c>
    </row>
    <row r="144" spans="1:65" s="2" customFormat="1" ht="16.5" customHeight="1">
      <c r="A144" s="33"/>
      <c r="B144" s="156"/>
      <c r="C144" s="157" t="s">
        <v>2052</v>
      </c>
      <c r="D144" s="157" t="s">
        <v>197</v>
      </c>
      <c r="E144" s="158" t="s">
        <v>3957</v>
      </c>
      <c r="F144" s="159" t="s">
        <v>3084</v>
      </c>
      <c r="G144" s="160" t="s">
        <v>2409</v>
      </c>
      <c r="H144" s="161">
        <v>2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81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981</v>
      </c>
    </row>
    <row r="145" spans="1:65" s="2" customFormat="1" ht="16.5" customHeight="1">
      <c r="A145" s="33"/>
      <c r="B145" s="156"/>
      <c r="C145" s="157" t="s">
        <v>354</v>
      </c>
      <c r="D145" s="157" t="s">
        <v>197</v>
      </c>
      <c r="E145" s="158" t="s">
        <v>3958</v>
      </c>
      <c r="F145" s="159" t="s">
        <v>3086</v>
      </c>
      <c r="G145" s="160" t="s">
        <v>2409</v>
      </c>
      <c r="H145" s="161">
        <v>2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81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990</v>
      </c>
    </row>
    <row r="146" spans="1:65" s="2" customFormat="1" ht="49.9" customHeight="1">
      <c r="A146" s="33"/>
      <c r="B146" s="34"/>
      <c r="C146" s="33"/>
      <c r="D146" s="33"/>
      <c r="E146" s="148" t="s">
        <v>1968</v>
      </c>
      <c r="F146" s="148" t="s">
        <v>1969</v>
      </c>
      <c r="G146" s="33"/>
      <c r="H146" s="33"/>
      <c r="I146" s="33"/>
      <c r="J146" s="134">
        <f t="shared" ref="J146:J156" si="10">BK146</f>
        <v>0</v>
      </c>
      <c r="K146" s="33"/>
      <c r="L146" s="34"/>
      <c r="M146" s="209"/>
      <c r="N146" s="210"/>
      <c r="O146" s="62"/>
      <c r="P146" s="62"/>
      <c r="Q146" s="62"/>
      <c r="R146" s="62"/>
      <c r="S146" s="62"/>
      <c r="T146" s="6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73</v>
      </c>
      <c r="AU146" s="18" t="s">
        <v>74</v>
      </c>
      <c r="AY146" s="18" t="s">
        <v>1970</v>
      </c>
      <c r="BK146" s="170">
        <f>SUM(BK147:BK156)</f>
        <v>0</v>
      </c>
    </row>
    <row r="147" spans="1:65" s="2" customFormat="1" ht="16.350000000000001" customHeight="1">
      <c r="A147" s="33"/>
      <c r="B147" s="34"/>
      <c r="C147" s="211" t="s">
        <v>1</v>
      </c>
      <c r="D147" s="211" t="s">
        <v>197</v>
      </c>
      <c r="E147" s="212" t="s">
        <v>1</v>
      </c>
      <c r="F147" s="213" t="s">
        <v>1</v>
      </c>
      <c r="G147" s="214" t="s">
        <v>1</v>
      </c>
      <c r="H147" s="215"/>
      <c r="I147" s="216"/>
      <c r="J147" s="217">
        <f t="shared" si="10"/>
        <v>0</v>
      </c>
      <c r="K147" s="218"/>
      <c r="L147" s="34"/>
      <c r="M147" s="219" t="s">
        <v>1</v>
      </c>
      <c r="N147" s="220" t="s">
        <v>40</v>
      </c>
      <c r="O147" s="62"/>
      <c r="P147" s="62"/>
      <c r="Q147" s="62"/>
      <c r="R147" s="62"/>
      <c r="S147" s="62"/>
      <c r="T147" s="6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1970</v>
      </c>
      <c r="AU147" s="18" t="s">
        <v>81</v>
      </c>
      <c r="AY147" s="18" t="s">
        <v>1970</v>
      </c>
      <c r="BE147" s="170">
        <f t="shared" ref="BE147:BE156" si="11">IF(N147="základná",J147,0)</f>
        <v>0</v>
      </c>
      <c r="BF147" s="170">
        <f t="shared" ref="BF147:BF156" si="12">IF(N147="znížená",J147,0)</f>
        <v>0</v>
      </c>
      <c r="BG147" s="170">
        <f t="shared" ref="BG147:BG156" si="13">IF(N147="zákl. prenesená",J147,0)</f>
        <v>0</v>
      </c>
      <c r="BH147" s="170">
        <f t="shared" ref="BH147:BH156" si="14">IF(N147="zníž. prenesená",J147,0)</f>
        <v>0</v>
      </c>
      <c r="BI147" s="170">
        <f t="shared" ref="BI147:BI156" si="15">IF(N147="nulová",J147,0)</f>
        <v>0</v>
      </c>
      <c r="BJ147" s="18" t="s">
        <v>87</v>
      </c>
      <c r="BK147" s="170">
        <f t="shared" ref="BK147:BK156" si="16">I147*H147</f>
        <v>0</v>
      </c>
    </row>
    <row r="148" spans="1:65" s="2" customFormat="1" ht="16.350000000000001" customHeight="1">
      <c r="A148" s="33"/>
      <c r="B148" s="34"/>
      <c r="C148" s="211" t="s">
        <v>1</v>
      </c>
      <c r="D148" s="211" t="s">
        <v>197</v>
      </c>
      <c r="E148" s="212" t="s">
        <v>1</v>
      </c>
      <c r="F148" s="213" t="s">
        <v>1</v>
      </c>
      <c r="G148" s="214" t="s">
        <v>1</v>
      </c>
      <c r="H148" s="215"/>
      <c r="I148" s="216"/>
      <c r="J148" s="217">
        <f t="shared" si="10"/>
        <v>0</v>
      </c>
      <c r="K148" s="218"/>
      <c r="L148" s="34"/>
      <c r="M148" s="219" t="s">
        <v>1</v>
      </c>
      <c r="N148" s="220" t="s">
        <v>40</v>
      </c>
      <c r="O148" s="62"/>
      <c r="P148" s="62"/>
      <c r="Q148" s="62"/>
      <c r="R148" s="62"/>
      <c r="S148" s="62"/>
      <c r="T148" s="6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1970</v>
      </c>
      <c r="AU148" s="18" t="s">
        <v>81</v>
      </c>
      <c r="AY148" s="18" t="s">
        <v>1970</v>
      </c>
      <c r="BE148" s="170">
        <f t="shared" si="11"/>
        <v>0</v>
      </c>
      <c r="BF148" s="170">
        <f t="shared" si="12"/>
        <v>0</v>
      </c>
      <c r="BG148" s="170">
        <f t="shared" si="13"/>
        <v>0</v>
      </c>
      <c r="BH148" s="170">
        <f t="shared" si="14"/>
        <v>0</v>
      </c>
      <c r="BI148" s="170">
        <f t="shared" si="15"/>
        <v>0</v>
      </c>
      <c r="BJ148" s="18" t="s">
        <v>87</v>
      </c>
      <c r="BK148" s="170">
        <f t="shared" si="16"/>
        <v>0</v>
      </c>
    </row>
    <row r="149" spans="1:65" s="2" customFormat="1" ht="16.350000000000001" customHeight="1">
      <c r="A149" s="33"/>
      <c r="B149" s="34"/>
      <c r="C149" s="211" t="s">
        <v>1</v>
      </c>
      <c r="D149" s="211" t="s">
        <v>197</v>
      </c>
      <c r="E149" s="212" t="s">
        <v>1</v>
      </c>
      <c r="F149" s="213" t="s">
        <v>1</v>
      </c>
      <c r="G149" s="214" t="s">
        <v>1</v>
      </c>
      <c r="H149" s="215"/>
      <c r="I149" s="216"/>
      <c r="J149" s="217">
        <f t="shared" si="10"/>
        <v>0</v>
      </c>
      <c r="K149" s="218"/>
      <c r="L149" s="34"/>
      <c r="M149" s="219" t="s">
        <v>1</v>
      </c>
      <c r="N149" s="220" t="s">
        <v>40</v>
      </c>
      <c r="O149" s="62"/>
      <c r="P149" s="62"/>
      <c r="Q149" s="62"/>
      <c r="R149" s="62"/>
      <c r="S149" s="62"/>
      <c r="T149" s="6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1970</v>
      </c>
      <c r="AU149" s="18" t="s">
        <v>81</v>
      </c>
      <c r="AY149" s="18" t="s">
        <v>1970</v>
      </c>
      <c r="BE149" s="170">
        <f t="shared" si="11"/>
        <v>0</v>
      </c>
      <c r="BF149" s="170">
        <f t="shared" si="12"/>
        <v>0</v>
      </c>
      <c r="BG149" s="170">
        <f t="shared" si="13"/>
        <v>0</v>
      </c>
      <c r="BH149" s="170">
        <f t="shared" si="14"/>
        <v>0</v>
      </c>
      <c r="BI149" s="170">
        <f t="shared" si="15"/>
        <v>0</v>
      </c>
      <c r="BJ149" s="18" t="s">
        <v>87</v>
      </c>
      <c r="BK149" s="170">
        <f t="shared" si="16"/>
        <v>0</v>
      </c>
    </row>
    <row r="150" spans="1:65" s="2" customFormat="1" ht="16.350000000000001" customHeight="1">
      <c r="A150" s="33"/>
      <c r="B150" s="34"/>
      <c r="C150" s="211" t="s">
        <v>1</v>
      </c>
      <c r="D150" s="211" t="s">
        <v>197</v>
      </c>
      <c r="E150" s="212" t="s">
        <v>1</v>
      </c>
      <c r="F150" s="213" t="s">
        <v>1</v>
      </c>
      <c r="G150" s="214" t="s">
        <v>1</v>
      </c>
      <c r="H150" s="215"/>
      <c r="I150" s="216"/>
      <c r="J150" s="217">
        <f t="shared" si="10"/>
        <v>0</v>
      </c>
      <c r="K150" s="218"/>
      <c r="L150" s="34"/>
      <c r="M150" s="219" t="s">
        <v>1</v>
      </c>
      <c r="N150" s="220" t="s">
        <v>40</v>
      </c>
      <c r="O150" s="62"/>
      <c r="P150" s="62"/>
      <c r="Q150" s="62"/>
      <c r="R150" s="62"/>
      <c r="S150" s="62"/>
      <c r="T150" s="6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1970</v>
      </c>
      <c r="AU150" s="18" t="s">
        <v>81</v>
      </c>
      <c r="AY150" s="18" t="s">
        <v>1970</v>
      </c>
      <c r="BE150" s="170">
        <f t="shared" si="11"/>
        <v>0</v>
      </c>
      <c r="BF150" s="170">
        <f t="shared" si="12"/>
        <v>0</v>
      </c>
      <c r="BG150" s="170">
        <f t="shared" si="13"/>
        <v>0</v>
      </c>
      <c r="BH150" s="170">
        <f t="shared" si="14"/>
        <v>0</v>
      </c>
      <c r="BI150" s="170">
        <f t="shared" si="15"/>
        <v>0</v>
      </c>
      <c r="BJ150" s="18" t="s">
        <v>87</v>
      </c>
      <c r="BK150" s="170">
        <f t="shared" si="16"/>
        <v>0</v>
      </c>
    </row>
    <row r="151" spans="1:65" s="2" customFormat="1" ht="16.350000000000001" customHeight="1">
      <c r="A151" s="33"/>
      <c r="B151" s="34"/>
      <c r="C151" s="211" t="s">
        <v>1</v>
      </c>
      <c r="D151" s="211" t="s">
        <v>197</v>
      </c>
      <c r="E151" s="212" t="s">
        <v>1</v>
      </c>
      <c r="F151" s="213" t="s">
        <v>1</v>
      </c>
      <c r="G151" s="214" t="s">
        <v>1</v>
      </c>
      <c r="H151" s="215"/>
      <c r="I151" s="216"/>
      <c r="J151" s="217">
        <f t="shared" si="10"/>
        <v>0</v>
      </c>
      <c r="K151" s="218"/>
      <c r="L151" s="34"/>
      <c r="M151" s="219" t="s">
        <v>1</v>
      </c>
      <c r="N151" s="220" t="s">
        <v>40</v>
      </c>
      <c r="O151" s="62"/>
      <c r="P151" s="62"/>
      <c r="Q151" s="62"/>
      <c r="R151" s="62"/>
      <c r="S151" s="62"/>
      <c r="T151" s="6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1970</v>
      </c>
      <c r="AU151" s="18" t="s">
        <v>81</v>
      </c>
      <c r="AY151" s="18" t="s">
        <v>1970</v>
      </c>
      <c r="BE151" s="170">
        <f t="shared" si="11"/>
        <v>0</v>
      </c>
      <c r="BF151" s="170">
        <f t="shared" si="12"/>
        <v>0</v>
      </c>
      <c r="BG151" s="170">
        <f t="shared" si="13"/>
        <v>0</v>
      </c>
      <c r="BH151" s="170">
        <f t="shared" si="14"/>
        <v>0</v>
      </c>
      <c r="BI151" s="170">
        <f t="shared" si="15"/>
        <v>0</v>
      </c>
      <c r="BJ151" s="18" t="s">
        <v>87</v>
      </c>
      <c r="BK151" s="170">
        <f t="shared" si="16"/>
        <v>0</v>
      </c>
    </row>
    <row r="152" spans="1:65" s="2" customFormat="1" ht="16.350000000000001" customHeight="1">
      <c r="A152" s="33"/>
      <c r="B152" s="34"/>
      <c r="C152" s="211" t="s">
        <v>1</v>
      </c>
      <c r="D152" s="211" t="s">
        <v>197</v>
      </c>
      <c r="E152" s="212" t="s">
        <v>1</v>
      </c>
      <c r="F152" s="213" t="s">
        <v>1</v>
      </c>
      <c r="G152" s="214" t="s">
        <v>1</v>
      </c>
      <c r="H152" s="215"/>
      <c r="I152" s="216"/>
      <c r="J152" s="217">
        <f t="shared" si="10"/>
        <v>0</v>
      </c>
      <c r="K152" s="218"/>
      <c r="L152" s="34"/>
      <c r="M152" s="219" t="s">
        <v>1</v>
      </c>
      <c r="N152" s="220" t="s">
        <v>40</v>
      </c>
      <c r="O152" s="62"/>
      <c r="P152" s="62"/>
      <c r="Q152" s="62"/>
      <c r="R152" s="62"/>
      <c r="S152" s="62"/>
      <c r="T152" s="6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1970</v>
      </c>
      <c r="AU152" s="18" t="s">
        <v>81</v>
      </c>
      <c r="AY152" s="18" t="s">
        <v>1970</v>
      </c>
      <c r="BE152" s="170">
        <f t="shared" si="11"/>
        <v>0</v>
      </c>
      <c r="BF152" s="170">
        <f t="shared" si="12"/>
        <v>0</v>
      </c>
      <c r="BG152" s="170">
        <f t="shared" si="13"/>
        <v>0</v>
      </c>
      <c r="BH152" s="170">
        <f t="shared" si="14"/>
        <v>0</v>
      </c>
      <c r="BI152" s="170">
        <f t="shared" si="15"/>
        <v>0</v>
      </c>
      <c r="BJ152" s="18" t="s">
        <v>87</v>
      </c>
      <c r="BK152" s="170">
        <f t="shared" si="16"/>
        <v>0</v>
      </c>
    </row>
    <row r="153" spans="1:65" s="2" customFormat="1" ht="16.350000000000001" customHeight="1">
      <c r="A153" s="33"/>
      <c r="B153" s="34"/>
      <c r="C153" s="211" t="s">
        <v>1</v>
      </c>
      <c r="D153" s="211" t="s">
        <v>197</v>
      </c>
      <c r="E153" s="212" t="s">
        <v>1</v>
      </c>
      <c r="F153" s="213" t="s">
        <v>1</v>
      </c>
      <c r="G153" s="214" t="s">
        <v>1</v>
      </c>
      <c r="H153" s="215"/>
      <c r="I153" s="216"/>
      <c r="J153" s="217">
        <f t="shared" si="10"/>
        <v>0</v>
      </c>
      <c r="K153" s="218"/>
      <c r="L153" s="34"/>
      <c r="M153" s="219" t="s">
        <v>1</v>
      </c>
      <c r="N153" s="220" t="s">
        <v>40</v>
      </c>
      <c r="O153" s="62"/>
      <c r="P153" s="62"/>
      <c r="Q153" s="62"/>
      <c r="R153" s="62"/>
      <c r="S153" s="62"/>
      <c r="T153" s="6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1970</v>
      </c>
      <c r="AU153" s="18" t="s">
        <v>81</v>
      </c>
      <c r="AY153" s="18" t="s">
        <v>1970</v>
      </c>
      <c r="BE153" s="170">
        <f t="shared" si="11"/>
        <v>0</v>
      </c>
      <c r="BF153" s="170">
        <f t="shared" si="12"/>
        <v>0</v>
      </c>
      <c r="BG153" s="170">
        <f t="shared" si="13"/>
        <v>0</v>
      </c>
      <c r="BH153" s="170">
        <f t="shared" si="14"/>
        <v>0</v>
      </c>
      <c r="BI153" s="170">
        <f t="shared" si="15"/>
        <v>0</v>
      </c>
      <c r="BJ153" s="18" t="s">
        <v>87</v>
      </c>
      <c r="BK153" s="170">
        <f t="shared" si="16"/>
        <v>0</v>
      </c>
    </row>
    <row r="154" spans="1:65" s="2" customFormat="1" ht="16.350000000000001" customHeight="1">
      <c r="A154" s="33"/>
      <c r="B154" s="34"/>
      <c r="C154" s="211" t="s">
        <v>1</v>
      </c>
      <c r="D154" s="211" t="s">
        <v>197</v>
      </c>
      <c r="E154" s="212" t="s">
        <v>1</v>
      </c>
      <c r="F154" s="213" t="s">
        <v>1</v>
      </c>
      <c r="G154" s="214" t="s">
        <v>1</v>
      </c>
      <c r="H154" s="215"/>
      <c r="I154" s="216"/>
      <c r="J154" s="217">
        <f t="shared" si="10"/>
        <v>0</v>
      </c>
      <c r="K154" s="218"/>
      <c r="L154" s="34"/>
      <c r="M154" s="219" t="s">
        <v>1</v>
      </c>
      <c r="N154" s="220" t="s">
        <v>40</v>
      </c>
      <c r="O154" s="62"/>
      <c r="P154" s="62"/>
      <c r="Q154" s="62"/>
      <c r="R154" s="62"/>
      <c r="S154" s="62"/>
      <c r="T154" s="6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1970</v>
      </c>
      <c r="AU154" s="18" t="s">
        <v>81</v>
      </c>
      <c r="AY154" s="18" t="s">
        <v>1970</v>
      </c>
      <c r="BE154" s="170">
        <f t="shared" si="11"/>
        <v>0</v>
      </c>
      <c r="BF154" s="170">
        <f t="shared" si="12"/>
        <v>0</v>
      </c>
      <c r="BG154" s="170">
        <f t="shared" si="13"/>
        <v>0</v>
      </c>
      <c r="BH154" s="170">
        <f t="shared" si="14"/>
        <v>0</v>
      </c>
      <c r="BI154" s="170">
        <f t="shared" si="15"/>
        <v>0</v>
      </c>
      <c r="BJ154" s="18" t="s">
        <v>87</v>
      </c>
      <c r="BK154" s="170">
        <f t="shared" si="16"/>
        <v>0</v>
      </c>
    </row>
    <row r="155" spans="1:65" s="2" customFormat="1" ht="16.350000000000001" customHeight="1">
      <c r="A155" s="33"/>
      <c r="B155" s="34"/>
      <c r="C155" s="211" t="s">
        <v>1</v>
      </c>
      <c r="D155" s="211" t="s">
        <v>197</v>
      </c>
      <c r="E155" s="212" t="s">
        <v>1</v>
      </c>
      <c r="F155" s="213" t="s">
        <v>1</v>
      </c>
      <c r="G155" s="214" t="s">
        <v>1</v>
      </c>
      <c r="H155" s="215"/>
      <c r="I155" s="216"/>
      <c r="J155" s="217">
        <f t="shared" si="10"/>
        <v>0</v>
      </c>
      <c r="K155" s="218"/>
      <c r="L155" s="34"/>
      <c r="M155" s="219" t="s">
        <v>1</v>
      </c>
      <c r="N155" s="220" t="s">
        <v>40</v>
      </c>
      <c r="O155" s="62"/>
      <c r="P155" s="62"/>
      <c r="Q155" s="62"/>
      <c r="R155" s="62"/>
      <c r="S155" s="62"/>
      <c r="T155" s="6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1970</v>
      </c>
      <c r="AU155" s="18" t="s">
        <v>81</v>
      </c>
      <c r="AY155" s="18" t="s">
        <v>1970</v>
      </c>
      <c r="BE155" s="170">
        <f t="shared" si="11"/>
        <v>0</v>
      </c>
      <c r="BF155" s="170">
        <f t="shared" si="12"/>
        <v>0</v>
      </c>
      <c r="BG155" s="170">
        <f t="shared" si="13"/>
        <v>0</v>
      </c>
      <c r="BH155" s="170">
        <f t="shared" si="14"/>
        <v>0</v>
      </c>
      <c r="BI155" s="170">
        <f t="shared" si="15"/>
        <v>0</v>
      </c>
      <c r="BJ155" s="18" t="s">
        <v>87</v>
      </c>
      <c r="BK155" s="170">
        <f t="shared" si="16"/>
        <v>0</v>
      </c>
    </row>
    <row r="156" spans="1:65" s="2" customFormat="1" ht="16.350000000000001" customHeight="1">
      <c r="A156" s="33"/>
      <c r="B156" s="34"/>
      <c r="C156" s="211" t="s">
        <v>1</v>
      </c>
      <c r="D156" s="211" t="s">
        <v>197</v>
      </c>
      <c r="E156" s="212" t="s">
        <v>1</v>
      </c>
      <c r="F156" s="213" t="s">
        <v>1</v>
      </c>
      <c r="G156" s="214" t="s">
        <v>1</v>
      </c>
      <c r="H156" s="215"/>
      <c r="I156" s="216"/>
      <c r="J156" s="217">
        <f t="shared" si="10"/>
        <v>0</v>
      </c>
      <c r="K156" s="218"/>
      <c r="L156" s="34"/>
      <c r="M156" s="219" t="s">
        <v>1</v>
      </c>
      <c r="N156" s="220" t="s">
        <v>40</v>
      </c>
      <c r="O156" s="221"/>
      <c r="P156" s="221"/>
      <c r="Q156" s="221"/>
      <c r="R156" s="221"/>
      <c r="S156" s="221"/>
      <c r="T156" s="222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1970</v>
      </c>
      <c r="AU156" s="18" t="s">
        <v>81</v>
      </c>
      <c r="AY156" s="18" t="s">
        <v>1970</v>
      </c>
      <c r="BE156" s="170">
        <f t="shared" si="11"/>
        <v>0</v>
      </c>
      <c r="BF156" s="170">
        <f t="shared" si="12"/>
        <v>0</v>
      </c>
      <c r="BG156" s="170">
        <f t="shared" si="13"/>
        <v>0</v>
      </c>
      <c r="BH156" s="170">
        <f t="shared" si="14"/>
        <v>0</v>
      </c>
      <c r="BI156" s="170">
        <f t="shared" si="15"/>
        <v>0</v>
      </c>
      <c r="BJ156" s="18" t="s">
        <v>87</v>
      </c>
      <c r="BK156" s="170">
        <f t="shared" si="16"/>
        <v>0</v>
      </c>
    </row>
    <row r="157" spans="1:65" s="2" customFormat="1" ht="6.95" customHeight="1">
      <c r="A157" s="33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</sheetData>
  <autoFilter ref="C117:K15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7:D157">
      <formula1>"K, M"</formula1>
    </dataValidation>
    <dataValidation type="list" allowBlank="1" showInputMessage="1" showErrorMessage="1" error="Povolené sú hodnoty základná, znížená, nulová." sqref="N147:N15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139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2" customFormat="1" ht="12" customHeight="1">
      <c r="A8" s="33"/>
      <c r="B8" s="34"/>
      <c r="C8" s="33"/>
      <c r="D8" s="28" t="s">
        <v>143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0" t="s">
        <v>4000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>
        <f>'Rekapitulácia stavby'!AN8</f>
        <v>44536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20</v>
      </c>
      <c r="F15" s="33"/>
      <c r="G15" s="33"/>
      <c r="H15" s="33"/>
      <c r="I15" s="28" t="s">
        <v>24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25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8" t="str">
        <f>'Rekapitulácia stavby'!E14</f>
        <v>Vyplň údaj</v>
      </c>
      <c r="F18" s="265"/>
      <c r="G18" s="265"/>
      <c r="H18" s="265"/>
      <c r="I18" s="28" t="s">
        <v>24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27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Ateliér Slabey s.r.o.</v>
      </c>
      <c r="F21" s="33"/>
      <c r="G21" s="33"/>
      <c r="H21" s="33"/>
      <c r="I21" s="28" t="s">
        <v>24</v>
      </c>
      <c r="J21" s="26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30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Ing. Natália Voltmannová</v>
      </c>
      <c r="F24" s="33"/>
      <c r="G24" s="33"/>
      <c r="H24" s="33"/>
      <c r="I24" s="28" t="s">
        <v>24</v>
      </c>
      <c r="J24" s="26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9" t="s">
        <v>1</v>
      </c>
      <c r="F27" s="269"/>
      <c r="G27" s="269"/>
      <c r="H27" s="269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7" t="s">
        <v>34</v>
      </c>
      <c r="E30" s="33"/>
      <c r="F30" s="33"/>
      <c r="G30" s="33"/>
      <c r="H30" s="33"/>
      <c r="I30" s="33"/>
      <c r="J30" s="75">
        <f>ROUND(J125,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8" t="s">
        <v>38</v>
      </c>
      <c r="E33" s="39" t="s">
        <v>39</v>
      </c>
      <c r="F33" s="109">
        <f>ROUND((ROUND((SUM(BE125:BE188)),  2) + SUM(BE190:BE199)), 2)</f>
        <v>0</v>
      </c>
      <c r="G33" s="110"/>
      <c r="H33" s="110"/>
      <c r="I33" s="111">
        <v>0.2</v>
      </c>
      <c r="J33" s="109">
        <f>ROUND((ROUND(((SUM(BE125:BE188))*I33),  2) + (SUM(BE190:BE199)*I33)),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40</v>
      </c>
      <c r="F34" s="109">
        <f>ROUND((ROUND((SUM(BF125:BF188)),  2) + SUM(BF190:BF199)), 2)</f>
        <v>0</v>
      </c>
      <c r="G34" s="110"/>
      <c r="H34" s="110"/>
      <c r="I34" s="111">
        <v>0.2</v>
      </c>
      <c r="J34" s="109">
        <f>ROUND((ROUND(((SUM(BF125:BF188))*I34),  2) + (SUM(BF190:BF199)*I34)),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41</v>
      </c>
      <c r="F35" s="112">
        <f>ROUND((ROUND((SUM(BG125:BG188)),  2) + SUM(BG190:BG199)), 2)</f>
        <v>0</v>
      </c>
      <c r="G35" s="33"/>
      <c r="H35" s="33"/>
      <c r="I35" s="113">
        <v>0.2</v>
      </c>
      <c r="J35" s="112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42</v>
      </c>
      <c r="F36" s="112">
        <f>ROUND((ROUND((SUM(BH125:BH188)),  2) + SUM(BH190:BH199)), 2)</f>
        <v>0</v>
      </c>
      <c r="G36" s="33"/>
      <c r="H36" s="33"/>
      <c r="I36" s="113">
        <v>0.2</v>
      </c>
      <c r="J36" s="112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43</v>
      </c>
      <c r="F37" s="109">
        <f>ROUND((ROUND((SUM(BI125:BI188)),  2) + SUM(BI190:BI199)), 2)</f>
        <v>0</v>
      </c>
      <c r="G37" s="110"/>
      <c r="H37" s="110"/>
      <c r="I37" s="111">
        <v>0</v>
      </c>
      <c r="J37" s="10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44</v>
      </c>
      <c r="E39" s="64"/>
      <c r="F39" s="64"/>
      <c r="G39" s="116" t="s">
        <v>45</v>
      </c>
      <c r="H39" s="117" t="s">
        <v>46</v>
      </c>
      <c r="I39" s="64"/>
      <c r="J39" s="118">
        <f>SUM(J30:J37)</f>
        <v>0</v>
      </c>
      <c r="K39" s="119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hidden="1" customHeight="1">
      <c r="A86" s="33"/>
      <c r="B86" s="34"/>
      <c r="C86" s="28" t="s">
        <v>143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hidden="1" customHeight="1">
      <c r="A87" s="33"/>
      <c r="B87" s="34"/>
      <c r="C87" s="33"/>
      <c r="D87" s="33"/>
      <c r="E87" s="280" t="str">
        <f>E9</f>
        <v>20210701_07 - SO-07 Spevnené plochy, chodníky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hidden="1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hidden="1" customHeight="1">
      <c r="A89" s="33"/>
      <c r="B89" s="34"/>
      <c r="C89" s="28" t="s">
        <v>19</v>
      </c>
      <c r="D89" s="33"/>
      <c r="E89" s="33"/>
      <c r="F89" s="26" t="str">
        <f>F12</f>
        <v>Ekonomická univerzita v Bratislave</v>
      </c>
      <c r="G89" s="33"/>
      <c r="H89" s="33"/>
      <c r="I89" s="28" t="s">
        <v>21</v>
      </c>
      <c r="J89" s="59">
        <f>IF(J12="","",J12)</f>
        <v>44536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hidden="1" customHeight="1">
      <c r="A91" s="33"/>
      <c r="B91" s="34"/>
      <c r="C91" s="28" t="s">
        <v>22</v>
      </c>
      <c r="D91" s="33"/>
      <c r="E91" s="33"/>
      <c r="F91" s="26" t="str">
        <f>E15</f>
        <v>Ekonomická univerzita v Bratislave</v>
      </c>
      <c r="G91" s="33"/>
      <c r="H91" s="33"/>
      <c r="I91" s="28" t="s">
        <v>27</v>
      </c>
      <c r="J91" s="31" t="str">
        <f>E21</f>
        <v>Ateliér Slabey s.r.o.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5.7" hidden="1" customHeight="1">
      <c r="A92" s="33"/>
      <c r="B92" s="34"/>
      <c r="C92" s="28" t="s">
        <v>25</v>
      </c>
      <c r="D92" s="33"/>
      <c r="E92" s="33"/>
      <c r="F92" s="26" t="str">
        <f>IF(E18="","",E18)</f>
        <v>Vyplň údaj</v>
      </c>
      <c r="G92" s="33"/>
      <c r="H92" s="33"/>
      <c r="I92" s="28" t="s">
        <v>30</v>
      </c>
      <c r="J92" s="31" t="str">
        <f>E24</f>
        <v>Ing. Natália Voltmannová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hidden="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hidden="1" customHeight="1">
      <c r="A94" s="33"/>
      <c r="B94" s="34"/>
      <c r="C94" s="122" t="s">
        <v>149</v>
      </c>
      <c r="D94" s="114"/>
      <c r="E94" s="114"/>
      <c r="F94" s="114"/>
      <c r="G94" s="114"/>
      <c r="H94" s="114"/>
      <c r="I94" s="114"/>
      <c r="J94" s="123" t="s">
        <v>150</v>
      </c>
      <c r="K94" s="114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" hidden="1" customHeight="1">
      <c r="A96" s="33"/>
      <c r="B96" s="34"/>
      <c r="C96" s="124" t="s">
        <v>151</v>
      </c>
      <c r="D96" s="33"/>
      <c r="E96" s="33"/>
      <c r="F96" s="33"/>
      <c r="G96" s="33"/>
      <c r="H96" s="33"/>
      <c r="I96" s="33"/>
      <c r="J96" s="75">
        <f>J125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152</v>
      </c>
    </row>
    <row r="97" spans="1:31" s="9" customFormat="1" ht="24.95" hidden="1" customHeight="1">
      <c r="B97" s="125"/>
      <c r="D97" s="126" t="s">
        <v>4001</v>
      </c>
      <c r="E97" s="127"/>
      <c r="F97" s="127"/>
      <c r="G97" s="127"/>
      <c r="H97" s="127"/>
      <c r="I97" s="127"/>
      <c r="J97" s="128">
        <f>J126</f>
        <v>0</v>
      </c>
      <c r="L97" s="125"/>
    </row>
    <row r="98" spans="1:31" s="10" customFormat="1" ht="19.899999999999999" hidden="1" customHeight="1">
      <c r="B98" s="129"/>
      <c r="D98" s="130" t="s">
        <v>4002</v>
      </c>
      <c r="E98" s="131"/>
      <c r="F98" s="131"/>
      <c r="G98" s="131"/>
      <c r="H98" s="131"/>
      <c r="I98" s="131"/>
      <c r="J98" s="132">
        <f>J127</f>
        <v>0</v>
      </c>
      <c r="L98" s="129"/>
    </row>
    <row r="99" spans="1:31" s="10" customFormat="1" ht="19.899999999999999" hidden="1" customHeight="1">
      <c r="B99" s="129"/>
      <c r="D99" s="130" t="s">
        <v>4003</v>
      </c>
      <c r="E99" s="131"/>
      <c r="F99" s="131"/>
      <c r="G99" s="131"/>
      <c r="H99" s="131"/>
      <c r="I99" s="131"/>
      <c r="J99" s="132">
        <f>J136</f>
        <v>0</v>
      </c>
      <c r="L99" s="129"/>
    </row>
    <row r="100" spans="1:31" s="10" customFormat="1" ht="19.899999999999999" hidden="1" customHeight="1">
      <c r="B100" s="129"/>
      <c r="D100" s="130" t="s">
        <v>4004</v>
      </c>
      <c r="E100" s="131"/>
      <c r="F100" s="131"/>
      <c r="G100" s="131"/>
      <c r="H100" s="131"/>
      <c r="I100" s="131"/>
      <c r="J100" s="132">
        <f>J141</f>
        <v>0</v>
      </c>
      <c r="L100" s="129"/>
    </row>
    <row r="101" spans="1:31" s="10" customFormat="1" ht="19.899999999999999" hidden="1" customHeight="1">
      <c r="B101" s="129"/>
      <c r="D101" s="130" t="s">
        <v>4005</v>
      </c>
      <c r="E101" s="131"/>
      <c r="F101" s="131"/>
      <c r="G101" s="131"/>
      <c r="H101" s="131"/>
      <c r="I101" s="131"/>
      <c r="J101" s="132">
        <f>J152</f>
        <v>0</v>
      </c>
      <c r="L101" s="129"/>
    </row>
    <row r="102" spans="1:31" s="10" customFormat="1" ht="19.899999999999999" hidden="1" customHeight="1">
      <c r="B102" s="129"/>
      <c r="D102" s="130" t="s">
        <v>4006</v>
      </c>
      <c r="E102" s="131"/>
      <c r="F102" s="131"/>
      <c r="G102" s="131"/>
      <c r="H102" s="131"/>
      <c r="I102" s="131"/>
      <c r="J102" s="132">
        <f>J161</f>
        <v>0</v>
      </c>
      <c r="L102" s="129"/>
    </row>
    <row r="103" spans="1:31" s="10" customFormat="1" ht="19.899999999999999" hidden="1" customHeight="1">
      <c r="B103" s="129"/>
      <c r="D103" s="130" t="s">
        <v>4007</v>
      </c>
      <c r="E103" s="131"/>
      <c r="F103" s="131"/>
      <c r="G103" s="131"/>
      <c r="H103" s="131"/>
      <c r="I103" s="131"/>
      <c r="J103" s="132">
        <f>J183</f>
        <v>0</v>
      </c>
      <c r="L103" s="129"/>
    </row>
    <row r="104" spans="1:31" s="9" customFormat="1" ht="24.95" hidden="1" customHeight="1">
      <c r="B104" s="125"/>
      <c r="D104" s="126" t="s">
        <v>4008</v>
      </c>
      <c r="E104" s="127"/>
      <c r="F104" s="127"/>
      <c r="G104" s="127"/>
      <c r="H104" s="127"/>
      <c r="I104" s="127"/>
      <c r="J104" s="128">
        <f>J185</f>
        <v>0</v>
      </c>
      <c r="L104" s="125"/>
    </row>
    <row r="105" spans="1:31" s="9" customFormat="1" ht="21.75" hidden="1" customHeight="1">
      <c r="B105" s="125"/>
      <c r="D105" s="133" t="s">
        <v>181</v>
      </c>
      <c r="J105" s="134">
        <f>J189</f>
        <v>0</v>
      </c>
      <c r="L105" s="125"/>
    </row>
    <row r="106" spans="1:31" s="2" customFormat="1" ht="21.75" hidden="1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hidden="1" customHeight="1">
      <c r="A107" s="33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hidden="1"/>
    <row r="109" spans="1:31" hidden="1"/>
    <row r="110" spans="1:31" hidden="1"/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182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86" t="str">
        <f>E7</f>
        <v>Viacúčelová športová hala - EÚ v Bratislave</v>
      </c>
      <c r="F115" s="287"/>
      <c r="G115" s="287"/>
      <c r="H115" s="287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143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80" t="str">
        <f>E9</f>
        <v>20210701_07 - SO-07 Spevnené plochy, chodníky</v>
      </c>
      <c r="F117" s="285"/>
      <c r="G117" s="285"/>
      <c r="H117" s="285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F12</f>
        <v>Ekonomická univerzita v Bratislave</v>
      </c>
      <c r="G119" s="33"/>
      <c r="H119" s="33"/>
      <c r="I119" s="28" t="s">
        <v>21</v>
      </c>
      <c r="J119" s="59">
        <f>IF(J12="","",J12)</f>
        <v>44536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22</v>
      </c>
      <c r="D121" s="33"/>
      <c r="E121" s="33"/>
      <c r="F121" s="26" t="str">
        <f>E15</f>
        <v>Ekonomická univerzita v Bratislave</v>
      </c>
      <c r="G121" s="33"/>
      <c r="H121" s="33"/>
      <c r="I121" s="28" t="s">
        <v>27</v>
      </c>
      <c r="J121" s="31" t="str">
        <f>E21</f>
        <v>Ateliér Slabey s.r.o.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25.7" customHeight="1">
      <c r="A122" s="33"/>
      <c r="B122" s="34"/>
      <c r="C122" s="28" t="s">
        <v>25</v>
      </c>
      <c r="D122" s="33"/>
      <c r="E122" s="33"/>
      <c r="F122" s="26" t="str">
        <f>IF(E18="","",E18)</f>
        <v>Vyplň údaj</v>
      </c>
      <c r="G122" s="33"/>
      <c r="H122" s="33"/>
      <c r="I122" s="28" t="s">
        <v>30</v>
      </c>
      <c r="J122" s="31" t="str">
        <f>E24</f>
        <v>Ing. Natália Voltmannová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35"/>
      <c r="B124" s="136"/>
      <c r="C124" s="137" t="s">
        <v>183</v>
      </c>
      <c r="D124" s="138" t="s">
        <v>59</v>
      </c>
      <c r="E124" s="138" t="s">
        <v>55</v>
      </c>
      <c r="F124" s="138" t="s">
        <v>56</v>
      </c>
      <c r="G124" s="138" t="s">
        <v>184</v>
      </c>
      <c r="H124" s="138" t="s">
        <v>185</v>
      </c>
      <c r="I124" s="138" t="s">
        <v>186</v>
      </c>
      <c r="J124" s="139" t="s">
        <v>150</v>
      </c>
      <c r="K124" s="140" t="s">
        <v>187</v>
      </c>
      <c r="L124" s="141"/>
      <c r="M124" s="66" t="s">
        <v>1</v>
      </c>
      <c r="N124" s="67" t="s">
        <v>38</v>
      </c>
      <c r="O124" s="67" t="s">
        <v>188</v>
      </c>
      <c r="P124" s="67" t="s">
        <v>189</v>
      </c>
      <c r="Q124" s="67" t="s">
        <v>190</v>
      </c>
      <c r="R124" s="67" t="s">
        <v>191</v>
      </c>
      <c r="S124" s="67" t="s">
        <v>192</v>
      </c>
      <c r="T124" s="68" t="s">
        <v>193</v>
      </c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65" s="2" customFormat="1" ht="22.7" customHeight="1">
      <c r="A125" s="33"/>
      <c r="B125" s="34"/>
      <c r="C125" s="73" t="s">
        <v>151</v>
      </c>
      <c r="D125" s="33"/>
      <c r="E125" s="33"/>
      <c r="F125" s="33"/>
      <c r="G125" s="33"/>
      <c r="H125" s="33"/>
      <c r="I125" s="33"/>
      <c r="J125" s="142">
        <f>BK125</f>
        <v>0</v>
      </c>
      <c r="K125" s="33"/>
      <c r="L125" s="34"/>
      <c r="M125" s="69"/>
      <c r="N125" s="60"/>
      <c r="O125" s="70"/>
      <c r="P125" s="143">
        <f>P126+P185+P189</f>
        <v>0</v>
      </c>
      <c r="Q125" s="70"/>
      <c r="R125" s="143">
        <f>R126+R185+R189</f>
        <v>2248.2828959999988</v>
      </c>
      <c r="S125" s="70"/>
      <c r="T125" s="144">
        <f>T126+T185+T189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152</v>
      </c>
      <c r="BK125" s="145">
        <f>BK126+BK185+BK189</f>
        <v>0</v>
      </c>
    </row>
    <row r="126" spans="1:65" s="12" customFormat="1" ht="25.9" customHeight="1">
      <c r="B126" s="146"/>
      <c r="D126" s="147" t="s">
        <v>73</v>
      </c>
      <c r="E126" s="148" t="s">
        <v>194</v>
      </c>
      <c r="F126" s="148" t="s">
        <v>4009</v>
      </c>
      <c r="I126" s="149"/>
      <c r="J126" s="134">
        <f>BK126</f>
        <v>0</v>
      </c>
      <c r="L126" s="146"/>
      <c r="M126" s="150"/>
      <c r="N126" s="151"/>
      <c r="O126" s="151"/>
      <c r="P126" s="152">
        <f>P127+P136+P141+P152+P161+P183</f>
        <v>0</v>
      </c>
      <c r="Q126" s="151"/>
      <c r="R126" s="152">
        <f>R127+R136+R141+R152+R161+R183</f>
        <v>2248.2828959999988</v>
      </c>
      <c r="S126" s="151"/>
      <c r="T126" s="153">
        <f>T127+T136+T141+T152+T161+T183</f>
        <v>0</v>
      </c>
      <c r="AR126" s="147" t="s">
        <v>81</v>
      </c>
      <c r="AT126" s="154" t="s">
        <v>73</v>
      </c>
      <c r="AU126" s="154" t="s">
        <v>74</v>
      </c>
      <c r="AY126" s="147" t="s">
        <v>196</v>
      </c>
      <c r="BK126" s="155">
        <f>BK127+BK136+BK141+BK152+BK161+BK183</f>
        <v>0</v>
      </c>
    </row>
    <row r="127" spans="1:65" s="12" customFormat="1" ht="22.7" customHeight="1">
      <c r="B127" s="146"/>
      <c r="D127" s="147" t="s">
        <v>73</v>
      </c>
      <c r="E127" s="171" t="s">
        <v>81</v>
      </c>
      <c r="F127" s="171" t="s">
        <v>4010</v>
      </c>
      <c r="I127" s="149"/>
      <c r="J127" s="172">
        <f>BK127</f>
        <v>0</v>
      </c>
      <c r="L127" s="146"/>
      <c r="M127" s="150"/>
      <c r="N127" s="151"/>
      <c r="O127" s="151"/>
      <c r="P127" s="152">
        <f>SUM(P128:P135)</f>
        <v>0</v>
      </c>
      <c r="Q127" s="151"/>
      <c r="R127" s="152">
        <f>SUM(R128:R135)</f>
        <v>6.2000000000000006E-3</v>
      </c>
      <c r="S127" s="151"/>
      <c r="T127" s="153">
        <f>SUM(T128:T135)</f>
        <v>0</v>
      </c>
      <c r="AR127" s="147" t="s">
        <v>81</v>
      </c>
      <c r="AT127" s="154" t="s">
        <v>73</v>
      </c>
      <c r="AU127" s="154" t="s">
        <v>81</v>
      </c>
      <c r="AY127" s="147" t="s">
        <v>196</v>
      </c>
      <c r="BK127" s="155">
        <f>SUM(BK128:BK135)</f>
        <v>0</v>
      </c>
    </row>
    <row r="128" spans="1:65" s="2" customFormat="1" ht="33" customHeight="1">
      <c r="A128" s="33"/>
      <c r="B128" s="156"/>
      <c r="C128" s="157" t="s">
        <v>558</v>
      </c>
      <c r="D128" s="157" t="s">
        <v>197</v>
      </c>
      <c r="E128" s="158" t="s">
        <v>222</v>
      </c>
      <c r="F128" s="159" t="s">
        <v>223</v>
      </c>
      <c r="G128" s="160" t="s">
        <v>224</v>
      </c>
      <c r="H128" s="161">
        <v>285.33999999999997</v>
      </c>
      <c r="I128" s="162"/>
      <c r="J128" s="163">
        <f t="shared" ref="J128:J135" si="0">ROUND(I128*H128,2)</f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ref="P128:P135" si="1">O128*H128</f>
        <v>0</v>
      </c>
      <c r="Q128" s="167">
        <v>0</v>
      </c>
      <c r="R128" s="167">
        <f t="shared" ref="R128:R135" si="2">Q128*H128</f>
        <v>0</v>
      </c>
      <c r="S128" s="167">
        <v>0</v>
      </c>
      <c r="T128" s="168">
        <f t="shared" ref="T128:T135" si="3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87</v>
      </c>
      <c r="AY128" s="18" t="s">
        <v>196</v>
      </c>
      <c r="BE128" s="170">
        <f t="shared" ref="BE128:BE135" si="4">IF(N128="základná",J128,0)</f>
        <v>0</v>
      </c>
      <c r="BF128" s="170">
        <f t="shared" ref="BF128:BF135" si="5">IF(N128="znížená",J128,0)</f>
        <v>0</v>
      </c>
      <c r="BG128" s="170">
        <f t="shared" ref="BG128:BG135" si="6">IF(N128="zákl. prenesená",J128,0)</f>
        <v>0</v>
      </c>
      <c r="BH128" s="170">
        <f t="shared" ref="BH128:BH135" si="7">IF(N128="zníž. prenesená",J128,0)</f>
        <v>0</v>
      </c>
      <c r="BI128" s="170">
        <f t="shared" ref="BI128:BI135" si="8">IF(N128="nulová",J128,0)</f>
        <v>0</v>
      </c>
      <c r="BJ128" s="18" t="s">
        <v>87</v>
      </c>
      <c r="BK128" s="170">
        <f t="shared" ref="BK128:BK135" si="9">ROUND(I128*H128,2)</f>
        <v>0</v>
      </c>
      <c r="BL128" s="18" t="s">
        <v>200</v>
      </c>
      <c r="BM128" s="169" t="s">
        <v>4011</v>
      </c>
    </row>
    <row r="129" spans="1:65" s="2" customFormat="1" ht="24.2" customHeight="1">
      <c r="A129" s="33"/>
      <c r="B129" s="156"/>
      <c r="C129" s="157" t="s">
        <v>87</v>
      </c>
      <c r="D129" s="157" t="s">
        <v>197</v>
      </c>
      <c r="E129" s="158" t="s">
        <v>4012</v>
      </c>
      <c r="F129" s="159" t="s">
        <v>4013</v>
      </c>
      <c r="G129" s="160" t="s">
        <v>224</v>
      </c>
      <c r="H129" s="161">
        <v>327.35000000000002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87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200</v>
      </c>
    </row>
    <row r="130" spans="1:65" s="2" customFormat="1" ht="24.2" customHeight="1">
      <c r="A130" s="33"/>
      <c r="B130" s="156"/>
      <c r="C130" s="157" t="s">
        <v>221</v>
      </c>
      <c r="D130" s="157" t="s">
        <v>197</v>
      </c>
      <c r="E130" s="158" t="s">
        <v>4014</v>
      </c>
      <c r="F130" s="159" t="s">
        <v>4015</v>
      </c>
      <c r="G130" s="160" t="s">
        <v>224</v>
      </c>
      <c r="H130" s="161">
        <v>327.35000000000002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87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239</v>
      </c>
    </row>
    <row r="131" spans="1:65" s="2" customFormat="1" ht="24.2" customHeight="1">
      <c r="A131" s="33"/>
      <c r="B131" s="156"/>
      <c r="C131" s="197" t="s">
        <v>200</v>
      </c>
      <c r="D131" s="197" t="s">
        <v>305</v>
      </c>
      <c r="E131" s="198" t="s">
        <v>4016</v>
      </c>
      <c r="F131" s="199" t="s">
        <v>4017</v>
      </c>
      <c r="G131" s="200" t="s">
        <v>775</v>
      </c>
      <c r="H131" s="201">
        <v>6.2</v>
      </c>
      <c r="I131" s="202"/>
      <c r="J131" s="203">
        <f t="shared" si="0"/>
        <v>0</v>
      </c>
      <c r="K131" s="204"/>
      <c r="L131" s="205"/>
      <c r="M131" s="206" t="s">
        <v>1</v>
      </c>
      <c r="N131" s="207" t="s">
        <v>40</v>
      </c>
      <c r="O131" s="62"/>
      <c r="P131" s="167">
        <f t="shared" si="1"/>
        <v>0</v>
      </c>
      <c r="Q131" s="167">
        <v>1E-3</v>
      </c>
      <c r="R131" s="167">
        <f t="shared" si="2"/>
        <v>6.2000000000000006E-3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249</v>
      </c>
      <c r="AT131" s="169" t="s">
        <v>305</v>
      </c>
      <c r="AU131" s="169" t="s">
        <v>87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249</v>
      </c>
    </row>
    <row r="132" spans="1:65" s="2" customFormat="1" ht="21.75" customHeight="1">
      <c r="A132" s="33"/>
      <c r="B132" s="156"/>
      <c r="C132" s="157" t="s">
        <v>234</v>
      </c>
      <c r="D132" s="157" t="s">
        <v>197</v>
      </c>
      <c r="E132" s="158" t="s">
        <v>4018</v>
      </c>
      <c r="F132" s="159" t="s">
        <v>4019</v>
      </c>
      <c r="G132" s="160" t="s">
        <v>224</v>
      </c>
      <c r="H132" s="161">
        <v>20.16</v>
      </c>
      <c r="I132" s="162"/>
      <c r="J132" s="163">
        <f t="shared" si="0"/>
        <v>0</v>
      </c>
      <c r="K132" s="164"/>
      <c r="L132" s="34"/>
      <c r="M132" s="165" t="s">
        <v>1</v>
      </c>
      <c r="N132" s="166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87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259</v>
      </c>
    </row>
    <row r="133" spans="1:65" s="2" customFormat="1" ht="24.2" customHeight="1">
      <c r="A133" s="33"/>
      <c r="B133" s="156"/>
      <c r="C133" s="157" t="s">
        <v>239</v>
      </c>
      <c r="D133" s="157" t="s">
        <v>197</v>
      </c>
      <c r="E133" s="158" t="s">
        <v>4020</v>
      </c>
      <c r="F133" s="159" t="s">
        <v>4021</v>
      </c>
      <c r="G133" s="160" t="s">
        <v>224</v>
      </c>
      <c r="H133" s="161">
        <v>60.2</v>
      </c>
      <c r="I133" s="162"/>
      <c r="J133" s="163">
        <f t="shared" si="0"/>
        <v>0</v>
      </c>
      <c r="K133" s="164"/>
      <c r="L133" s="34"/>
      <c r="M133" s="165" t="s">
        <v>1</v>
      </c>
      <c r="N133" s="166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87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141</v>
      </c>
    </row>
    <row r="134" spans="1:65" s="2" customFormat="1" ht="24.2" customHeight="1">
      <c r="A134" s="33"/>
      <c r="B134" s="156"/>
      <c r="C134" s="157" t="s">
        <v>244</v>
      </c>
      <c r="D134" s="157" t="s">
        <v>197</v>
      </c>
      <c r="E134" s="158" t="s">
        <v>4022</v>
      </c>
      <c r="F134" s="159" t="s">
        <v>4023</v>
      </c>
      <c r="G134" s="160" t="s">
        <v>217</v>
      </c>
      <c r="H134" s="161">
        <v>1361.28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87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277</v>
      </c>
    </row>
    <row r="135" spans="1:65" s="2" customFormat="1" ht="24.2" customHeight="1">
      <c r="A135" s="33"/>
      <c r="B135" s="156"/>
      <c r="C135" s="157" t="s">
        <v>249</v>
      </c>
      <c r="D135" s="157" t="s">
        <v>197</v>
      </c>
      <c r="E135" s="158" t="s">
        <v>4024</v>
      </c>
      <c r="F135" s="159" t="s">
        <v>4025</v>
      </c>
      <c r="G135" s="160" t="s">
        <v>217</v>
      </c>
      <c r="H135" s="161">
        <v>185</v>
      </c>
      <c r="I135" s="162"/>
      <c r="J135" s="163">
        <f t="shared" si="0"/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289</v>
      </c>
    </row>
    <row r="136" spans="1:65" s="12" customFormat="1" ht="22.7" customHeight="1">
      <c r="B136" s="146"/>
      <c r="D136" s="147" t="s">
        <v>73</v>
      </c>
      <c r="E136" s="171" t="s">
        <v>87</v>
      </c>
      <c r="F136" s="171" t="s">
        <v>4026</v>
      </c>
      <c r="I136" s="149"/>
      <c r="J136" s="172">
        <f>BK136</f>
        <v>0</v>
      </c>
      <c r="L136" s="146"/>
      <c r="M136" s="150"/>
      <c r="N136" s="151"/>
      <c r="O136" s="151"/>
      <c r="P136" s="152">
        <f>SUM(P137:P140)</f>
        <v>0</v>
      </c>
      <c r="Q136" s="151"/>
      <c r="R136" s="152">
        <f>SUM(R137:R140)</f>
        <v>22.585030000000003</v>
      </c>
      <c r="S136" s="151"/>
      <c r="T136" s="153">
        <f>SUM(T137:T140)</f>
        <v>0</v>
      </c>
      <c r="AR136" s="147" t="s">
        <v>81</v>
      </c>
      <c r="AT136" s="154" t="s">
        <v>73</v>
      </c>
      <c r="AU136" s="154" t="s">
        <v>81</v>
      </c>
      <c r="AY136" s="147" t="s">
        <v>196</v>
      </c>
      <c r="BK136" s="155">
        <f>SUM(BK137:BK140)</f>
        <v>0</v>
      </c>
    </row>
    <row r="137" spans="1:65" s="2" customFormat="1" ht="24.2" customHeight="1">
      <c r="A137" s="33"/>
      <c r="B137" s="156"/>
      <c r="C137" s="157" t="s">
        <v>255</v>
      </c>
      <c r="D137" s="157" t="s">
        <v>197</v>
      </c>
      <c r="E137" s="158" t="s">
        <v>4027</v>
      </c>
      <c r="F137" s="159" t="s">
        <v>4028</v>
      </c>
      <c r="G137" s="160" t="s">
        <v>316</v>
      </c>
      <c r="H137" s="161">
        <v>84</v>
      </c>
      <c r="I137" s="162"/>
      <c r="J137" s="163">
        <f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>O137*H137</f>
        <v>0</v>
      </c>
      <c r="Q137" s="167">
        <v>0.25195000000000001</v>
      </c>
      <c r="R137" s="167">
        <f>Q137*H137</f>
        <v>21.163800000000002</v>
      </c>
      <c r="S137" s="167">
        <v>0</v>
      </c>
      <c r="T137" s="16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8" t="s">
        <v>87</v>
      </c>
      <c r="BK137" s="170">
        <f>ROUND(I137*H137,2)</f>
        <v>0</v>
      </c>
      <c r="BL137" s="18" t="s">
        <v>200</v>
      </c>
      <c r="BM137" s="169" t="s">
        <v>299</v>
      </c>
    </row>
    <row r="138" spans="1:65" s="2" customFormat="1" ht="24.2" customHeight="1">
      <c r="A138" s="33"/>
      <c r="B138" s="156"/>
      <c r="C138" s="197" t="s">
        <v>259</v>
      </c>
      <c r="D138" s="197" t="s">
        <v>305</v>
      </c>
      <c r="E138" s="198" t="s">
        <v>4029</v>
      </c>
      <c r="F138" s="199" t="s">
        <v>4030</v>
      </c>
      <c r="G138" s="200" t="s">
        <v>217</v>
      </c>
      <c r="H138" s="201">
        <v>117.6</v>
      </c>
      <c r="I138" s="202"/>
      <c r="J138" s="203">
        <f>ROUND(I138*H138,2)</f>
        <v>0</v>
      </c>
      <c r="K138" s="204"/>
      <c r="L138" s="205"/>
      <c r="M138" s="206" t="s">
        <v>1</v>
      </c>
      <c r="N138" s="207" t="s">
        <v>40</v>
      </c>
      <c r="O138" s="62"/>
      <c r="P138" s="167">
        <f>O138*H138</f>
        <v>0</v>
      </c>
      <c r="Q138" s="167">
        <v>4.0000000000000002E-4</v>
      </c>
      <c r="R138" s="167">
        <f>Q138*H138</f>
        <v>4.7039999999999998E-2</v>
      </c>
      <c r="S138" s="167">
        <v>0</v>
      </c>
      <c r="T138" s="16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249</v>
      </c>
      <c r="AT138" s="169" t="s">
        <v>305</v>
      </c>
      <c r="AU138" s="169" t="s">
        <v>87</v>
      </c>
      <c r="AY138" s="18" t="s">
        <v>196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8" t="s">
        <v>87</v>
      </c>
      <c r="BK138" s="170">
        <f>ROUND(I138*H138,2)</f>
        <v>0</v>
      </c>
      <c r="BL138" s="18" t="s">
        <v>200</v>
      </c>
      <c r="BM138" s="169" t="s">
        <v>7</v>
      </c>
    </row>
    <row r="139" spans="1:65" s="2" customFormat="1" ht="24.2" customHeight="1">
      <c r="A139" s="33"/>
      <c r="B139" s="156"/>
      <c r="C139" s="157" t="s">
        <v>264</v>
      </c>
      <c r="D139" s="157" t="s">
        <v>197</v>
      </c>
      <c r="E139" s="158" t="s">
        <v>4031</v>
      </c>
      <c r="F139" s="159" t="s">
        <v>4032</v>
      </c>
      <c r="G139" s="160" t="s">
        <v>224</v>
      </c>
      <c r="H139" s="161">
        <v>0.625</v>
      </c>
      <c r="I139" s="162"/>
      <c r="J139" s="163">
        <f>ROUND(I139*H139,2)</f>
        <v>0</v>
      </c>
      <c r="K139" s="164"/>
      <c r="L139" s="34"/>
      <c r="M139" s="165" t="s">
        <v>1</v>
      </c>
      <c r="N139" s="166" t="s">
        <v>40</v>
      </c>
      <c r="O139" s="62"/>
      <c r="P139" s="167">
        <f>O139*H139</f>
        <v>0</v>
      </c>
      <c r="Q139" s="167">
        <v>2.1930559999999999</v>
      </c>
      <c r="R139" s="167">
        <f>Q139*H139</f>
        <v>1.37066</v>
      </c>
      <c r="S139" s="167">
        <v>0</v>
      </c>
      <c r="T139" s="16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87</v>
      </c>
      <c r="AY139" s="18" t="s">
        <v>196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8" t="s">
        <v>87</v>
      </c>
      <c r="BK139" s="170">
        <f>ROUND(I139*H139,2)</f>
        <v>0</v>
      </c>
      <c r="BL139" s="18" t="s">
        <v>200</v>
      </c>
      <c r="BM139" s="169" t="s">
        <v>319</v>
      </c>
    </row>
    <row r="140" spans="1:65" s="2" customFormat="1" ht="33" customHeight="1">
      <c r="A140" s="33"/>
      <c r="B140" s="156"/>
      <c r="C140" s="157" t="s">
        <v>141</v>
      </c>
      <c r="D140" s="157" t="s">
        <v>197</v>
      </c>
      <c r="E140" s="158" t="s">
        <v>4033</v>
      </c>
      <c r="F140" s="159" t="s">
        <v>4034</v>
      </c>
      <c r="G140" s="160" t="s">
        <v>217</v>
      </c>
      <c r="H140" s="161">
        <v>117.6</v>
      </c>
      <c r="I140" s="162"/>
      <c r="J140" s="163">
        <f>ROUND(I140*H140,2)</f>
        <v>0</v>
      </c>
      <c r="K140" s="164"/>
      <c r="L140" s="34"/>
      <c r="M140" s="165" t="s">
        <v>1</v>
      </c>
      <c r="N140" s="166" t="s">
        <v>40</v>
      </c>
      <c r="O140" s="62"/>
      <c r="P140" s="167">
        <f>O140*H140</f>
        <v>0</v>
      </c>
      <c r="Q140" s="167">
        <v>3.00170068027211E-5</v>
      </c>
      <c r="R140" s="167">
        <f>Q140*H140</f>
        <v>3.530000000000001E-3</v>
      </c>
      <c r="S140" s="167">
        <v>0</v>
      </c>
      <c r="T140" s="16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87</v>
      </c>
      <c r="AY140" s="18" t="s">
        <v>196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8" t="s">
        <v>87</v>
      </c>
      <c r="BK140" s="170">
        <f>ROUND(I140*H140,2)</f>
        <v>0</v>
      </c>
      <c r="BL140" s="18" t="s">
        <v>200</v>
      </c>
      <c r="BM140" s="169" t="s">
        <v>343</v>
      </c>
    </row>
    <row r="141" spans="1:65" s="12" customFormat="1" ht="22.7" customHeight="1">
      <c r="B141" s="146"/>
      <c r="D141" s="147" t="s">
        <v>73</v>
      </c>
      <c r="E141" s="171" t="s">
        <v>234</v>
      </c>
      <c r="F141" s="171" t="s">
        <v>4035</v>
      </c>
      <c r="I141" s="149"/>
      <c r="J141" s="172">
        <f>BK141</f>
        <v>0</v>
      </c>
      <c r="L141" s="146"/>
      <c r="M141" s="150"/>
      <c r="N141" s="151"/>
      <c r="O141" s="151"/>
      <c r="P141" s="152">
        <f>SUM(P142:P151)</f>
        <v>0</v>
      </c>
      <c r="Q141" s="151"/>
      <c r="R141" s="152">
        <f>SUM(R142:R151)</f>
        <v>2043.1544059999985</v>
      </c>
      <c r="S141" s="151"/>
      <c r="T141" s="153">
        <f>SUM(T142:T151)</f>
        <v>0</v>
      </c>
      <c r="AR141" s="147" t="s">
        <v>81</v>
      </c>
      <c r="AT141" s="154" t="s">
        <v>73</v>
      </c>
      <c r="AU141" s="154" t="s">
        <v>81</v>
      </c>
      <c r="AY141" s="147" t="s">
        <v>196</v>
      </c>
      <c r="BK141" s="155">
        <f>SUM(BK142:BK151)</f>
        <v>0</v>
      </c>
    </row>
    <row r="142" spans="1:65" s="2" customFormat="1" ht="33" customHeight="1">
      <c r="A142" s="33"/>
      <c r="B142" s="156"/>
      <c r="C142" s="157" t="s">
        <v>272</v>
      </c>
      <c r="D142" s="157" t="s">
        <v>197</v>
      </c>
      <c r="E142" s="158" t="s">
        <v>4036</v>
      </c>
      <c r="F142" s="159" t="s">
        <v>4037</v>
      </c>
      <c r="G142" s="160" t="s">
        <v>217</v>
      </c>
      <c r="H142" s="161">
        <v>804.72</v>
      </c>
      <c r="I142" s="162"/>
      <c r="J142" s="163">
        <f t="shared" ref="J142:J151" si="10">ROUND(I142*H142,2)</f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ref="P142:P151" si="11">O142*H142</f>
        <v>0</v>
      </c>
      <c r="Q142" s="167">
        <v>0.20240000248533599</v>
      </c>
      <c r="R142" s="167">
        <f t="shared" ref="R142:R151" si="12">Q142*H142</f>
        <v>162.87532999999959</v>
      </c>
      <c r="S142" s="167">
        <v>0</v>
      </c>
      <c r="T142" s="168">
        <f t="shared" ref="T142:T151" si="13"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87</v>
      </c>
      <c r="AY142" s="18" t="s">
        <v>196</v>
      </c>
      <c r="BE142" s="170">
        <f t="shared" ref="BE142:BE151" si="14">IF(N142="základná",J142,0)</f>
        <v>0</v>
      </c>
      <c r="BF142" s="170">
        <f t="shared" ref="BF142:BF151" si="15">IF(N142="znížená",J142,0)</f>
        <v>0</v>
      </c>
      <c r="BG142" s="170">
        <f t="shared" ref="BG142:BG151" si="16">IF(N142="zákl. prenesená",J142,0)</f>
        <v>0</v>
      </c>
      <c r="BH142" s="170">
        <f t="shared" ref="BH142:BH151" si="17">IF(N142="zníž. prenesená",J142,0)</f>
        <v>0</v>
      </c>
      <c r="BI142" s="170">
        <f t="shared" ref="BI142:BI151" si="18">IF(N142="nulová",J142,0)</f>
        <v>0</v>
      </c>
      <c r="BJ142" s="18" t="s">
        <v>87</v>
      </c>
      <c r="BK142" s="170">
        <f t="shared" ref="BK142:BK151" si="19">ROUND(I142*H142,2)</f>
        <v>0</v>
      </c>
      <c r="BL142" s="18" t="s">
        <v>200</v>
      </c>
      <c r="BM142" s="169" t="s">
        <v>354</v>
      </c>
    </row>
    <row r="143" spans="1:65" s="2" customFormat="1" ht="37.700000000000003" customHeight="1">
      <c r="A143" s="33"/>
      <c r="B143" s="156"/>
      <c r="C143" s="157" t="s">
        <v>277</v>
      </c>
      <c r="D143" s="157" t="s">
        <v>197</v>
      </c>
      <c r="E143" s="158" t="s">
        <v>4038</v>
      </c>
      <c r="F143" s="159" t="s">
        <v>4039</v>
      </c>
      <c r="G143" s="160" t="s">
        <v>217</v>
      </c>
      <c r="H143" s="161">
        <v>1296.46</v>
      </c>
      <c r="I143" s="162"/>
      <c r="J143" s="163">
        <f t="shared" si="1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1"/>
        <v>0</v>
      </c>
      <c r="Q143" s="167">
        <v>0.37080000154266202</v>
      </c>
      <c r="R143" s="167">
        <f t="shared" si="12"/>
        <v>480.72736999999961</v>
      </c>
      <c r="S143" s="167">
        <v>0</v>
      </c>
      <c r="T143" s="16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87</v>
      </c>
      <c r="AY143" s="18" t="s">
        <v>196</v>
      </c>
      <c r="BE143" s="170">
        <f t="shared" si="14"/>
        <v>0</v>
      </c>
      <c r="BF143" s="170">
        <f t="shared" si="15"/>
        <v>0</v>
      </c>
      <c r="BG143" s="170">
        <f t="shared" si="16"/>
        <v>0</v>
      </c>
      <c r="BH143" s="170">
        <f t="shared" si="17"/>
        <v>0</v>
      </c>
      <c r="BI143" s="170">
        <f t="shared" si="18"/>
        <v>0</v>
      </c>
      <c r="BJ143" s="18" t="s">
        <v>87</v>
      </c>
      <c r="BK143" s="170">
        <f t="shared" si="19"/>
        <v>0</v>
      </c>
      <c r="BL143" s="18" t="s">
        <v>200</v>
      </c>
      <c r="BM143" s="169" t="s">
        <v>362</v>
      </c>
    </row>
    <row r="144" spans="1:65" s="2" customFormat="1" ht="24.2" customHeight="1">
      <c r="A144" s="33"/>
      <c r="B144" s="156"/>
      <c r="C144" s="197" t="s">
        <v>285</v>
      </c>
      <c r="D144" s="197" t="s">
        <v>305</v>
      </c>
      <c r="E144" s="198" t="s">
        <v>4040</v>
      </c>
      <c r="F144" s="199" t="s">
        <v>4041</v>
      </c>
      <c r="G144" s="200" t="s">
        <v>280</v>
      </c>
      <c r="H144" s="201">
        <v>466.73</v>
      </c>
      <c r="I144" s="202"/>
      <c r="J144" s="203">
        <f t="shared" si="10"/>
        <v>0</v>
      </c>
      <c r="K144" s="204"/>
      <c r="L144" s="205"/>
      <c r="M144" s="206" t="s">
        <v>1</v>
      </c>
      <c r="N144" s="207" t="s">
        <v>40</v>
      </c>
      <c r="O144" s="62"/>
      <c r="P144" s="167">
        <f t="shared" si="11"/>
        <v>0</v>
      </c>
      <c r="Q144" s="167">
        <v>1</v>
      </c>
      <c r="R144" s="167">
        <f t="shared" si="12"/>
        <v>466.73</v>
      </c>
      <c r="S144" s="167">
        <v>0</v>
      </c>
      <c r="T144" s="16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249</v>
      </c>
      <c r="AT144" s="169" t="s">
        <v>305</v>
      </c>
      <c r="AU144" s="169" t="s">
        <v>87</v>
      </c>
      <c r="AY144" s="18" t="s">
        <v>196</v>
      </c>
      <c r="BE144" s="170">
        <f t="shared" si="14"/>
        <v>0</v>
      </c>
      <c r="BF144" s="170">
        <f t="shared" si="15"/>
        <v>0</v>
      </c>
      <c r="BG144" s="170">
        <f t="shared" si="16"/>
        <v>0</v>
      </c>
      <c r="BH144" s="170">
        <f t="shared" si="17"/>
        <v>0</v>
      </c>
      <c r="BI144" s="170">
        <f t="shared" si="18"/>
        <v>0</v>
      </c>
      <c r="BJ144" s="18" t="s">
        <v>87</v>
      </c>
      <c r="BK144" s="170">
        <f t="shared" si="19"/>
        <v>0</v>
      </c>
      <c r="BL144" s="18" t="s">
        <v>200</v>
      </c>
      <c r="BM144" s="169" t="s">
        <v>375</v>
      </c>
    </row>
    <row r="145" spans="1:65" s="2" customFormat="1" ht="33" customHeight="1">
      <c r="A145" s="33"/>
      <c r="B145" s="156"/>
      <c r="C145" s="197" t="s">
        <v>289</v>
      </c>
      <c r="D145" s="197" t="s">
        <v>305</v>
      </c>
      <c r="E145" s="198" t="s">
        <v>4042</v>
      </c>
      <c r="F145" s="199" t="s">
        <v>4043</v>
      </c>
      <c r="G145" s="200" t="s">
        <v>280</v>
      </c>
      <c r="H145" s="201">
        <v>144.85</v>
      </c>
      <c r="I145" s="202"/>
      <c r="J145" s="203">
        <f t="shared" si="10"/>
        <v>0</v>
      </c>
      <c r="K145" s="204"/>
      <c r="L145" s="205"/>
      <c r="M145" s="206" t="s">
        <v>1</v>
      </c>
      <c r="N145" s="207" t="s">
        <v>40</v>
      </c>
      <c r="O145" s="62"/>
      <c r="P145" s="167">
        <f t="shared" si="11"/>
        <v>0</v>
      </c>
      <c r="Q145" s="167">
        <v>1</v>
      </c>
      <c r="R145" s="167">
        <f t="shared" si="12"/>
        <v>144.85</v>
      </c>
      <c r="S145" s="167">
        <v>0</v>
      </c>
      <c r="T145" s="168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249</v>
      </c>
      <c r="AT145" s="169" t="s">
        <v>305</v>
      </c>
      <c r="AU145" s="169" t="s">
        <v>87</v>
      </c>
      <c r="AY145" s="18" t="s">
        <v>196</v>
      </c>
      <c r="BE145" s="170">
        <f t="shared" si="14"/>
        <v>0</v>
      </c>
      <c r="BF145" s="170">
        <f t="shared" si="15"/>
        <v>0</v>
      </c>
      <c r="BG145" s="170">
        <f t="shared" si="16"/>
        <v>0</v>
      </c>
      <c r="BH145" s="170">
        <f t="shared" si="17"/>
        <v>0</v>
      </c>
      <c r="BI145" s="170">
        <f t="shared" si="18"/>
        <v>0</v>
      </c>
      <c r="BJ145" s="18" t="s">
        <v>87</v>
      </c>
      <c r="BK145" s="170">
        <f t="shared" si="19"/>
        <v>0</v>
      </c>
      <c r="BL145" s="18" t="s">
        <v>200</v>
      </c>
      <c r="BM145" s="169" t="s">
        <v>388</v>
      </c>
    </row>
    <row r="146" spans="1:65" s="2" customFormat="1" ht="37.700000000000003" customHeight="1">
      <c r="A146" s="33"/>
      <c r="B146" s="156"/>
      <c r="C146" s="157" t="s">
        <v>294</v>
      </c>
      <c r="D146" s="157" t="s">
        <v>197</v>
      </c>
      <c r="E146" s="158" t="s">
        <v>4044</v>
      </c>
      <c r="F146" s="159" t="s">
        <v>4045</v>
      </c>
      <c r="G146" s="160" t="s">
        <v>217</v>
      </c>
      <c r="H146" s="161">
        <v>804.72</v>
      </c>
      <c r="I146" s="162"/>
      <c r="J146" s="163">
        <f t="shared" si="1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1"/>
        <v>0</v>
      </c>
      <c r="Q146" s="167">
        <v>0.35913999900586502</v>
      </c>
      <c r="R146" s="167">
        <f t="shared" si="12"/>
        <v>289.00713999999971</v>
      </c>
      <c r="S146" s="167">
        <v>0</v>
      </c>
      <c r="T146" s="168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87</v>
      </c>
      <c r="AY146" s="18" t="s">
        <v>196</v>
      </c>
      <c r="BE146" s="170">
        <f t="shared" si="14"/>
        <v>0</v>
      </c>
      <c r="BF146" s="170">
        <f t="shared" si="15"/>
        <v>0</v>
      </c>
      <c r="BG146" s="170">
        <f t="shared" si="16"/>
        <v>0</v>
      </c>
      <c r="BH146" s="170">
        <f t="shared" si="17"/>
        <v>0</v>
      </c>
      <c r="BI146" s="170">
        <f t="shared" si="18"/>
        <v>0</v>
      </c>
      <c r="BJ146" s="18" t="s">
        <v>87</v>
      </c>
      <c r="BK146" s="170">
        <f t="shared" si="19"/>
        <v>0</v>
      </c>
      <c r="BL146" s="18" t="s">
        <v>200</v>
      </c>
      <c r="BM146" s="169" t="s">
        <v>406</v>
      </c>
    </row>
    <row r="147" spans="1:65" s="2" customFormat="1" ht="24.2" customHeight="1">
      <c r="A147" s="33"/>
      <c r="B147" s="156"/>
      <c r="C147" s="197" t="s">
        <v>299</v>
      </c>
      <c r="D147" s="197" t="s">
        <v>305</v>
      </c>
      <c r="E147" s="198" t="s">
        <v>4046</v>
      </c>
      <c r="F147" s="199" t="s">
        <v>4047</v>
      </c>
      <c r="G147" s="200" t="s">
        <v>217</v>
      </c>
      <c r="H147" s="201">
        <v>1609.44</v>
      </c>
      <c r="I147" s="202"/>
      <c r="J147" s="203">
        <f t="shared" si="10"/>
        <v>0</v>
      </c>
      <c r="K147" s="204"/>
      <c r="L147" s="205"/>
      <c r="M147" s="206" t="s">
        <v>1</v>
      </c>
      <c r="N147" s="207" t="s">
        <v>40</v>
      </c>
      <c r="O147" s="62"/>
      <c r="P147" s="167">
        <f t="shared" si="11"/>
        <v>0</v>
      </c>
      <c r="Q147" s="167">
        <v>5.0000000000000001E-4</v>
      </c>
      <c r="R147" s="167">
        <f t="shared" si="12"/>
        <v>0.80471999999999999</v>
      </c>
      <c r="S147" s="167">
        <v>0</v>
      </c>
      <c r="T147" s="168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249</v>
      </c>
      <c r="AT147" s="169" t="s">
        <v>305</v>
      </c>
      <c r="AU147" s="169" t="s">
        <v>87</v>
      </c>
      <c r="AY147" s="18" t="s">
        <v>196</v>
      </c>
      <c r="BE147" s="170">
        <f t="shared" si="14"/>
        <v>0</v>
      </c>
      <c r="BF147" s="170">
        <f t="shared" si="15"/>
        <v>0</v>
      </c>
      <c r="BG147" s="170">
        <f t="shared" si="16"/>
        <v>0</v>
      </c>
      <c r="BH147" s="170">
        <f t="shared" si="17"/>
        <v>0</v>
      </c>
      <c r="BI147" s="170">
        <f t="shared" si="18"/>
        <v>0</v>
      </c>
      <c r="BJ147" s="18" t="s">
        <v>87</v>
      </c>
      <c r="BK147" s="170">
        <f t="shared" si="19"/>
        <v>0</v>
      </c>
      <c r="BL147" s="18" t="s">
        <v>200</v>
      </c>
      <c r="BM147" s="169" t="s">
        <v>419</v>
      </c>
    </row>
    <row r="148" spans="1:65" s="2" customFormat="1" ht="33" customHeight="1">
      <c r="A148" s="33"/>
      <c r="B148" s="156"/>
      <c r="C148" s="197" t="s">
        <v>304</v>
      </c>
      <c r="D148" s="197" t="s">
        <v>305</v>
      </c>
      <c r="E148" s="198" t="s">
        <v>4048</v>
      </c>
      <c r="F148" s="199" t="s">
        <v>4049</v>
      </c>
      <c r="G148" s="200" t="s">
        <v>316</v>
      </c>
      <c r="H148" s="201">
        <v>804.72</v>
      </c>
      <c r="I148" s="202"/>
      <c r="J148" s="203">
        <f t="shared" si="10"/>
        <v>0</v>
      </c>
      <c r="K148" s="204"/>
      <c r="L148" s="205"/>
      <c r="M148" s="206" t="s">
        <v>1</v>
      </c>
      <c r="N148" s="207" t="s">
        <v>40</v>
      </c>
      <c r="O148" s="62"/>
      <c r="P148" s="167">
        <f t="shared" si="11"/>
        <v>0</v>
      </c>
      <c r="Q148" s="167">
        <v>8.0000000000000004E-4</v>
      </c>
      <c r="R148" s="167">
        <f t="shared" si="12"/>
        <v>0.64377600000000001</v>
      </c>
      <c r="S148" s="167">
        <v>0</v>
      </c>
      <c r="T148" s="168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249</v>
      </c>
      <c r="AT148" s="169" t="s">
        <v>305</v>
      </c>
      <c r="AU148" s="169" t="s">
        <v>87</v>
      </c>
      <c r="AY148" s="18" t="s">
        <v>196</v>
      </c>
      <c r="BE148" s="170">
        <f t="shared" si="14"/>
        <v>0</v>
      </c>
      <c r="BF148" s="170">
        <f t="shared" si="15"/>
        <v>0</v>
      </c>
      <c r="BG148" s="170">
        <f t="shared" si="16"/>
        <v>0</v>
      </c>
      <c r="BH148" s="170">
        <f t="shared" si="17"/>
        <v>0</v>
      </c>
      <c r="BI148" s="170">
        <f t="shared" si="18"/>
        <v>0</v>
      </c>
      <c r="BJ148" s="18" t="s">
        <v>87</v>
      </c>
      <c r="BK148" s="170">
        <f t="shared" si="19"/>
        <v>0</v>
      </c>
      <c r="BL148" s="18" t="s">
        <v>200</v>
      </c>
      <c r="BM148" s="169" t="s">
        <v>2040</v>
      </c>
    </row>
    <row r="149" spans="1:65" s="2" customFormat="1" ht="24.2" customHeight="1">
      <c r="A149" s="33"/>
      <c r="B149" s="156"/>
      <c r="C149" s="157" t="s">
        <v>7</v>
      </c>
      <c r="D149" s="157" t="s">
        <v>197</v>
      </c>
      <c r="E149" s="158" t="s">
        <v>4050</v>
      </c>
      <c r="F149" s="159" t="s">
        <v>4051</v>
      </c>
      <c r="G149" s="160" t="s">
        <v>217</v>
      </c>
      <c r="H149" s="161">
        <v>804.72</v>
      </c>
      <c r="I149" s="162"/>
      <c r="J149" s="163">
        <f t="shared" si="1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1"/>
        <v>0</v>
      </c>
      <c r="Q149" s="167">
        <v>0.46548000546773999</v>
      </c>
      <c r="R149" s="167">
        <f t="shared" si="12"/>
        <v>374.58106999999973</v>
      </c>
      <c r="S149" s="167">
        <v>0</v>
      </c>
      <c r="T149" s="168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87</v>
      </c>
      <c r="AY149" s="18" t="s">
        <v>196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8" t="s">
        <v>87</v>
      </c>
      <c r="BK149" s="170">
        <f t="shared" si="19"/>
        <v>0</v>
      </c>
      <c r="BL149" s="18" t="s">
        <v>200</v>
      </c>
      <c r="BM149" s="169" t="s">
        <v>441</v>
      </c>
    </row>
    <row r="150" spans="1:65" s="2" customFormat="1" ht="33" customHeight="1">
      <c r="A150" s="33"/>
      <c r="B150" s="156"/>
      <c r="C150" s="157" t="s">
        <v>313</v>
      </c>
      <c r="D150" s="157" t="s">
        <v>197</v>
      </c>
      <c r="E150" s="158" t="s">
        <v>4052</v>
      </c>
      <c r="F150" s="159" t="s">
        <v>4053</v>
      </c>
      <c r="G150" s="160" t="s">
        <v>217</v>
      </c>
      <c r="H150" s="161">
        <v>491.74</v>
      </c>
      <c r="I150" s="162"/>
      <c r="J150" s="163">
        <f t="shared" si="10"/>
        <v>0</v>
      </c>
      <c r="K150" s="164"/>
      <c r="L150" s="34"/>
      <c r="M150" s="165" t="s">
        <v>1</v>
      </c>
      <c r="N150" s="166" t="s">
        <v>40</v>
      </c>
      <c r="O150" s="62"/>
      <c r="P150" s="167">
        <f t="shared" si="11"/>
        <v>0</v>
      </c>
      <c r="Q150" s="167">
        <v>0.112</v>
      </c>
      <c r="R150" s="167">
        <f t="shared" si="12"/>
        <v>55.07488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200</v>
      </c>
      <c r="AT150" s="169" t="s">
        <v>197</v>
      </c>
      <c r="AU150" s="169" t="s">
        <v>87</v>
      </c>
      <c r="AY150" s="18" t="s">
        <v>196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87</v>
      </c>
      <c r="BK150" s="170">
        <f t="shared" si="19"/>
        <v>0</v>
      </c>
      <c r="BL150" s="18" t="s">
        <v>200</v>
      </c>
      <c r="BM150" s="169" t="s">
        <v>452</v>
      </c>
    </row>
    <row r="151" spans="1:65" s="2" customFormat="1" ht="16.5" customHeight="1">
      <c r="A151" s="33"/>
      <c r="B151" s="156"/>
      <c r="C151" s="197" t="s">
        <v>319</v>
      </c>
      <c r="D151" s="197" t="s">
        <v>305</v>
      </c>
      <c r="E151" s="198" t="s">
        <v>4054</v>
      </c>
      <c r="F151" s="199" t="s">
        <v>4055</v>
      </c>
      <c r="G151" s="200" t="s">
        <v>217</v>
      </c>
      <c r="H151" s="201">
        <v>491.74</v>
      </c>
      <c r="I151" s="202"/>
      <c r="J151" s="203">
        <f t="shared" si="10"/>
        <v>0</v>
      </c>
      <c r="K151" s="204"/>
      <c r="L151" s="205"/>
      <c r="M151" s="206" t="s">
        <v>1</v>
      </c>
      <c r="N151" s="207" t="s">
        <v>40</v>
      </c>
      <c r="O151" s="62"/>
      <c r="P151" s="167">
        <f t="shared" si="11"/>
        <v>0</v>
      </c>
      <c r="Q151" s="167">
        <v>0.13800000000000001</v>
      </c>
      <c r="R151" s="167">
        <f t="shared" si="12"/>
        <v>67.860120000000009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249</v>
      </c>
      <c r="AT151" s="169" t="s">
        <v>305</v>
      </c>
      <c r="AU151" s="169" t="s">
        <v>87</v>
      </c>
      <c r="AY151" s="18" t="s">
        <v>196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87</v>
      </c>
      <c r="BK151" s="170">
        <f t="shared" si="19"/>
        <v>0</v>
      </c>
      <c r="BL151" s="18" t="s">
        <v>200</v>
      </c>
      <c r="BM151" s="169" t="s">
        <v>462</v>
      </c>
    </row>
    <row r="152" spans="1:65" s="12" customFormat="1" ht="22.7" customHeight="1">
      <c r="B152" s="146"/>
      <c r="D152" s="147" t="s">
        <v>73</v>
      </c>
      <c r="E152" s="171" t="s">
        <v>249</v>
      </c>
      <c r="F152" s="171" t="s">
        <v>4056</v>
      </c>
      <c r="I152" s="149"/>
      <c r="J152" s="172">
        <f>BK152</f>
        <v>0</v>
      </c>
      <c r="L152" s="146"/>
      <c r="M152" s="150"/>
      <c r="N152" s="151"/>
      <c r="O152" s="151"/>
      <c r="P152" s="152">
        <f>SUM(P153:P160)</f>
        <v>0</v>
      </c>
      <c r="Q152" s="151"/>
      <c r="R152" s="152">
        <f>SUM(R153:R160)</f>
        <v>3.8628600000000004</v>
      </c>
      <c r="S152" s="151"/>
      <c r="T152" s="153">
        <f>SUM(T153:T160)</f>
        <v>0</v>
      </c>
      <c r="AR152" s="147" t="s">
        <v>81</v>
      </c>
      <c r="AT152" s="154" t="s">
        <v>73</v>
      </c>
      <c r="AU152" s="154" t="s">
        <v>81</v>
      </c>
      <c r="AY152" s="147" t="s">
        <v>196</v>
      </c>
      <c r="BK152" s="155">
        <f>SUM(BK153:BK160)</f>
        <v>0</v>
      </c>
    </row>
    <row r="153" spans="1:65" s="2" customFormat="1" ht="24.2" customHeight="1">
      <c r="A153" s="33"/>
      <c r="B153" s="156"/>
      <c r="C153" s="157" t="s">
        <v>2047</v>
      </c>
      <c r="D153" s="157" t="s">
        <v>197</v>
      </c>
      <c r="E153" s="158" t="s">
        <v>3892</v>
      </c>
      <c r="F153" s="159" t="s">
        <v>4057</v>
      </c>
      <c r="G153" s="160" t="s">
        <v>444</v>
      </c>
      <c r="H153" s="161">
        <v>3</v>
      </c>
      <c r="I153" s="162"/>
      <c r="J153" s="163">
        <f t="shared" ref="J153:J160" si="20"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ref="P153:P160" si="21">O153*H153</f>
        <v>0</v>
      </c>
      <c r="Q153" s="167">
        <v>0.34320000000000001</v>
      </c>
      <c r="R153" s="167">
        <f t="shared" ref="R153:R160" si="22">Q153*H153</f>
        <v>1.0296000000000001</v>
      </c>
      <c r="S153" s="167">
        <v>0</v>
      </c>
      <c r="T153" s="168">
        <f t="shared" ref="T153:T160" si="2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200</v>
      </c>
      <c r="AT153" s="169" t="s">
        <v>197</v>
      </c>
      <c r="AU153" s="169" t="s">
        <v>87</v>
      </c>
      <c r="AY153" s="18" t="s">
        <v>196</v>
      </c>
      <c r="BE153" s="170">
        <f t="shared" ref="BE153:BE160" si="24">IF(N153="základná",J153,0)</f>
        <v>0</v>
      </c>
      <c r="BF153" s="170">
        <f t="shared" ref="BF153:BF160" si="25">IF(N153="znížená",J153,0)</f>
        <v>0</v>
      </c>
      <c r="BG153" s="170">
        <f t="shared" ref="BG153:BG160" si="26">IF(N153="zákl. prenesená",J153,0)</f>
        <v>0</v>
      </c>
      <c r="BH153" s="170">
        <f t="shared" ref="BH153:BH160" si="27">IF(N153="zníž. prenesená",J153,0)</f>
        <v>0</v>
      </c>
      <c r="BI153" s="170">
        <f t="shared" ref="BI153:BI160" si="28">IF(N153="nulová",J153,0)</f>
        <v>0</v>
      </c>
      <c r="BJ153" s="18" t="s">
        <v>87</v>
      </c>
      <c r="BK153" s="170">
        <f t="shared" ref="BK153:BK160" si="29">ROUND(I153*H153,2)</f>
        <v>0</v>
      </c>
      <c r="BL153" s="18" t="s">
        <v>200</v>
      </c>
      <c r="BM153" s="169" t="s">
        <v>472</v>
      </c>
    </row>
    <row r="154" spans="1:65" s="2" customFormat="1" ht="24.2" customHeight="1">
      <c r="A154" s="33"/>
      <c r="B154" s="156"/>
      <c r="C154" s="197" t="s">
        <v>343</v>
      </c>
      <c r="D154" s="197" t="s">
        <v>305</v>
      </c>
      <c r="E154" s="198" t="s">
        <v>4058</v>
      </c>
      <c r="F154" s="199" t="s">
        <v>4059</v>
      </c>
      <c r="G154" s="200" t="s">
        <v>444</v>
      </c>
      <c r="H154" s="201">
        <v>3</v>
      </c>
      <c r="I154" s="202"/>
      <c r="J154" s="203">
        <f t="shared" si="2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21"/>
        <v>0</v>
      </c>
      <c r="Q154" s="167">
        <v>0.17</v>
      </c>
      <c r="R154" s="167">
        <f t="shared" si="22"/>
        <v>0.51</v>
      </c>
      <c r="S154" s="167">
        <v>0</v>
      </c>
      <c r="T154" s="168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87</v>
      </c>
      <c r="AY154" s="18" t="s">
        <v>196</v>
      </c>
      <c r="BE154" s="170">
        <f t="shared" si="24"/>
        <v>0</v>
      </c>
      <c r="BF154" s="170">
        <f t="shared" si="25"/>
        <v>0</v>
      </c>
      <c r="BG154" s="170">
        <f t="shared" si="26"/>
        <v>0</v>
      </c>
      <c r="BH154" s="170">
        <f t="shared" si="27"/>
        <v>0</v>
      </c>
      <c r="BI154" s="170">
        <f t="shared" si="28"/>
        <v>0</v>
      </c>
      <c r="BJ154" s="18" t="s">
        <v>87</v>
      </c>
      <c r="BK154" s="170">
        <f t="shared" si="29"/>
        <v>0</v>
      </c>
      <c r="BL154" s="18" t="s">
        <v>200</v>
      </c>
      <c r="BM154" s="169" t="s">
        <v>488</v>
      </c>
    </row>
    <row r="155" spans="1:65" s="2" customFormat="1" ht="24.2" customHeight="1">
      <c r="A155" s="33"/>
      <c r="B155" s="156"/>
      <c r="C155" s="197" t="s">
        <v>2052</v>
      </c>
      <c r="D155" s="197" t="s">
        <v>305</v>
      </c>
      <c r="E155" s="198" t="s">
        <v>4060</v>
      </c>
      <c r="F155" s="199" t="s">
        <v>4061</v>
      </c>
      <c r="G155" s="200" t="s">
        <v>444</v>
      </c>
      <c r="H155" s="201">
        <v>3</v>
      </c>
      <c r="I155" s="202"/>
      <c r="J155" s="203">
        <f t="shared" si="20"/>
        <v>0</v>
      </c>
      <c r="K155" s="204"/>
      <c r="L155" s="205"/>
      <c r="M155" s="206" t="s">
        <v>1</v>
      </c>
      <c r="N155" s="207" t="s">
        <v>40</v>
      </c>
      <c r="O155" s="62"/>
      <c r="P155" s="167">
        <f t="shared" si="21"/>
        <v>0</v>
      </c>
      <c r="Q155" s="167">
        <v>0.3</v>
      </c>
      <c r="R155" s="167">
        <f t="shared" si="22"/>
        <v>0.89999999999999991</v>
      </c>
      <c r="S155" s="167">
        <v>0</v>
      </c>
      <c r="T155" s="168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249</v>
      </c>
      <c r="AT155" s="169" t="s">
        <v>305</v>
      </c>
      <c r="AU155" s="169" t="s">
        <v>87</v>
      </c>
      <c r="AY155" s="18" t="s">
        <v>196</v>
      </c>
      <c r="BE155" s="170">
        <f t="shared" si="24"/>
        <v>0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8" t="s">
        <v>87</v>
      </c>
      <c r="BK155" s="170">
        <f t="shared" si="29"/>
        <v>0</v>
      </c>
      <c r="BL155" s="18" t="s">
        <v>200</v>
      </c>
      <c r="BM155" s="169" t="s">
        <v>497</v>
      </c>
    </row>
    <row r="156" spans="1:65" s="2" customFormat="1" ht="24.2" customHeight="1">
      <c r="A156" s="33"/>
      <c r="B156" s="156"/>
      <c r="C156" s="197" t="s">
        <v>354</v>
      </c>
      <c r="D156" s="197" t="s">
        <v>305</v>
      </c>
      <c r="E156" s="198" t="s">
        <v>4062</v>
      </c>
      <c r="F156" s="199" t="s">
        <v>4063</v>
      </c>
      <c r="G156" s="200" t="s">
        <v>444</v>
      </c>
      <c r="H156" s="201">
        <v>3</v>
      </c>
      <c r="I156" s="202"/>
      <c r="J156" s="203">
        <f t="shared" si="2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21"/>
        <v>0</v>
      </c>
      <c r="Q156" s="167">
        <v>6.5000000000000002E-2</v>
      </c>
      <c r="R156" s="167">
        <f t="shared" si="22"/>
        <v>0.19500000000000001</v>
      </c>
      <c r="S156" s="167">
        <v>0</v>
      </c>
      <c r="T156" s="168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249</v>
      </c>
      <c r="AT156" s="169" t="s">
        <v>305</v>
      </c>
      <c r="AU156" s="169" t="s">
        <v>87</v>
      </c>
      <c r="AY156" s="18" t="s">
        <v>196</v>
      </c>
      <c r="BE156" s="170">
        <f t="shared" si="24"/>
        <v>0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8" t="s">
        <v>87</v>
      </c>
      <c r="BK156" s="170">
        <f t="shared" si="29"/>
        <v>0</v>
      </c>
      <c r="BL156" s="18" t="s">
        <v>200</v>
      </c>
      <c r="BM156" s="169" t="s">
        <v>512</v>
      </c>
    </row>
    <row r="157" spans="1:65" s="2" customFormat="1" ht="21.75" customHeight="1">
      <c r="A157" s="33"/>
      <c r="B157" s="156"/>
      <c r="C157" s="197" t="s">
        <v>358</v>
      </c>
      <c r="D157" s="197" t="s">
        <v>305</v>
      </c>
      <c r="E157" s="198" t="s">
        <v>4064</v>
      </c>
      <c r="F157" s="199" t="s">
        <v>4065</v>
      </c>
      <c r="G157" s="200" t="s">
        <v>444</v>
      </c>
      <c r="H157" s="201">
        <v>3</v>
      </c>
      <c r="I157" s="202"/>
      <c r="J157" s="203">
        <f t="shared" si="20"/>
        <v>0</v>
      </c>
      <c r="K157" s="204"/>
      <c r="L157" s="205"/>
      <c r="M157" s="206" t="s">
        <v>1</v>
      </c>
      <c r="N157" s="207" t="s">
        <v>40</v>
      </c>
      <c r="O157" s="62"/>
      <c r="P157" s="167">
        <f t="shared" si="21"/>
        <v>0</v>
      </c>
      <c r="Q157" s="167">
        <v>0.06</v>
      </c>
      <c r="R157" s="167">
        <f t="shared" si="22"/>
        <v>0.18</v>
      </c>
      <c r="S157" s="167">
        <v>0</v>
      </c>
      <c r="T157" s="168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249</v>
      </c>
      <c r="AT157" s="169" t="s">
        <v>305</v>
      </c>
      <c r="AU157" s="169" t="s">
        <v>87</v>
      </c>
      <c r="AY157" s="18" t="s">
        <v>196</v>
      </c>
      <c r="BE157" s="170">
        <f t="shared" si="24"/>
        <v>0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8" t="s">
        <v>87</v>
      </c>
      <c r="BK157" s="170">
        <f t="shared" si="29"/>
        <v>0</v>
      </c>
      <c r="BL157" s="18" t="s">
        <v>200</v>
      </c>
      <c r="BM157" s="169" t="s">
        <v>521</v>
      </c>
    </row>
    <row r="158" spans="1:65" s="2" customFormat="1" ht="24.2" customHeight="1">
      <c r="A158" s="33"/>
      <c r="B158" s="156"/>
      <c r="C158" s="197" t="s">
        <v>362</v>
      </c>
      <c r="D158" s="197" t="s">
        <v>305</v>
      </c>
      <c r="E158" s="198" t="s">
        <v>4066</v>
      </c>
      <c r="F158" s="199" t="s">
        <v>4067</v>
      </c>
      <c r="G158" s="200" t="s">
        <v>444</v>
      </c>
      <c r="H158" s="201">
        <v>3</v>
      </c>
      <c r="I158" s="202"/>
      <c r="J158" s="203">
        <f t="shared" si="2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21"/>
        <v>0</v>
      </c>
      <c r="Q158" s="167">
        <v>0.17</v>
      </c>
      <c r="R158" s="167">
        <f t="shared" si="22"/>
        <v>0.51</v>
      </c>
      <c r="S158" s="167">
        <v>0</v>
      </c>
      <c r="T158" s="168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249</v>
      </c>
      <c r="AT158" s="169" t="s">
        <v>305</v>
      </c>
      <c r="AU158" s="169" t="s">
        <v>87</v>
      </c>
      <c r="AY158" s="18" t="s">
        <v>196</v>
      </c>
      <c r="BE158" s="170">
        <f t="shared" si="24"/>
        <v>0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8" t="s">
        <v>87</v>
      </c>
      <c r="BK158" s="170">
        <f t="shared" si="29"/>
        <v>0</v>
      </c>
      <c r="BL158" s="18" t="s">
        <v>200</v>
      </c>
      <c r="BM158" s="169" t="s">
        <v>549</v>
      </c>
    </row>
    <row r="159" spans="1:65" s="2" customFormat="1" ht="33" customHeight="1">
      <c r="A159" s="33"/>
      <c r="B159" s="156"/>
      <c r="C159" s="157" t="s">
        <v>368</v>
      </c>
      <c r="D159" s="157" t="s">
        <v>197</v>
      </c>
      <c r="E159" s="158" t="s">
        <v>4068</v>
      </c>
      <c r="F159" s="159" t="s">
        <v>4069</v>
      </c>
      <c r="G159" s="160" t="s">
        <v>444</v>
      </c>
      <c r="H159" s="161">
        <v>3</v>
      </c>
      <c r="I159" s="162"/>
      <c r="J159" s="163">
        <f t="shared" si="20"/>
        <v>0</v>
      </c>
      <c r="K159" s="164"/>
      <c r="L159" s="34"/>
      <c r="M159" s="165" t="s">
        <v>1</v>
      </c>
      <c r="N159" s="166" t="s">
        <v>40</v>
      </c>
      <c r="O159" s="62"/>
      <c r="P159" s="167">
        <f t="shared" si="21"/>
        <v>0</v>
      </c>
      <c r="Q159" s="167">
        <v>9.4199999999999996E-3</v>
      </c>
      <c r="R159" s="167">
        <f t="shared" si="22"/>
        <v>2.826E-2</v>
      </c>
      <c r="S159" s="167">
        <v>0</v>
      </c>
      <c r="T159" s="168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200</v>
      </c>
      <c r="AT159" s="169" t="s">
        <v>197</v>
      </c>
      <c r="AU159" s="169" t="s">
        <v>87</v>
      </c>
      <c r="AY159" s="18" t="s">
        <v>196</v>
      </c>
      <c r="BE159" s="170">
        <f t="shared" si="24"/>
        <v>0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8" t="s">
        <v>87</v>
      </c>
      <c r="BK159" s="170">
        <f t="shared" si="29"/>
        <v>0</v>
      </c>
      <c r="BL159" s="18" t="s">
        <v>200</v>
      </c>
      <c r="BM159" s="169" t="s">
        <v>558</v>
      </c>
    </row>
    <row r="160" spans="1:65" s="2" customFormat="1" ht="21.75" customHeight="1">
      <c r="A160" s="33"/>
      <c r="B160" s="156"/>
      <c r="C160" s="197" t="s">
        <v>375</v>
      </c>
      <c r="D160" s="197" t="s">
        <v>305</v>
      </c>
      <c r="E160" s="198" t="s">
        <v>4070</v>
      </c>
      <c r="F160" s="199" t="s">
        <v>4071</v>
      </c>
      <c r="G160" s="200" t="s">
        <v>444</v>
      </c>
      <c r="H160" s="201">
        <v>3</v>
      </c>
      <c r="I160" s="202"/>
      <c r="J160" s="203">
        <f t="shared" si="20"/>
        <v>0</v>
      </c>
      <c r="K160" s="204"/>
      <c r="L160" s="205"/>
      <c r="M160" s="206" t="s">
        <v>1</v>
      </c>
      <c r="N160" s="207" t="s">
        <v>40</v>
      </c>
      <c r="O160" s="62"/>
      <c r="P160" s="167">
        <f t="shared" si="21"/>
        <v>0</v>
      </c>
      <c r="Q160" s="167">
        <v>0.17</v>
      </c>
      <c r="R160" s="167">
        <f t="shared" si="22"/>
        <v>0.51</v>
      </c>
      <c r="S160" s="167">
        <v>0</v>
      </c>
      <c r="T160" s="168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249</v>
      </c>
      <c r="AT160" s="169" t="s">
        <v>305</v>
      </c>
      <c r="AU160" s="169" t="s">
        <v>87</v>
      </c>
      <c r="AY160" s="18" t="s">
        <v>196</v>
      </c>
      <c r="BE160" s="170">
        <f t="shared" si="24"/>
        <v>0</v>
      </c>
      <c r="BF160" s="170">
        <f t="shared" si="25"/>
        <v>0</v>
      </c>
      <c r="BG160" s="170">
        <f t="shared" si="26"/>
        <v>0</v>
      </c>
      <c r="BH160" s="170">
        <f t="shared" si="27"/>
        <v>0</v>
      </c>
      <c r="BI160" s="170">
        <f t="shared" si="28"/>
        <v>0</v>
      </c>
      <c r="BJ160" s="18" t="s">
        <v>87</v>
      </c>
      <c r="BK160" s="170">
        <f t="shared" si="29"/>
        <v>0</v>
      </c>
      <c r="BL160" s="18" t="s">
        <v>200</v>
      </c>
      <c r="BM160" s="169" t="s">
        <v>567</v>
      </c>
    </row>
    <row r="161" spans="1:65" s="12" customFormat="1" ht="22.7" customHeight="1">
      <c r="B161" s="146"/>
      <c r="D161" s="147" t="s">
        <v>73</v>
      </c>
      <c r="E161" s="171" t="s">
        <v>255</v>
      </c>
      <c r="F161" s="171" t="s">
        <v>3068</v>
      </c>
      <c r="I161" s="149"/>
      <c r="J161" s="172">
        <f>BK161</f>
        <v>0</v>
      </c>
      <c r="L161" s="146"/>
      <c r="M161" s="150"/>
      <c r="N161" s="151"/>
      <c r="O161" s="151"/>
      <c r="P161" s="152">
        <f>SUM(P162:P182)</f>
        <v>0</v>
      </c>
      <c r="Q161" s="151"/>
      <c r="R161" s="152">
        <f>SUM(R162:R182)</f>
        <v>178.67439999999996</v>
      </c>
      <c r="S161" s="151"/>
      <c r="T161" s="153">
        <f>SUM(T162:T182)</f>
        <v>0</v>
      </c>
      <c r="AR161" s="147" t="s">
        <v>81</v>
      </c>
      <c r="AT161" s="154" t="s">
        <v>73</v>
      </c>
      <c r="AU161" s="154" t="s">
        <v>81</v>
      </c>
      <c r="AY161" s="147" t="s">
        <v>196</v>
      </c>
      <c r="BK161" s="155">
        <f>SUM(BK162:BK182)</f>
        <v>0</v>
      </c>
    </row>
    <row r="162" spans="1:65" s="2" customFormat="1" ht="24.2" customHeight="1">
      <c r="A162" s="33"/>
      <c r="B162" s="156"/>
      <c r="C162" s="157" t="s">
        <v>381</v>
      </c>
      <c r="D162" s="157" t="s">
        <v>197</v>
      </c>
      <c r="E162" s="158" t="s">
        <v>4072</v>
      </c>
      <c r="F162" s="159" t="s">
        <v>4073</v>
      </c>
      <c r="G162" s="160" t="s">
        <v>444</v>
      </c>
      <c r="H162" s="161">
        <v>7</v>
      </c>
      <c r="I162" s="162"/>
      <c r="J162" s="163">
        <f t="shared" ref="J162:J182" si="30">ROUND(I162*H162,2)</f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ref="P162:P182" si="31">O162*H162</f>
        <v>0</v>
      </c>
      <c r="Q162" s="167">
        <v>0.22684000000000001</v>
      </c>
      <c r="R162" s="167">
        <f t="shared" ref="R162:R182" si="32">Q162*H162</f>
        <v>1.5878800000000002</v>
      </c>
      <c r="S162" s="167">
        <v>0</v>
      </c>
      <c r="T162" s="168">
        <f t="shared" ref="T162:T182" si="33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200</v>
      </c>
      <c r="AT162" s="169" t="s">
        <v>197</v>
      </c>
      <c r="AU162" s="169" t="s">
        <v>87</v>
      </c>
      <c r="AY162" s="18" t="s">
        <v>196</v>
      </c>
      <c r="BE162" s="170">
        <f t="shared" ref="BE162:BE182" si="34">IF(N162="základná",J162,0)</f>
        <v>0</v>
      </c>
      <c r="BF162" s="170">
        <f t="shared" ref="BF162:BF182" si="35">IF(N162="znížená",J162,0)</f>
        <v>0</v>
      </c>
      <c r="BG162" s="170">
        <f t="shared" ref="BG162:BG182" si="36">IF(N162="zákl. prenesená",J162,0)</f>
        <v>0</v>
      </c>
      <c r="BH162" s="170">
        <f t="shared" ref="BH162:BH182" si="37">IF(N162="zníž. prenesená",J162,0)</f>
        <v>0</v>
      </c>
      <c r="BI162" s="170">
        <f t="shared" ref="BI162:BI182" si="38">IF(N162="nulová",J162,0)</f>
        <v>0</v>
      </c>
      <c r="BJ162" s="18" t="s">
        <v>87</v>
      </c>
      <c r="BK162" s="170">
        <f t="shared" ref="BK162:BK182" si="39">ROUND(I162*H162,2)</f>
        <v>0</v>
      </c>
      <c r="BL162" s="18" t="s">
        <v>200</v>
      </c>
      <c r="BM162" s="169" t="s">
        <v>596</v>
      </c>
    </row>
    <row r="163" spans="1:65" s="2" customFormat="1" ht="55.5" customHeight="1">
      <c r="A163" s="33"/>
      <c r="B163" s="156"/>
      <c r="C163" s="157" t="s">
        <v>388</v>
      </c>
      <c r="D163" s="157" t="s">
        <v>197</v>
      </c>
      <c r="E163" s="158" t="s">
        <v>4074</v>
      </c>
      <c r="F163" s="159" t="s">
        <v>4075</v>
      </c>
      <c r="G163" s="160" t="s">
        <v>3442</v>
      </c>
      <c r="H163" s="161">
        <v>1</v>
      </c>
      <c r="I163" s="162"/>
      <c r="J163" s="163">
        <f t="shared" si="30"/>
        <v>0</v>
      </c>
      <c r="K163" s="164"/>
      <c r="L163" s="34"/>
      <c r="M163" s="165" t="s">
        <v>1</v>
      </c>
      <c r="N163" s="166" t="s">
        <v>40</v>
      </c>
      <c r="O163" s="62"/>
      <c r="P163" s="167">
        <f t="shared" si="31"/>
        <v>0</v>
      </c>
      <c r="Q163" s="167">
        <v>0.45367000000000002</v>
      </c>
      <c r="R163" s="167">
        <f t="shared" si="32"/>
        <v>0.45367000000000002</v>
      </c>
      <c r="S163" s="167">
        <v>0</v>
      </c>
      <c r="T163" s="168">
        <f t="shared" si="3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200</v>
      </c>
      <c r="AT163" s="169" t="s">
        <v>197</v>
      </c>
      <c r="AU163" s="169" t="s">
        <v>87</v>
      </c>
      <c r="AY163" s="18" t="s">
        <v>196</v>
      </c>
      <c r="BE163" s="170">
        <f t="shared" si="34"/>
        <v>0</v>
      </c>
      <c r="BF163" s="170">
        <f t="shared" si="35"/>
        <v>0</v>
      </c>
      <c r="BG163" s="170">
        <f t="shared" si="36"/>
        <v>0</v>
      </c>
      <c r="BH163" s="170">
        <f t="shared" si="37"/>
        <v>0</v>
      </c>
      <c r="BI163" s="170">
        <f t="shared" si="38"/>
        <v>0</v>
      </c>
      <c r="BJ163" s="18" t="s">
        <v>87</v>
      </c>
      <c r="BK163" s="170">
        <f t="shared" si="39"/>
        <v>0</v>
      </c>
      <c r="BL163" s="18" t="s">
        <v>200</v>
      </c>
      <c r="BM163" s="169" t="s">
        <v>609</v>
      </c>
    </row>
    <row r="164" spans="1:65" s="2" customFormat="1" ht="33" customHeight="1">
      <c r="A164" s="33"/>
      <c r="B164" s="156"/>
      <c r="C164" s="157" t="s">
        <v>398</v>
      </c>
      <c r="D164" s="157" t="s">
        <v>197</v>
      </c>
      <c r="E164" s="158" t="s">
        <v>4076</v>
      </c>
      <c r="F164" s="159" t="s">
        <v>4077</v>
      </c>
      <c r="G164" s="160" t="s">
        <v>316</v>
      </c>
      <c r="H164" s="161">
        <v>100</v>
      </c>
      <c r="I164" s="162"/>
      <c r="J164" s="163">
        <f t="shared" si="3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31"/>
        <v>0</v>
      </c>
      <c r="Q164" s="167">
        <v>3.1E-4</v>
      </c>
      <c r="R164" s="167">
        <f t="shared" si="32"/>
        <v>3.1E-2</v>
      </c>
      <c r="S164" s="167">
        <v>0</v>
      </c>
      <c r="T164" s="168">
        <f t="shared" si="3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200</v>
      </c>
      <c r="AT164" s="169" t="s">
        <v>197</v>
      </c>
      <c r="AU164" s="169" t="s">
        <v>87</v>
      </c>
      <c r="AY164" s="18" t="s">
        <v>196</v>
      </c>
      <c r="BE164" s="170">
        <f t="shared" si="34"/>
        <v>0</v>
      </c>
      <c r="BF164" s="170">
        <f t="shared" si="35"/>
        <v>0</v>
      </c>
      <c r="BG164" s="170">
        <f t="shared" si="36"/>
        <v>0</v>
      </c>
      <c r="BH164" s="170">
        <f t="shared" si="37"/>
        <v>0</v>
      </c>
      <c r="BI164" s="170">
        <f t="shared" si="38"/>
        <v>0</v>
      </c>
      <c r="BJ164" s="18" t="s">
        <v>87</v>
      </c>
      <c r="BK164" s="170">
        <f t="shared" si="39"/>
        <v>0</v>
      </c>
      <c r="BL164" s="18" t="s">
        <v>200</v>
      </c>
      <c r="BM164" s="169" t="s">
        <v>619</v>
      </c>
    </row>
    <row r="165" spans="1:65" s="2" customFormat="1" ht="24.2" customHeight="1">
      <c r="A165" s="33"/>
      <c r="B165" s="156"/>
      <c r="C165" s="157" t="s">
        <v>406</v>
      </c>
      <c r="D165" s="157" t="s">
        <v>197</v>
      </c>
      <c r="E165" s="158" t="s">
        <v>4078</v>
      </c>
      <c r="F165" s="159" t="s">
        <v>4079</v>
      </c>
      <c r="G165" s="160" t="s">
        <v>217</v>
      </c>
      <c r="H165" s="161">
        <v>12.5</v>
      </c>
      <c r="I165" s="162"/>
      <c r="J165" s="163">
        <f t="shared" si="3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31"/>
        <v>0</v>
      </c>
      <c r="Q165" s="167">
        <v>0</v>
      </c>
      <c r="R165" s="167">
        <f t="shared" si="32"/>
        <v>0</v>
      </c>
      <c r="S165" s="167">
        <v>0</v>
      </c>
      <c r="T165" s="168">
        <f t="shared" si="3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200</v>
      </c>
      <c r="AT165" s="169" t="s">
        <v>197</v>
      </c>
      <c r="AU165" s="169" t="s">
        <v>87</v>
      </c>
      <c r="AY165" s="18" t="s">
        <v>196</v>
      </c>
      <c r="BE165" s="170">
        <f t="shared" si="34"/>
        <v>0</v>
      </c>
      <c r="BF165" s="170">
        <f t="shared" si="35"/>
        <v>0</v>
      </c>
      <c r="BG165" s="170">
        <f t="shared" si="36"/>
        <v>0</v>
      </c>
      <c r="BH165" s="170">
        <f t="shared" si="37"/>
        <v>0</v>
      </c>
      <c r="BI165" s="170">
        <f t="shared" si="38"/>
        <v>0</v>
      </c>
      <c r="BJ165" s="18" t="s">
        <v>87</v>
      </c>
      <c r="BK165" s="170">
        <f t="shared" si="39"/>
        <v>0</v>
      </c>
      <c r="BL165" s="18" t="s">
        <v>200</v>
      </c>
      <c r="BM165" s="169" t="s">
        <v>635</v>
      </c>
    </row>
    <row r="166" spans="1:65" s="2" customFormat="1" ht="24.2" customHeight="1">
      <c r="A166" s="33"/>
      <c r="B166" s="156"/>
      <c r="C166" s="157" t="s">
        <v>412</v>
      </c>
      <c r="D166" s="157" t="s">
        <v>197</v>
      </c>
      <c r="E166" s="158" t="s">
        <v>4080</v>
      </c>
      <c r="F166" s="159" t="s">
        <v>4081</v>
      </c>
      <c r="G166" s="160" t="s">
        <v>316</v>
      </c>
      <c r="H166" s="161">
        <v>342</v>
      </c>
      <c r="I166" s="162"/>
      <c r="J166" s="163">
        <f t="shared" si="3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31"/>
        <v>0</v>
      </c>
      <c r="Q166" s="167">
        <v>9.7960000000000005E-2</v>
      </c>
      <c r="R166" s="167">
        <f t="shared" si="32"/>
        <v>33.502320000000005</v>
      </c>
      <c r="S166" s="167">
        <v>0</v>
      </c>
      <c r="T166" s="168">
        <f t="shared" si="3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200</v>
      </c>
      <c r="AT166" s="169" t="s">
        <v>197</v>
      </c>
      <c r="AU166" s="169" t="s">
        <v>87</v>
      </c>
      <c r="AY166" s="18" t="s">
        <v>196</v>
      </c>
      <c r="BE166" s="170">
        <f t="shared" si="34"/>
        <v>0</v>
      </c>
      <c r="BF166" s="170">
        <f t="shared" si="35"/>
        <v>0</v>
      </c>
      <c r="BG166" s="170">
        <f t="shared" si="36"/>
        <v>0</v>
      </c>
      <c r="BH166" s="170">
        <f t="shared" si="37"/>
        <v>0</v>
      </c>
      <c r="BI166" s="170">
        <f t="shared" si="38"/>
        <v>0</v>
      </c>
      <c r="BJ166" s="18" t="s">
        <v>87</v>
      </c>
      <c r="BK166" s="170">
        <f t="shared" si="39"/>
        <v>0</v>
      </c>
      <c r="BL166" s="18" t="s">
        <v>200</v>
      </c>
      <c r="BM166" s="169" t="s">
        <v>644</v>
      </c>
    </row>
    <row r="167" spans="1:65" s="2" customFormat="1" ht="16.5" customHeight="1">
      <c r="A167" s="33"/>
      <c r="B167" s="156"/>
      <c r="C167" s="197" t="s">
        <v>419</v>
      </c>
      <c r="D167" s="197" t="s">
        <v>305</v>
      </c>
      <c r="E167" s="198" t="s">
        <v>4082</v>
      </c>
      <c r="F167" s="199" t="s">
        <v>4083</v>
      </c>
      <c r="G167" s="200" t="s">
        <v>444</v>
      </c>
      <c r="H167" s="201">
        <v>342</v>
      </c>
      <c r="I167" s="202"/>
      <c r="J167" s="203">
        <f t="shared" si="30"/>
        <v>0</v>
      </c>
      <c r="K167" s="204"/>
      <c r="L167" s="205"/>
      <c r="M167" s="206" t="s">
        <v>1</v>
      </c>
      <c r="N167" s="207" t="s">
        <v>40</v>
      </c>
      <c r="O167" s="62"/>
      <c r="P167" s="167">
        <f t="shared" si="31"/>
        <v>0</v>
      </c>
      <c r="Q167" s="167">
        <v>2.5999999999999999E-2</v>
      </c>
      <c r="R167" s="167">
        <f t="shared" si="32"/>
        <v>8.8919999999999995</v>
      </c>
      <c r="S167" s="167">
        <v>0</v>
      </c>
      <c r="T167" s="168">
        <f t="shared" si="3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249</v>
      </c>
      <c r="AT167" s="169" t="s">
        <v>305</v>
      </c>
      <c r="AU167" s="169" t="s">
        <v>87</v>
      </c>
      <c r="AY167" s="18" t="s">
        <v>196</v>
      </c>
      <c r="BE167" s="170">
        <f t="shared" si="34"/>
        <v>0</v>
      </c>
      <c r="BF167" s="170">
        <f t="shared" si="35"/>
        <v>0</v>
      </c>
      <c r="BG167" s="170">
        <f t="shared" si="36"/>
        <v>0</v>
      </c>
      <c r="BH167" s="170">
        <f t="shared" si="37"/>
        <v>0</v>
      </c>
      <c r="BI167" s="170">
        <f t="shared" si="38"/>
        <v>0</v>
      </c>
      <c r="BJ167" s="18" t="s">
        <v>87</v>
      </c>
      <c r="BK167" s="170">
        <f t="shared" si="39"/>
        <v>0</v>
      </c>
      <c r="BL167" s="18" t="s">
        <v>200</v>
      </c>
      <c r="BM167" s="169" t="s">
        <v>653</v>
      </c>
    </row>
    <row r="168" spans="1:65" s="2" customFormat="1" ht="37.700000000000003" customHeight="1">
      <c r="A168" s="33"/>
      <c r="B168" s="156"/>
      <c r="C168" s="157" t="s">
        <v>428</v>
      </c>
      <c r="D168" s="157" t="s">
        <v>197</v>
      </c>
      <c r="E168" s="158" t="s">
        <v>4084</v>
      </c>
      <c r="F168" s="159" t="s">
        <v>4085</v>
      </c>
      <c r="G168" s="160" t="s">
        <v>316</v>
      </c>
      <c r="H168" s="161">
        <v>260</v>
      </c>
      <c r="I168" s="162"/>
      <c r="J168" s="163">
        <f t="shared" si="3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31"/>
        <v>0</v>
      </c>
      <c r="Q168" s="167">
        <v>0.16403000000000001</v>
      </c>
      <c r="R168" s="167">
        <f t="shared" si="32"/>
        <v>42.647800000000004</v>
      </c>
      <c r="S168" s="167">
        <v>0</v>
      </c>
      <c r="T168" s="168">
        <f t="shared" si="3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200</v>
      </c>
      <c r="AT168" s="169" t="s">
        <v>197</v>
      </c>
      <c r="AU168" s="169" t="s">
        <v>87</v>
      </c>
      <c r="AY168" s="18" t="s">
        <v>196</v>
      </c>
      <c r="BE168" s="170">
        <f t="shared" si="34"/>
        <v>0</v>
      </c>
      <c r="BF168" s="170">
        <f t="shared" si="35"/>
        <v>0</v>
      </c>
      <c r="BG168" s="170">
        <f t="shared" si="36"/>
        <v>0</v>
      </c>
      <c r="BH168" s="170">
        <f t="shared" si="37"/>
        <v>0</v>
      </c>
      <c r="BI168" s="170">
        <f t="shared" si="38"/>
        <v>0</v>
      </c>
      <c r="BJ168" s="18" t="s">
        <v>87</v>
      </c>
      <c r="BK168" s="170">
        <f t="shared" si="39"/>
        <v>0</v>
      </c>
      <c r="BL168" s="18" t="s">
        <v>200</v>
      </c>
      <c r="BM168" s="169" t="s">
        <v>666</v>
      </c>
    </row>
    <row r="169" spans="1:65" s="2" customFormat="1" ht="24.2" customHeight="1">
      <c r="A169" s="33"/>
      <c r="B169" s="156"/>
      <c r="C169" s="197" t="s">
        <v>2040</v>
      </c>
      <c r="D169" s="197" t="s">
        <v>305</v>
      </c>
      <c r="E169" s="198" t="s">
        <v>4086</v>
      </c>
      <c r="F169" s="199" t="s">
        <v>4087</v>
      </c>
      <c r="G169" s="200" t="s">
        <v>444</v>
      </c>
      <c r="H169" s="201">
        <v>260</v>
      </c>
      <c r="I169" s="202"/>
      <c r="J169" s="203">
        <f t="shared" si="30"/>
        <v>0</v>
      </c>
      <c r="K169" s="204"/>
      <c r="L169" s="205"/>
      <c r="M169" s="206" t="s">
        <v>1</v>
      </c>
      <c r="N169" s="207" t="s">
        <v>40</v>
      </c>
      <c r="O169" s="62"/>
      <c r="P169" s="167">
        <f t="shared" si="31"/>
        <v>0</v>
      </c>
      <c r="Q169" s="167">
        <v>9.7000000000000003E-2</v>
      </c>
      <c r="R169" s="167">
        <f t="shared" si="32"/>
        <v>25.220000000000002</v>
      </c>
      <c r="S169" s="167">
        <v>0</v>
      </c>
      <c r="T169" s="168">
        <f t="shared" si="3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249</v>
      </c>
      <c r="AT169" s="169" t="s">
        <v>305</v>
      </c>
      <c r="AU169" s="169" t="s">
        <v>87</v>
      </c>
      <c r="AY169" s="18" t="s">
        <v>196</v>
      </c>
      <c r="BE169" s="170">
        <f t="shared" si="34"/>
        <v>0</v>
      </c>
      <c r="BF169" s="170">
        <f t="shared" si="35"/>
        <v>0</v>
      </c>
      <c r="BG169" s="170">
        <f t="shared" si="36"/>
        <v>0</v>
      </c>
      <c r="BH169" s="170">
        <f t="shared" si="37"/>
        <v>0</v>
      </c>
      <c r="BI169" s="170">
        <f t="shared" si="38"/>
        <v>0</v>
      </c>
      <c r="BJ169" s="18" t="s">
        <v>87</v>
      </c>
      <c r="BK169" s="170">
        <f t="shared" si="39"/>
        <v>0</v>
      </c>
      <c r="BL169" s="18" t="s">
        <v>200</v>
      </c>
      <c r="BM169" s="169" t="s">
        <v>674</v>
      </c>
    </row>
    <row r="170" spans="1:65" s="2" customFormat="1" ht="24.2" customHeight="1">
      <c r="A170" s="33"/>
      <c r="B170" s="156"/>
      <c r="C170" s="157" t="s">
        <v>432</v>
      </c>
      <c r="D170" s="157" t="s">
        <v>197</v>
      </c>
      <c r="E170" s="158" t="s">
        <v>4088</v>
      </c>
      <c r="F170" s="159" t="s">
        <v>4089</v>
      </c>
      <c r="G170" s="160" t="s">
        <v>224</v>
      </c>
      <c r="H170" s="161">
        <v>30.1</v>
      </c>
      <c r="I170" s="162"/>
      <c r="J170" s="163">
        <f t="shared" si="3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31"/>
        <v>0</v>
      </c>
      <c r="Q170" s="167">
        <v>2.2010900332225898</v>
      </c>
      <c r="R170" s="167">
        <f t="shared" si="32"/>
        <v>66.252809999999954</v>
      </c>
      <c r="S170" s="167">
        <v>0</v>
      </c>
      <c r="T170" s="168">
        <f t="shared" si="3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200</v>
      </c>
      <c r="AT170" s="169" t="s">
        <v>197</v>
      </c>
      <c r="AU170" s="169" t="s">
        <v>87</v>
      </c>
      <c r="AY170" s="18" t="s">
        <v>196</v>
      </c>
      <c r="BE170" s="170">
        <f t="shared" si="34"/>
        <v>0</v>
      </c>
      <c r="BF170" s="170">
        <f t="shared" si="35"/>
        <v>0</v>
      </c>
      <c r="BG170" s="170">
        <f t="shared" si="36"/>
        <v>0</v>
      </c>
      <c r="BH170" s="170">
        <f t="shared" si="37"/>
        <v>0</v>
      </c>
      <c r="BI170" s="170">
        <f t="shared" si="38"/>
        <v>0</v>
      </c>
      <c r="BJ170" s="18" t="s">
        <v>87</v>
      </c>
      <c r="BK170" s="170">
        <f t="shared" si="39"/>
        <v>0</v>
      </c>
      <c r="BL170" s="18" t="s">
        <v>200</v>
      </c>
      <c r="BM170" s="169" t="s">
        <v>682</v>
      </c>
    </row>
    <row r="171" spans="1:65" s="2" customFormat="1" ht="24.2" customHeight="1">
      <c r="A171" s="33"/>
      <c r="B171" s="156"/>
      <c r="C171" s="157" t="s">
        <v>441</v>
      </c>
      <c r="D171" s="157" t="s">
        <v>197</v>
      </c>
      <c r="E171" s="158" t="s">
        <v>4090</v>
      </c>
      <c r="F171" s="159" t="s">
        <v>4091</v>
      </c>
      <c r="G171" s="160" t="s">
        <v>316</v>
      </c>
      <c r="H171" s="161">
        <v>142</v>
      </c>
      <c r="I171" s="162"/>
      <c r="J171" s="163">
        <f t="shared" si="3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31"/>
        <v>0</v>
      </c>
      <c r="Q171" s="167">
        <v>1.0000000000000001E-5</v>
      </c>
      <c r="R171" s="167">
        <f t="shared" si="32"/>
        <v>1.42E-3</v>
      </c>
      <c r="S171" s="167">
        <v>0</v>
      </c>
      <c r="T171" s="168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200</v>
      </c>
      <c r="AT171" s="169" t="s">
        <v>197</v>
      </c>
      <c r="AU171" s="169" t="s">
        <v>87</v>
      </c>
      <c r="AY171" s="18" t="s">
        <v>196</v>
      </c>
      <c r="BE171" s="170">
        <f t="shared" si="34"/>
        <v>0</v>
      </c>
      <c r="BF171" s="170">
        <f t="shared" si="35"/>
        <v>0</v>
      </c>
      <c r="BG171" s="170">
        <f t="shared" si="36"/>
        <v>0</v>
      </c>
      <c r="BH171" s="170">
        <f t="shared" si="37"/>
        <v>0</v>
      </c>
      <c r="BI171" s="170">
        <f t="shared" si="38"/>
        <v>0</v>
      </c>
      <c r="BJ171" s="18" t="s">
        <v>87</v>
      </c>
      <c r="BK171" s="170">
        <f t="shared" si="39"/>
        <v>0</v>
      </c>
      <c r="BL171" s="18" t="s">
        <v>200</v>
      </c>
      <c r="BM171" s="169" t="s">
        <v>692</v>
      </c>
    </row>
    <row r="172" spans="1:65" s="2" customFormat="1" ht="24.2" customHeight="1">
      <c r="A172" s="33"/>
      <c r="B172" s="156"/>
      <c r="C172" s="157" t="s">
        <v>447</v>
      </c>
      <c r="D172" s="157" t="s">
        <v>197</v>
      </c>
      <c r="E172" s="158" t="s">
        <v>4092</v>
      </c>
      <c r="F172" s="159" t="s">
        <v>4093</v>
      </c>
      <c r="G172" s="160" t="s">
        <v>316</v>
      </c>
      <c r="H172" s="161">
        <v>142</v>
      </c>
      <c r="I172" s="162"/>
      <c r="J172" s="163">
        <f t="shared" si="3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31"/>
        <v>0</v>
      </c>
      <c r="Q172" s="167">
        <v>1E-4</v>
      </c>
      <c r="R172" s="167">
        <f t="shared" si="32"/>
        <v>1.4200000000000001E-2</v>
      </c>
      <c r="S172" s="167">
        <v>0</v>
      </c>
      <c r="T172" s="168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87</v>
      </c>
      <c r="AY172" s="18" t="s">
        <v>196</v>
      </c>
      <c r="BE172" s="170">
        <f t="shared" si="34"/>
        <v>0</v>
      </c>
      <c r="BF172" s="170">
        <f t="shared" si="35"/>
        <v>0</v>
      </c>
      <c r="BG172" s="170">
        <f t="shared" si="36"/>
        <v>0</v>
      </c>
      <c r="BH172" s="170">
        <f t="shared" si="37"/>
        <v>0</v>
      </c>
      <c r="BI172" s="170">
        <f t="shared" si="38"/>
        <v>0</v>
      </c>
      <c r="BJ172" s="18" t="s">
        <v>87</v>
      </c>
      <c r="BK172" s="170">
        <f t="shared" si="39"/>
        <v>0</v>
      </c>
      <c r="BL172" s="18" t="s">
        <v>200</v>
      </c>
      <c r="BM172" s="169" t="s">
        <v>701</v>
      </c>
    </row>
    <row r="173" spans="1:65" s="2" customFormat="1" ht="24.2" customHeight="1">
      <c r="A173" s="33"/>
      <c r="B173" s="156"/>
      <c r="C173" s="157" t="s">
        <v>452</v>
      </c>
      <c r="D173" s="157" t="s">
        <v>197</v>
      </c>
      <c r="E173" s="158" t="s">
        <v>4094</v>
      </c>
      <c r="F173" s="159" t="s">
        <v>4095</v>
      </c>
      <c r="G173" s="160" t="s">
        <v>280</v>
      </c>
      <c r="H173" s="161">
        <v>417.012</v>
      </c>
      <c r="I173" s="162"/>
      <c r="J173" s="163">
        <f t="shared" si="3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31"/>
        <v>0</v>
      </c>
      <c r="Q173" s="167">
        <v>0</v>
      </c>
      <c r="R173" s="167">
        <f t="shared" si="32"/>
        <v>0</v>
      </c>
      <c r="S173" s="167">
        <v>0</v>
      </c>
      <c r="T173" s="168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200</v>
      </c>
      <c r="AT173" s="169" t="s">
        <v>197</v>
      </c>
      <c r="AU173" s="169" t="s">
        <v>87</v>
      </c>
      <c r="AY173" s="18" t="s">
        <v>196</v>
      </c>
      <c r="BE173" s="170">
        <f t="shared" si="34"/>
        <v>0</v>
      </c>
      <c r="BF173" s="170">
        <f t="shared" si="35"/>
        <v>0</v>
      </c>
      <c r="BG173" s="170">
        <f t="shared" si="36"/>
        <v>0</v>
      </c>
      <c r="BH173" s="170">
        <f t="shared" si="37"/>
        <v>0</v>
      </c>
      <c r="BI173" s="170">
        <f t="shared" si="38"/>
        <v>0</v>
      </c>
      <c r="BJ173" s="18" t="s">
        <v>87</v>
      </c>
      <c r="BK173" s="170">
        <f t="shared" si="39"/>
        <v>0</v>
      </c>
      <c r="BL173" s="18" t="s">
        <v>200</v>
      </c>
      <c r="BM173" s="169" t="s">
        <v>710</v>
      </c>
    </row>
    <row r="174" spans="1:65" s="2" customFormat="1" ht="33" customHeight="1">
      <c r="A174" s="33"/>
      <c r="B174" s="156"/>
      <c r="C174" s="157" t="s">
        <v>456</v>
      </c>
      <c r="D174" s="157" t="s">
        <v>197</v>
      </c>
      <c r="E174" s="158" t="s">
        <v>4096</v>
      </c>
      <c r="F174" s="159" t="s">
        <v>4097</v>
      </c>
      <c r="G174" s="160" t="s">
        <v>280</v>
      </c>
      <c r="H174" s="161">
        <v>417.012</v>
      </c>
      <c r="I174" s="162"/>
      <c r="J174" s="163">
        <f t="shared" si="3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31"/>
        <v>0</v>
      </c>
      <c r="Q174" s="167">
        <v>0</v>
      </c>
      <c r="R174" s="167">
        <f t="shared" si="32"/>
        <v>0</v>
      </c>
      <c r="S174" s="167">
        <v>0</v>
      </c>
      <c r="T174" s="168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200</v>
      </c>
      <c r="AT174" s="169" t="s">
        <v>197</v>
      </c>
      <c r="AU174" s="169" t="s">
        <v>87</v>
      </c>
      <c r="AY174" s="18" t="s">
        <v>196</v>
      </c>
      <c r="BE174" s="170">
        <f t="shared" si="34"/>
        <v>0</v>
      </c>
      <c r="BF174" s="170">
        <f t="shared" si="35"/>
        <v>0</v>
      </c>
      <c r="BG174" s="170">
        <f t="shared" si="36"/>
        <v>0</v>
      </c>
      <c r="BH174" s="170">
        <f t="shared" si="37"/>
        <v>0</v>
      </c>
      <c r="BI174" s="170">
        <f t="shared" si="38"/>
        <v>0</v>
      </c>
      <c r="BJ174" s="18" t="s">
        <v>87</v>
      </c>
      <c r="BK174" s="170">
        <f t="shared" si="39"/>
        <v>0</v>
      </c>
      <c r="BL174" s="18" t="s">
        <v>200</v>
      </c>
      <c r="BM174" s="169" t="s">
        <v>718</v>
      </c>
    </row>
    <row r="175" spans="1:65" s="2" customFormat="1" ht="24.2" customHeight="1">
      <c r="A175" s="33"/>
      <c r="B175" s="156"/>
      <c r="C175" s="157" t="s">
        <v>462</v>
      </c>
      <c r="D175" s="157" t="s">
        <v>197</v>
      </c>
      <c r="E175" s="158" t="s">
        <v>4098</v>
      </c>
      <c r="F175" s="159" t="s">
        <v>4099</v>
      </c>
      <c r="G175" s="160" t="s">
        <v>280</v>
      </c>
      <c r="H175" s="161">
        <v>417.012</v>
      </c>
      <c r="I175" s="162"/>
      <c r="J175" s="163">
        <f t="shared" si="30"/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si="31"/>
        <v>0</v>
      </c>
      <c r="Q175" s="167">
        <v>0</v>
      </c>
      <c r="R175" s="167">
        <f t="shared" si="32"/>
        <v>0</v>
      </c>
      <c r="S175" s="167">
        <v>0</v>
      </c>
      <c r="T175" s="168">
        <f t="shared" si="3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200</v>
      </c>
      <c r="AT175" s="169" t="s">
        <v>197</v>
      </c>
      <c r="AU175" s="169" t="s">
        <v>87</v>
      </c>
      <c r="AY175" s="18" t="s">
        <v>196</v>
      </c>
      <c r="BE175" s="170">
        <f t="shared" si="34"/>
        <v>0</v>
      </c>
      <c r="BF175" s="170">
        <f t="shared" si="35"/>
        <v>0</v>
      </c>
      <c r="BG175" s="170">
        <f t="shared" si="36"/>
        <v>0</v>
      </c>
      <c r="BH175" s="170">
        <f t="shared" si="37"/>
        <v>0</v>
      </c>
      <c r="BI175" s="170">
        <f t="shared" si="38"/>
        <v>0</v>
      </c>
      <c r="BJ175" s="18" t="s">
        <v>87</v>
      </c>
      <c r="BK175" s="170">
        <f t="shared" si="39"/>
        <v>0</v>
      </c>
      <c r="BL175" s="18" t="s">
        <v>200</v>
      </c>
      <c r="BM175" s="169" t="s">
        <v>729</v>
      </c>
    </row>
    <row r="176" spans="1:65" s="2" customFormat="1" ht="16.5" customHeight="1">
      <c r="A176" s="33"/>
      <c r="B176" s="156"/>
      <c r="C176" s="197" t="s">
        <v>467</v>
      </c>
      <c r="D176" s="197" t="s">
        <v>305</v>
      </c>
      <c r="E176" s="198" t="s">
        <v>4100</v>
      </c>
      <c r="F176" s="199" t="s">
        <v>4101</v>
      </c>
      <c r="G176" s="200" t="s">
        <v>316</v>
      </c>
      <c r="H176" s="201">
        <v>17.5</v>
      </c>
      <c r="I176" s="202"/>
      <c r="J176" s="203">
        <f t="shared" si="30"/>
        <v>0</v>
      </c>
      <c r="K176" s="204"/>
      <c r="L176" s="205"/>
      <c r="M176" s="206" t="s">
        <v>1</v>
      </c>
      <c r="N176" s="207" t="s">
        <v>40</v>
      </c>
      <c r="O176" s="62"/>
      <c r="P176" s="167">
        <f t="shared" si="31"/>
        <v>0</v>
      </c>
      <c r="Q176" s="167">
        <v>1.4E-3</v>
      </c>
      <c r="R176" s="167">
        <f t="shared" si="32"/>
        <v>2.4500000000000001E-2</v>
      </c>
      <c r="S176" s="167">
        <v>0</v>
      </c>
      <c r="T176" s="168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249</v>
      </c>
      <c r="AT176" s="169" t="s">
        <v>305</v>
      </c>
      <c r="AU176" s="169" t="s">
        <v>87</v>
      </c>
      <c r="AY176" s="18" t="s">
        <v>196</v>
      </c>
      <c r="BE176" s="170">
        <f t="shared" si="34"/>
        <v>0</v>
      </c>
      <c r="BF176" s="170">
        <f t="shared" si="35"/>
        <v>0</v>
      </c>
      <c r="BG176" s="170">
        <f t="shared" si="36"/>
        <v>0</v>
      </c>
      <c r="BH176" s="170">
        <f t="shared" si="37"/>
        <v>0</v>
      </c>
      <c r="BI176" s="170">
        <f t="shared" si="38"/>
        <v>0</v>
      </c>
      <c r="BJ176" s="18" t="s">
        <v>87</v>
      </c>
      <c r="BK176" s="170">
        <f t="shared" si="39"/>
        <v>0</v>
      </c>
      <c r="BL176" s="18" t="s">
        <v>200</v>
      </c>
      <c r="BM176" s="169" t="s">
        <v>2096</v>
      </c>
    </row>
    <row r="177" spans="1:65" s="2" customFormat="1" ht="16.5" customHeight="1">
      <c r="A177" s="33"/>
      <c r="B177" s="156"/>
      <c r="C177" s="197" t="s">
        <v>472</v>
      </c>
      <c r="D177" s="197" t="s">
        <v>305</v>
      </c>
      <c r="E177" s="198" t="s">
        <v>4102</v>
      </c>
      <c r="F177" s="199" t="s">
        <v>4103</v>
      </c>
      <c r="G177" s="200" t="s">
        <v>444</v>
      </c>
      <c r="H177" s="201">
        <v>5</v>
      </c>
      <c r="I177" s="202"/>
      <c r="J177" s="203">
        <f t="shared" si="30"/>
        <v>0</v>
      </c>
      <c r="K177" s="204"/>
      <c r="L177" s="205"/>
      <c r="M177" s="206" t="s">
        <v>1</v>
      </c>
      <c r="N177" s="207" t="s">
        <v>40</v>
      </c>
      <c r="O177" s="62"/>
      <c r="P177" s="167">
        <f t="shared" si="31"/>
        <v>0</v>
      </c>
      <c r="Q177" s="167">
        <v>0</v>
      </c>
      <c r="R177" s="167">
        <f t="shared" si="32"/>
        <v>0</v>
      </c>
      <c r="S177" s="167">
        <v>0</v>
      </c>
      <c r="T177" s="168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249</v>
      </c>
      <c r="AT177" s="169" t="s">
        <v>305</v>
      </c>
      <c r="AU177" s="169" t="s">
        <v>87</v>
      </c>
      <c r="AY177" s="18" t="s">
        <v>196</v>
      </c>
      <c r="BE177" s="170">
        <f t="shared" si="34"/>
        <v>0</v>
      </c>
      <c r="BF177" s="170">
        <f t="shared" si="35"/>
        <v>0</v>
      </c>
      <c r="BG177" s="170">
        <f t="shared" si="36"/>
        <v>0</v>
      </c>
      <c r="BH177" s="170">
        <f t="shared" si="37"/>
        <v>0</v>
      </c>
      <c r="BI177" s="170">
        <f t="shared" si="38"/>
        <v>0</v>
      </c>
      <c r="BJ177" s="18" t="s">
        <v>87</v>
      </c>
      <c r="BK177" s="170">
        <f t="shared" si="39"/>
        <v>0</v>
      </c>
      <c r="BL177" s="18" t="s">
        <v>200</v>
      </c>
      <c r="BM177" s="169" t="s">
        <v>2099</v>
      </c>
    </row>
    <row r="178" spans="1:65" s="2" customFormat="1" ht="16.5" customHeight="1">
      <c r="A178" s="33"/>
      <c r="B178" s="156"/>
      <c r="C178" s="197" t="s">
        <v>476</v>
      </c>
      <c r="D178" s="197" t="s">
        <v>305</v>
      </c>
      <c r="E178" s="198" t="s">
        <v>4104</v>
      </c>
      <c r="F178" s="199" t="s">
        <v>4105</v>
      </c>
      <c r="G178" s="200" t="s">
        <v>444</v>
      </c>
      <c r="H178" s="201">
        <v>14</v>
      </c>
      <c r="I178" s="202"/>
      <c r="J178" s="203">
        <f t="shared" si="30"/>
        <v>0</v>
      </c>
      <c r="K178" s="204"/>
      <c r="L178" s="205"/>
      <c r="M178" s="206" t="s">
        <v>1</v>
      </c>
      <c r="N178" s="207" t="s">
        <v>40</v>
      </c>
      <c r="O178" s="62"/>
      <c r="P178" s="167">
        <f t="shared" si="31"/>
        <v>0</v>
      </c>
      <c r="Q178" s="167">
        <v>0</v>
      </c>
      <c r="R178" s="167">
        <f t="shared" si="32"/>
        <v>0</v>
      </c>
      <c r="S178" s="167">
        <v>0</v>
      </c>
      <c r="T178" s="168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249</v>
      </c>
      <c r="AT178" s="169" t="s">
        <v>305</v>
      </c>
      <c r="AU178" s="169" t="s">
        <v>87</v>
      </c>
      <c r="AY178" s="18" t="s">
        <v>196</v>
      </c>
      <c r="BE178" s="170">
        <f t="shared" si="34"/>
        <v>0</v>
      </c>
      <c r="BF178" s="170">
        <f t="shared" si="35"/>
        <v>0</v>
      </c>
      <c r="BG178" s="170">
        <f t="shared" si="36"/>
        <v>0</v>
      </c>
      <c r="BH178" s="170">
        <f t="shared" si="37"/>
        <v>0</v>
      </c>
      <c r="BI178" s="170">
        <f t="shared" si="38"/>
        <v>0</v>
      </c>
      <c r="BJ178" s="18" t="s">
        <v>87</v>
      </c>
      <c r="BK178" s="170">
        <f t="shared" si="39"/>
        <v>0</v>
      </c>
      <c r="BL178" s="18" t="s">
        <v>200</v>
      </c>
      <c r="BM178" s="169" t="s">
        <v>741</v>
      </c>
    </row>
    <row r="179" spans="1:65" s="2" customFormat="1" ht="37.700000000000003" customHeight="1">
      <c r="A179" s="33"/>
      <c r="B179" s="156"/>
      <c r="C179" s="197" t="s">
        <v>488</v>
      </c>
      <c r="D179" s="197" t="s">
        <v>305</v>
      </c>
      <c r="E179" s="198" t="s">
        <v>4106</v>
      </c>
      <c r="F179" s="199" t="s">
        <v>4107</v>
      </c>
      <c r="G179" s="200" t="s">
        <v>444</v>
      </c>
      <c r="H179" s="201">
        <v>1</v>
      </c>
      <c r="I179" s="202"/>
      <c r="J179" s="203">
        <f t="shared" si="30"/>
        <v>0</v>
      </c>
      <c r="K179" s="204"/>
      <c r="L179" s="205"/>
      <c r="M179" s="206" t="s">
        <v>1</v>
      </c>
      <c r="N179" s="207" t="s">
        <v>40</v>
      </c>
      <c r="O179" s="62"/>
      <c r="P179" s="167">
        <f t="shared" si="31"/>
        <v>0</v>
      </c>
      <c r="Q179" s="167">
        <v>1.1999999999999999E-3</v>
      </c>
      <c r="R179" s="167">
        <f t="shared" si="32"/>
        <v>1.1999999999999999E-3</v>
      </c>
      <c r="S179" s="167">
        <v>0</v>
      </c>
      <c r="T179" s="168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249</v>
      </c>
      <c r="AT179" s="169" t="s">
        <v>305</v>
      </c>
      <c r="AU179" s="169" t="s">
        <v>87</v>
      </c>
      <c r="AY179" s="18" t="s">
        <v>196</v>
      </c>
      <c r="BE179" s="170">
        <f t="shared" si="34"/>
        <v>0</v>
      </c>
      <c r="BF179" s="170">
        <f t="shared" si="35"/>
        <v>0</v>
      </c>
      <c r="BG179" s="170">
        <f t="shared" si="36"/>
        <v>0</v>
      </c>
      <c r="BH179" s="170">
        <f t="shared" si="37"/>
        <v>0</v>
      </c>
      <c r="BI179" s="170">
        <f t="shared" si="38"/>
        <v>0</v>
      </c>
      <c r="BJ179" s="18" t="s">
        <v>87</v>
      </c>
      <c r="BK179" s="170">
        <f t="shared" si="39"/>
        <v>0</v>
      </c>
      <c r="BL179" s="18" t="s">
        <v>200</v>
      </c>
      <c r="BM179" s="169" t="s">
        <v>751</v>
      </c>
    </row>
    <row r="180" spans="1:65" s="2" customFormat="1" ht="37.700000000000003" customHeight="1">
      <c r="A180" s="33"/>
      <c r="B180" s="156"/>
      <c r="C180" s="197" t="s">
        <v>493</v>
      </c>
      <c r="D180" s="197" t="s">
        <v>305</v>
      </c>
      <c r="E180" s="198" t="s">
        <v>4108</v>
      </c>
      <c r="F180" s="199" t="s">
        <v>4109</v>
      </c>
      <c r="G180" s="200" t="s">
        <v>444</v>
      </c>
      <c r="H180" s="201">
        <v>2</v>
      </c>
      <c r="I180" s="202"/>
      <c r="J180" s="203">
        <f t="shared" si="30"/>
        <v>0</v>
      </c>
      <c r="K180" s="204"/>
      <c r="L180" s="205"/>
      <c r="M180" s="206" t="s">
        <v>1</v>
      </c>
      <c r="N180" s="207" t="s">
        <v>40</v>
      </c>
      <c r="O180" s="62"/>
      <c r="P180" s="167">
        <f t="shared" si="31"/>
        <v>0</v>
      </c>
      <c r="Q180" s="167">
        <v>2.5999999999999999E-3</v>
      </c>
      <c r="R180" s="167">
        <f t="shared" si="32"/>
        <v>5.1999999999999998E-3</v>
      </c>
      <c r="S180" s="167">
        <v>0</v>
      </c>
      <c r="T180" s="168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249</v>
      </c>
      <c r="AT180" s="169" t="s">
        <v>305</v>
      </c>
      <c r="AU180" s="169" t="s">
        <v>87</v>
      </c>
      <c r="AY180" s="18" t="s">
        <v>196</v>
      </c>
      <c r="BE180" s="170">
        <f t="shared" si="34"/>
        <v>0</v>
      </c>
      <c r="BF180" s="170">
        <f t="shared" si="35"/>
        <v>0</v>
      </c>
      <c r="BG180" s="170">
        <f t="shared" si="36"/>
        <v>0</v>
      </c>
      <c r="BH180" s="170">
        <f t="shared" si="37"/>
        <v>0</v>
      </c>
      <c r="BI180" s="170">
        <f t="shared" si="38"/>
        <v>0</v>
      </c>
      <c r="BJ180" s="18" t="s">
        <v>87</v>
      </c>
      <c r="BK180" s="170">
        <f t="shared" si="39"/>
        <v>0</v>
      </c>
      <c r="BL180" s="18" t="s">
        <v>200</v>
      </c>
      <c r="BM180" s="169" t="s">
        <v>761</v>
      </c>
    </row>
    <row r="181" spans="1:65" s="2" customFormat="1" ht="33" customHeight="1">
      <c r="A181" s="33"/>
      <c r="B181" s="156"/>
      <c r="C181" s="197" t="s">
        <v>497</v>
      </c>
      <c r="D181" s="197" t="s">
        <v>305</v>
      </c>
      <c r="E181" s="198" t="s">
        <v>4110</v>
      </c>
      <c r="F181" s="199" t="s">
        <v>4111</v>
      </c>
      <c r="G181" s="200" t="s">
        <v>444</v>
      </c>
      <c r="H181" s="201">
        <v>2</v>
      </c>
      <c r="I181" s="202"/>
      <c r="J181" s="203">
        <f t="shared" si="30"/>
        <v>0</v>
      </c>
      <c r="K181" s="204"/>
      <c r="L181" s="205"/>
      <c r="M181" s="206" t="s">
        <v>1</v>
      </c>
      <c r="N181" s="207" t="s">
        <v>40</v>
      </c>
      <c r="O181" s="62"/>
      <c r="P181" s="167">
        <f t="shared" si="31"/>
        <v>0</v>
      </c>
      <c r="Q181" s="167">
        <v>3.0999999999999999E-3</v>
      </c>
      <c r="R181" s="167">
        <f t="shared" si="32"/>
        <v>6.1999999999999998E-3</v>
      </c>
      <c r="S181" s="167">
        <v>0</v>
      </c>
      <c r="T181" s="168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249</v>
      </c>
      <c r="AT181" s="169" t="s">
        <v>305</v>
      </c>
      <c r="AU181" s="169" t="s">
        <v>87</v>
      </c>
      <c r="AY181" s="18" t="s">
        <v>196</v>
      </c>
      <c r="BE181" s="170">
        <f t="shared" si="34"/>
        <v>0</v>
      </c>
      <c r="BF181" s="170">
        <f t="shared" si="35"/>
        <v>0</v>
      </c>
      <c r="BG181" s="170">
        <f t="shared" si="36"/>
        <v>0</v>
      </c>
      <c r="BH181" s="170">
        <f t="shared" si="37"/>
        <v>0</v>
      </c>
      <c r="BI181" s="170">
        <f t="shared" si="38"/>
        <v>0</v>
      </c>
      <c r="BJ181" s="18" t="s">
        <v>87</v>
      </c>
      <c r="BK181" s="170">
        <f t="shared" si="39"/>
        <v>0</v>
      </c>
      <c r="BL181" s="18" t="s">
        <v>200</v>
      </c>
      <c r="BM181" s="169" t="s">
        <v>772</v>
      </c>
    </row>
    <row r="182" spans="1:65" s="2" customFormat="1" ht="44.25" customHeight="1">
      <c r="A182" s="33"/>
      <c r="B182" s="156"/>
      <c r="C182" s="197" t="s">
        <v>507</v>
      </c>
      <c r="D182" s="197" t="s">
        <v>305</v>
      </c>
      <c r="E182" s="198" t="s">
        <v>4112</v>
      </c>
      <c r="F182" s="199" t="s">
        <v>4113</v>
      </c>
      <c r="G182" s="200" t="s">
        <v>444</v>
      </c>
      <c r="H182" s="201">
        <v>2</v>
      </c>
      <c r="I182" s="202"/>
      <c r="J182" s="203">
        <f t="shared" si="30"/>
        <v>0</v>
      </c>
      <c r="K182" s="204"/>
      <c r="L182" s="205"/>
      <c r="M182" s="206" t="s">
        <v>1</v>
      </c>
      <c r="N182" s="207" t="s">
        <v>40</v>
      </c>
      <c r="O182" s="62"/>
      <c r="P182" s="167">
        <f t="shared" si="31"/>
        <v>0</v>
      </c>
      <c r="Q182" s="167">
        <v>1.7100000000000001E-2</v>
      </c>
      <c r="R182" s="167">
        <f t="shared" si="32"/>
        <v>3.4200000000000001E-2</v>
      </c>
      <c r="S182" s="167">
        <v>0</v>
      </c>
      <c r="T182" s="168">
        <f t="shared" si="3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249</v>
      </c>
      <c r="AT182" s="169" t="s">
        <v>305</v>
      </c>
      <c r="AU182" s="169" t="s">
        <v>87</v>
      </c>
      <c r="AY182" s="18" t="s">
        <v>196</v>
      </c>
      <c r="BE182" s="170">
        <f t="shared" si="34"/>
        <v>0</v>
      </c>
      <c r="BF182" s="170">
        <f t="shared" si="35"/>
        <v>0</v>
      </c>
      <c r="BG182" s="170">
        <f t="shared" si="36"/>
        <v>0</v>
      </c>
      <c r="BH182" s="170">
        <f t="shared" si="37"/>
        <v>0</v>
      </c>
      <c r="BI182" s="170">
        <f t="shared" si="38"/>
        <v>0</v>
      </c>
      <c r="BJ182" s="18" t="s">
        <v>87</v>
      </c>
      <c r="BK182" s="170">
        <f t="shared" si="39"/>
        <v>0</v>
      </c>
      <c r="BL182" s="18" t="s">
        <v>200</v>
      </c>
      <c r="BM182" s="169" t="s">
        <v>783</v>
      </c>
    </row>
    <row r="183" spans="1:65" s="12" customFormat="1" ht="22.7" customHeight="1">
      <c r="B183" s="146"/>
      <c r="D183" s="147" t="s">
        <v>73</v>
      </c>
      <c r="E183" s="171" t="s">
        <v>727</v>
      </c>
      <c r="F183" s="171" t="s">
        <v>4114</v>
      </c>
      <c r="I183" s="149"/>
      <c r="J183" s="172">
        <f>BK183</f>
        <v>0</v>
      </c>
      <c r="L183" s="146"/>
      <c r="M183" s="150"/>
      <c r="N183" s="151"/>
      <c r="O183" s="151"/>
      <c r="P183" s="152">
        <f>P184</f>
        <v>0</v>
      </c>
      <c r="Q183" s="151"/>
      <c r="R183" s="152">
        <f>R184</f>
        <v>0</v>
      </c>
      <c r="S183" s="151"/>
      <c r="T183" s="153">
        <f>T184</f>
        <v>0</v>
      </c>
      <c r="AR183" s="147" t="s">
        <v>81</v>
      </c>
      <c r="AT183" s="154" t="s">
        <v>73</v>
      </c>
      <c r="AU183" s="154" t="s">
        <v>81</v>
      </c>
      <c r="AY183" s="147" t="s">
        <v>196</v>
      </c>
      <c r="BK183" s="155">
        <f>BK184</f>
        <v>0</v>
      </c>
    </row>
    <row r="184" spans="1:65" s="2" customFormat="1" ht="33" customHeight="1">
      <c r="A184" s="33"/>
      <c r="B184" s="156"/>
      <c r="C184" s="157" t="s">
        <v>512</v>
      </c>
      <c r="D184" s="157" t="s">
        <v>197</v>
      </c>
      <c r="E184" s="158" t="s">
        <v>4115</v>
      </c>
      <c r="F184" s="159" t="s">
        <v>4116</v>
      </c>
      <c r="G184" s="160" t="s">
        <v>280</v>
      </c>
      <c r="H184" s="161">
        <v>2248.2829999999999</v>
      </c>
      <c r="I184" s="162"/>
      <c r="J184" s="163">
        <f>ROUND(I184*H184,2)</f>
        <v>0</v>
      </c>
      <c r="K184" s="164"/>
      <c r="L184" s="34"/>
      <c r="M184" s="165" t="s">
        <v>1</v>
      </c>
      <c r="N184" s="166" t="s">
        <v>40</v>
      </c>
      <c r="O184" s="62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200</v>
      </c>
      <c r="AT184" s="169" t="s">
        <v>197</v>
      </c>
      <c r="AU184" s="169" t="s">
        <v>87</v>
      </c>
      <c r="AY184" s="18" t="s">
        <v>196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8" t="s">
        <v>87</v>
      </c>
      <c r="BK184" s="170">
        <f>ROUND(I184*H184,2)</f>
        <v>0</v>
      </c>
      <c r="BL184" s="18" t="s">
        <v>200</v>
      </c>
      <c r="BM184" s="169" t="s">
        <v>791</v>
      </c>
    </row>
    <row r="185" spans="1:65" s="12" customFormat="1" ht="25.9" customHeight="1">
      <c r="B185" s="146"/>
      <c r="D185" s="147" t="s">
        <v>73</v>
      </c>
      <c r="E185" s="148" t="s">
        <v>4117</v>
      </c>
      <c r="F185" s="148" t="s">
        <v>4118</v>
      </c>
      <c r="I185" s="149"/>
      <c r="J185" s="134">
        <f>BK185</f>
        <v>0</v>
      </c>
      <c r="L185" s="146"/>
      <c r="M185" s="150"/>
      <c r="N185" s="151"/>
      <c r="O185" s="151"/>
      <c r="P185" s="152">
        <f>SUM(P186:P188)</f>
        <v>0</v>
      </c>
      <c r="Q185" s="151"/>
      <c r="R185" s="152">
        <f>SUM(R186:R188)</f>
        <v>0</v>
      </c>
      <c r="S185" s="151"/>
      <c r="T185" s="153">
        <f>SUM(T186:T188)</f>
        <v>0</v>
      </c>
      <c r="AR185" s="147" t="s">
        <v>200</v>
      </c>
      <c r="AT185" s="154" t="s">
        <v>73</v>
      </c>
      <c r="AU185" s="154" t="s">
        <v>74</v>
      </c>
      <c r="AY185" s="147" t="s">
        <v>196</v>
      </c>
      <c r="BK185" s="155">
        <f>SUM(BK186:BK188)</f>
        <v>0</v>
      </c>
    </row>
    <row r="186" spans="1:65" s="2" customFormat="1" ht="24.2" customHeight="1">
      <c r="A186" s="33"/>
      <c r="B186" s="156"/>
      <c r="C186" s="157" t="s">
        <v>516</v>
      </c>
      <c r="D186" s="157" t="s">
        <v>197</v>
      </c>
      <c r="E186" s="158" t="s">
        <v>4119</v>
      </c>
      <c r="F186" s="159" t="s">
        <v>4120</v>
      </c>
      <c r="G186" s="160" t="s">
        <v>2409</v>
      </c>
      <c r="H186" s="161">
        <v>15</v>
      </c>
      <c r="I186" s="162"/>
      <c r="J186" s="163">
        <f>ROUND(I186*H186,2)</f>
        <v>0</v>
      </c>
      <c r="K186" s="164"/>
      <c r="L186" s="34"/>
      <c r="M186" s="165" t="s">
        <v>1</v>
      </c>
      <c r="N186" s="166" t="s">
        <v>40</v>
      </c>
      <c r="O186" s="62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4121</v>
      </c>
      <c r="AT186" s="169" t="s">
        <v>197</v>
      </c>
      <c r="AU186" s="169" t="s">
        <v>81</v>
      </c>
      <c r="AY186" s="18" t="s">
        <v>196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8" t="s">
        <v>87</v>
      </c>
      <c r="BK186" s="170">
        <f>ROUND(I186*H186,2)</f>
        <v>0</v>
      </c>
      <c r="BL186" s="18" t="s">
        <v>4121</v>
      </c>
      <c r="BM186" s="169" t="s">
        <v>797</v>
      </c>
    </row>
    <row r="187" spans="1:65" s="2" customFormat="1" ht="16.5" customHeight="1">
      <c r="A187" s="33"/>
      <c r="B187" s="156"/>
      <c r="C187" s="157" t="s">
        <v>521</v>
      </c>
      <c r="D187" s="157" t="s">
        <v>197</v>
      </c>
      <c r="E187" s="158" t="s">
        <v>4122</v>
      </c>
      <c r="F187" s="159" t="s">
        <v>4123</v>
      </c>
      <c r="G187" s="160" t="s">
        <v>2409</v>
      </c>
      <c r="H187" s="161">
        <v>50</v>
      </c>
      <c r="I187" s="162"/>
      <c r="J187" s="163">
        <f>ROUND(I187*H187,2)</f>
        <v>0</v>
      </c>
      <c r="K187" s="164"/>
      <c r="L187" s="34"/>
      <c r="M187" s="165" t="s">
        <v>1</v>
      </c>
      <c r="N187" s="166" t="s">
        <v>40</v>
      </c>
      <c r="O187" s="62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4121</v>
      </c>
      <c r="AT187" s="169" t="s">
        <v>197</v>
      </c>
      <c r="AU187" s="169" t="s">
        <v>81</v>
      </c>
      <c r="AY187" s="18" t="s">
        <v>196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8" t="s">
        <v>87</v>
      </c>
      <c r="BK187" s="170">
        <f>ROUND(I187*H187,2)</f>
        <v>0</v>
      </c>
      <c r="BL187" s="18" t="s">
        <v>4121</v>
      </c>
      <c r="BM187" s="169" t="s">
        <v>804</v>
      </c>
    </row>
    <row r="188" spans="1:65" s="2" customFormat="1" ht="21.75" customHeight="1">
      <c r="A188" s="33"/>
      <c r="B188" s="156"/>
      <c r="C188" s="157" t="s">
        <v>526</v>
      </c>
      <c r="D188" s="157" t="s">
        <v>197</v>
      </c>
      <c r="E188" s="158" t="s">
        <v>4124</v>
      </c>
      <c r="F188" s="159" t="s">
        <v>4125</v>
      </c>
      <c r="G188" s="160" t="s">
        <v>2409</v>
      </c>
      <c r="H188" s="161">
        <v>20</v>
      </c>
      <c r="I188" s="162"/>
      <c r="J188" s="163">
        <f>ROUND(I188*H188,2)</f>
        <v>0</v>
      </c>
      <c r="K188" s="164"/>
      <c r="L188" s="34"/>
      <c r="M188" s="165" t="s">
        <v>1</v>
      </c>
      <c r="N188" s="166" t="s">
        <v>40</v>
      </c>
      <c r="O188" s="62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4121</v>
      </c>
      <c r="AT188" s="169" t="s">
        <v>197</v>
      </c>
      <c r="AU188" s="169" t="s">
        <v>81</v>
      </c>
      <c r="AY188" s="18" t="s">
        <v>196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87</v>
      </c>
      <c r="BK188" s="170">
        <f>ROUND(I188*H188,2)</f>
        <v>0</v>
      </c>
      <c r="BL188" s="18" t="s">
        <v>4121</v>
      </c>
      <c r="BM188" s="169" t="s">
        <v>810</v>
      </c>
    </row>
    <row r="189" spans="1:65" s="2" customFormat="1" ht="49.9" customHeight="1">
      <c r="A189" s="33"/>
      <c r="B189" s="34"/>
      <c r="C189" s="33"/>
      <c r="D189" s="33"/>
      <c r="E189" s="148" t="s">
        <v>1968</v>
      </c>
      <c r="F189" s="148" t="s">
        <v>1969</v>
      </c>
      <c r="G189" s="33"/>
      <c r="H189" s="33"/>
      <c r="I189" s="33"/>
      <c r="J189" s="134">
        <f t="shared" ref="J189:J199" si="40">BK189</f>
        <v>0</v>
      </c>
      <c r="K189" s="33"/>
      <c r="L189" s="34"/>
      <c r="M189" s="209"/>
      <c r="N189" s="210"/>
      <c r="O189" s="62"/>
      <c r="P189" s="62"/>
      <c r="Q189" s="62"/>
      <c r="R189" s="62"/>
      <c r="S189" s="62"/>
      <c r="T189" s="6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73</v>
      </c>
      <c r="AU189" s="18" t="s">
        <v>74</v>
      </c>
      <c r="AY189" s="18" t="s">
        <v>1970</v>
      </c>
      <c r="BK189" s="170">
        <f>SUM(BK190:BK199)</f>
        <v>0</v>
      </c>
    </row>
    <row r="190" spans="1:65" s="2" customFormat="1" ht="16.350000000000001" customHeight="1">
      <c r="A190" s="33"/>
      <c r="B190" s="34"/>
      <c r="C190" s="211" t="s">
        <v>1</v>
      </c>
      <c r="D190" s="211" t="s">
        <v>197</v>
      </c>
      <c r="E190" s="212" t="s">
        <v>1</v>
      </c>
      <c r="F190" s="213" t="s">
        <v>1</v>
      </c>
      <c r="G190" s="214" t="s">
        <v>1</v>
      </c>
      <c r="H190" s="215"/>
      <c r="I190" s="216"/>
      <c r="J190" s="217">
        <f t="shared" si="40"/>
        <v>0</v>
      </c>
      <c r="K190" s="218"/>
      <c r="L190" s="34"/>
      <c r="M190" s="219" t="s">
        <v>1</v>
      </c>
      <c r="N190" s="220" t="s">
        <v>40</v>
      </c>
      <c r="O190" s="62"/>
      <c r="P190" s="62"/>
      <c r="Q190" s="62"/>
      <c r="R190" s="62"/>
      <c r="S190" s="62"/>
      <c r="T190" s="6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1970</v>
      </c>
      <c r="AU190" s="18" t="s">
        <v>81</v>
      </c>
      <c r="AY190" s="18" t="s">
        <v>1970</v>
      </c>
      <c r="BE190" s="170">
        <f t="shared" ref="BE190:BE199" si="41">IF(N190="základná",J190,0)</f>
        <v>0</v>
      </c>
      <c r="BF190" s="170">
        <f t="shared" ref="BF190:BF199" si="42">IF(N190="znížená",J190,0)</f>
        <v>0</v>
      </c>
      <c r="BG190" s="170">
        <f t="shared" ref="BG190:BG199" si="43">IF(N190="zákl. prenesená",J190,0)</f>
        <v>0</v>
      </c>
      <c r="BH190" s="170">
        <f t="shared" ref="BH190:BH199" si="44">IF(N190="zníž. prenesená",J190,0)</f>
        <v>0</v>
      </c>
      <c r="BI190" s="170">
        <f t="shared" ref="BI190:BI199" si="45">IF(N190="nulová",J190,0)</f>
        <v>0</v>
      </c>
      <c r="BJ190" s="18" t="s">
        <v>87</v>
      </c>
      <c r="BK190" s="170">
        <f t="shared" ref="BK190:BK199" si="46">I190*H190</f>
        <v>0</v>
      </c>
    </row>
    <row r="191" spans="1:65" s="2" customFormat="1" ht="16.350000000000001" customHeight="1">
      <c r="A191" s="33"/>
      <c r="B191" s="34"/>
      <c r="C191" s="211" t="s">
        <v>1</v>
      </c>
      <c r="D191" s="211" t="s">
        <v>197</v>
      </c>
      <c r="E191" s="212" t="s">
        <v>1</v>
      </c>
      <c r="F191" s="213" t="s">
        <v>1</v>
      </c>
      <c r="G191" s="214" t="s">
        <v>1</v>
      </c>
      <c r="H191" s="215"/>
      <c r="I191" s="216"/>
      <c r="J191" s="217">
        <f t="shared" si="40"/>
        <v>0</v>
      </c>
      <c r="K191" s="218"/>
      <c r="L191" s="34"/>
      <c r="M191" s="219" t="s">
        <v>1</v>
      </c>
      <c r="N191" s="220" t="s">
        <v>40</v>
      </c>
      <c r="O191" s="62"/>
      <c r="P191" s="62"/>
      <c r="Q191" s="62"/>
      <c r="R191" s="62"/>
      <c r="S191" s="62"/>
      <c r="T191" s="6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1970</v>
      </c>
      <c r="AU191" s="18" t="s">
        <v>81</v>
      </c>
      <c r="AY191" s="18" t="s">
        <v>1970</v>
      </c>
      <c r="BE191" s="170">
        <f t="shared" si="41"/>
        <v>0</v>
      </c>
      <c r="BF191" s="170">
        <f t="shared" si="42"/>
        <v>0</v>
      </c>
      <c r="BG191" s="170">
        <f t="shared" si="43"/>
        <v>0</v>
      </c>
      <c r="BH191" s="170">
        <f t="shared" si="44"/>
        <v>0</v>
      </c>
      <c r="BI191" s="170">
        <f t="shared" si="45"/>
        <v>0</v>
      </c>
      <c r="BJ191" s="18" t="s">
        <v>87</v>
      </c>
      <c r="BK191" s="170">
        <f t="shared" si="46"/>
        <v>0</v>
      </c>
    </row>
    <row r="192" spans="1:65" s="2" customFormat="1" ht="16.350000000000001" customHeight="1">
      <c r="A192" s="33"/>
      <c r="B192" s="34"/>
      <c r="C192" s="211" t="s">
        <v>1</v>
      </c>
      <c r="D192" s="211" t="s">
        <v>197</v>
      </c>
      <c r="E192" s="212" t="s">
        <v>1</v>
      </c>
      <c r="F192" s="213" t="s">
        <v>1</v>
      </c>
      <c r="G192" s="214" t="s">
        <v>1</v>
      </c>
      <c r="H192" s="215"/>
      <c r="I192" s="216"/>
      <c r="J192" s="217">
        <f t="shared" si="40"/>
        <v>0</v>
      </c>
      <c r="K192" s="218"/>
      <c r="L192" s="34"/>
      <c r="M192" s="219" t="s">
        <v>1</v>
      </c>
      <c r="N192" s="220" t="s">
        <v>40</v>
      </c>
      <c r="O192" s="62"/>
      <c r="P192" s="62"/>
      <c r="Q192" s="62"/>
      <c r="R192" s="62"/>
      <c r="S192" s="62"/>
      <c r="T192" s="6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1970</v>
      </c>
      <c r="AU192" s="18" t="s">
        <v>81</v>
      </c>
      <c r="AY192" s="18" t="s">
        <v>1970</v>
      </c>
      <c r="BE192" s="170">
        <f t="shared" si="41"/>
        <v>0</v>
      </c>
      <c r="BF192" s="170">
        <f t="shared" si="42"/>
        <v>0</v>
      </c>
      <c r="BG192" s="170">
        <f t="shared" si="43"/>
        <v>0</v>
      </c>
      <c r="BH192" s="170">
        <f t="shared" si="44"/>
        <v>0</v>
      </c>
      <c r="BI192" s="170">
        <f t="shared" si="45"/>
        <v>0</v>
      </c>
      <c r="BJ192" s="18" t="s">
        <v>87</v>
      </c>
      <c r="BK192" s="170">
        <f t="shared" si="46"/>
        <v>0</v>
      </c>
    </row>
    <row r="193" spans="1:63" s="2" customFormat="1" ht="16.350000000000001" customHeight="1">
      <c r="A193" s="33"/>
      <c r="B193" s="34"/>
      <c r="C193" s="211" t="s">
        <v>1</v>
      </c>
      <c r="D193" s="211" t="s">
        <v>197</v>
      </c>
      <c r="E193" s="212" t="s">
        <v>1</v>
      </c>
      <c r="F193" s="213" t="s">
        <v>1</v>
      </c>
      <c r="G193" s="214" t="s">
        <v>1</v>
      </c>
      <c r="H193" s="215"/>
      <c r="I193" s="216"/>
      <c r="J193" s="217">
        <f t="shared" si="40"/>
        <v>0</v>
      </c>
      <c r="K193" s="218"/>
      <c r="L193" s="34"/>
      <c r="M193" s="219" t="s">
        <v>1</v>
      </c>
      <c r="N193" s="220" t="s">
        <v>40</v>
      </c>
      <c r="O193" s="62"/>
      <c r="P193" s="62"/>
      <c r="Q193" s="62"/>
      <c r="R193" s="62"/>
      <c r="S193" s="62"/>
      <c r="T193" s="6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1970</v>
      </c>
      <c r="AU193" s="18" t="s">
        <v>81</v>
      </c>
      <c r="AY193" s="18" t="s">
        <v>1970</v>
      </c>
      <c r="BE193" s="170">
        <f t="shared" si="41"/>
        <v>0</v>
      </c>
      <c r="BF193" s="170">
        <f t="shared" si="42"/>
        <v>0</v>
      </c>
      <c r="BG193" s="170">
        <f t="shared" si="43"/>
        <v>0</v>
      </c>
      <c r="BH193" s="170">
        <f t="shared" si="44"/>
        <v>0</v>
      </c>
      <c r="BI193" s="170">
        <f t="shared" si="45"/>
        <v>0</v>
      </c>
      <c r="BJ193" s="18" t="s">
        <v>87</v>
      </c>
      <c r="BK193" s="170">
        <f t="shared" si="46"/>
        <v>0</v>
      </c>
    </row>
    <row r="194" spans="1:63" s="2" customFormat="1" ht="16.350000000000001" customHeight="1">
      <c r="A194" s="33"/>
      <c r="B194" s="34"/>
      <c r="C194" s="211" t="s">
        <v>1</v>
      </c>
      <c r="D194" s="211" t="s">
        <v>197</v>
      </c>
      <c r="E194" s="212" t="s">
        <v>1</v>
      </c>
      <c r="F194" s="213" t="s">
        <v>1</v>
      </c>
      <c r="G194" s="214" t="s">
        <v>1</v>
      </c>
      <c r="H194" s="215"/>
      <c r="I194" s="216"/>
      <c r="J194" s="217">
        <f t="shared" si="40"/>
        <v>0</v>
      </c>
      <c r="K194" s="218"/>
      <c r="L194" s="34"/>
      <c r="M194" s="219" t="s">
        <v>1</v>
      </c>
      <c r="N194" s="220" t="s">
        <v>40</v>
      </c>
      <c r="O194" s="62"/>
      <c r="P194" s="62"/>
      <c r="Q194" s="62"/>
      <c r="R194" s="62"/>
      <c r="S194" s="62"/>
      <c r="T194" s="6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1970</v>
      </c>
      <c r="AU194" s="18" t="s">
        <v>81</v>
      </c>
      <c r="AY194" s="18" t="s">
        <v>1970</v>
      </c>
      <c r="BE194" s="170">
        <f t="shared" si="41"/>
        <v>0</v>
      </c>
      <c r="BF194" s="170">
        <f t="shared" si="42"/>
        <v>0</v>
      </c>
      <c r="BG194" s="170">
        <f t="shared" si="43"/>
        <v>0</v>
      </c>
      <c r="BH194" s="170">
        <f t="shared" si="44"/>
        <v>0</v>
      </c>
      <c r="BI194" s="170">
        <f t="shared" si="45"/>
        <v>0</v>
      </c>
      <c r="BJ194" s="18" t="s">
        <v>87</v>
      </c>
      <c r="BK194" s="170">
        <f t="shared" si="46"/>
        <v>0</v>
      </c>
    </row>
    <row r="195" spans="1:63" s="2" customFormat="1" ht="16.350000000000001" customHeight="1">
      <c r="A195" s="33"/>
      <c r="B195" s="34"/>
      <c r="C195" s="211" t="s">
        <v>1</v>
      </c>
      <c r="D195" s="211" t="s">
        <v>197</v>
      </c>
      <c r="E195" s="212" t="s">
        <v>1</v>
      </c>
      <c r="F195" s="213" t="s">
        <v>1</v>
      </c>
      <c r="G195" s="214" t="s">
        <v>1</v>
      </c>
      <c r="H195" s="215"/>
      <c r="I195" s="216"/>
      <c r="J195" s="217">
        <f t="shared" si="40"/>
        <v>0</v>
      </c>
      <c r="K195" s="218"/>
      <c r="L195" s="34"/>
      <c r="M195" s="219" t="s">
        <v>1</v>
      </c>
      <c r="N195" s="220" t="s">
        <v>40</v>
      </c>
      <c r="O195" s="62"/>
      <c r="P195" s="62"/>
      <c r="Q195" s="62"/>
      <c r="R195" s="62"/>
      <c r="S195" s="62"/>
      <c r="T195" s="6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1970</v>
      </c>
      <c r="AU195" s="18" t="s">
        <v>81</v>
      </c>
      <c r="AY195" s="18" t="s">
        <v>1970</v>
      </c>
      <c r="BE195" s="170">
        <f t="shared" si="41"/>
        <v>0</v>
      </c>
      <c r="BF195" s="170">
        <f t="shared" si="42"/>
        <v>0</v>
      </c>
      <c r="BG195" s="170">
        <f t="shared" si="43"/>
        <v>0</v>
      </c>
      <c r="BH195" s="170">
        <f t="shared" si="44"/>
        <v>0</v>
      </c>
      <c r="BI195" s="170">
        <f t="shared" si="45"/>
        <v>0</v>
      </c>
      <c r="BJ195" s="18" t="s">
        <v>87</v>
      </c>
      <c r="BK195" s="170">
        <f t="shared" si="46"/>
        <v>0</v>
      </c>
    </row>
    <row r="196" spans="1:63" s="2" customFormat="1" ht="16.350000000000001" customHeight="1">
      <c r="A196" s="33"/>
      <c r="B196" s="34"/>
      <c r="C196" s="211" t="s">
        <v>1</v>
      </c>
      <c r="D196" s="211" t="s">
        <v>197</v>
      </c>
      <c r="E196" s="212" t="s">
        <v>1</v>
      </c>
      <c r="F196" s="213" t="s">
        <v>1</v>
      </c>
      <c r="G196" s="214" t="s">
        <v>1</v>
      </c>
      <c r="H196" s="215"/>
      <c r="I196" s="216"/>
      <c r="J196" s="217">
        <f t="shared" si="40"/>
        <v>0</v>
      </c>
      <c r="K196" s="218"/>
      <c r="L196" s="34"/>
      <c r="M196" s="219" t="s">
        <v>1</v>
      </c>
      <c r="N196" s="220" t="s">
        <v>40</v>
      </c>
      <c r="O196" s="62"/>
      <c r="P196" s="62"/>
      <c r="Q196" s="62"/>
      <c r="R196" s="62"/>
      <c r="S196" s="62"/>
      <c r="T196" s="6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1970</v>
      </c>
      <c r="AU196" s="18" t="s">
        <v>81</v>
      </c>
      <c r="AY196" s="18" t="s">
        <v>1970</v>
      </c>
      <c r="BE196" s="170">
        <f t="shared" si="41"/>
        <v>0</v>
      </c>
      <c r="BF196" s="170">
        <f t="shared" si="42"/>
        <v>0</v>
      </c>
      <c r="BG196" s="170">
        <f t="shared" si="43"/>
        <v>0</v>
      </c>
      <c r="BH196" s="170">
        <f t="shared" si="44"/>
        <v>0</v>
      </c>
      <c r="BI196" s="170">
        <f t="shared" si="45"/>
        <v>0</v>
      </c>
      <c r="BJ196" s="18" t="s">
        <v>87</v>
      </c>
      <c r="BK196" s="170">
        <f t="shared" si="46"/>
        <v>0</v>
      </c>
    </row>
    <row r="197" spans="1:63" s="2" customFormat="1" ht="16.350000000000001" customHeight="1">
      <c r="A197" s="33"/>
      <c r="B197" s="34"/>
      <c r="C197" s="211" t="s">
        <v>1</v>
      </c>
      <c r="D197" s="211" t="s">
        <v>197</v>
      </c>
      <c r="E197" s="212" t="s">
        <v>1</v>
      </c>
      <c r="F197" s="213" t="s">
        <v>1</v>
      </c>
      <c r="G197" s="214" t="s">
        <v>1</v>
      </c>
      <c r="H197" s="215"/>
      <c r="I197" s="216"/>
      <c r="J197" s="217">
        <f t="shared" si="40"/>
        <v>0</v>
      </c>
      <c r="K197" s="218"/>
      <c r="L197" s="34"/>
      <c r="M197" s="219" t="s">
        <v>1</v>
      </c>
      <c r="N197" s="220" t="s">
        <v>40</v>
      </c>
      <c r="O197" s="62"/>
      <c r="P197" s="62"/>
      <c r="Q197" s="62"/>
      <c r="R197" s="62"/>
      <c r="S197" s="62"/>
      <c r="T197" s="6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1970</v>
      </c>
      <c r="AU197" s="18" t="s">
        <v>81</v>
      </c>
      <c r="AY197" s="18" t="s">
        <v>1970</v>
      </c>
      <c r="BE197" s="170">
        <f t="shared" si="41"/>
        <v>0</v>
      </c>
      <c r="BF197" s="170">
        <f t="shared" si="42"/>
        <v>0</v>
      </c>
      <c r="BG197" s="170">
        <f t="shared" si="43"/>
        <v>0</v>
      </c>
      <c r="BH197" s="170">
        <f t="shared" si="44"/>
        <v>0</v>
      </c>
      <c r="BI197" s="170">
        <f t="shared" si="45"/>
        <v>0</v>
      </c>
      <c r="BJ197" s="18" t="s">
        <v>87</v>
      </c>
      <c r="BK197" s="170">
        <f t="shared" si="46"/>
        <v>0</v>
      </c>
    </row>
    <row r="198" spans="1:63" s="2" customFormat="1" ht="16.350000000000001" customHeight="1">
      <c r="A198" s="33"/>
      <c r="B198" s="34"/>
      <c r="C198" s="211" t="s">
        <v>1</v>
      </c>
      <c r="D198" s="211" t="s">
        <v>197</v>
      </c>
      <c r="E198" s="212" t="s">
        <v>1</v>
      </c>
      <c r="F198" s="213" t="s">
        <v>1</v>
      </c>
      <c r="G198" s="214" t="s">
        <v>1</v>
      </c>
      <c r="H198" s="215"/>
      <c r="I198" s="216"/>
      <c r="J198" s="217">
        <f t="shared" si="40"/>
        <v>0</v>
      </c>
      <c r="K198" s="218"/>
      <c r="L198" s="34"/>
      <c r="M198" s="219" t="s">
        <v>1</v>
      </c>
      <c r="N198" s="220" t="s">
        <v>40</v>
      </c>
      <c r="O198" s="62"/>
      <c r="P198" s="62"/>
      <c r="Q198" s="62"/>
      <c r="R198" s="62"/>
      <c r="S198" s="62"/>
      <c r="T198" s="6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1970</v>
      </c>
      <c r="AU198" s="18" t="s">
        <v>81</v>
      </c>
      <c r="AY198" s="18" t="s">
        <v>1970</v>
      </c>
      <c r="BE198" s="170">
        <f t="shared" si="41"/>
        <v>0</v>
      </c>
      <c r="BF198" s="170">
        <f t="shared" si="42"/>
        <v>0</v>
      </c>
      <c r="BG198" s="170">
        <f t="shared" si="43"/>
        <v>0</v>
      </c>
      <c r="BH198" s="170">
        <f t="shared" si="44"/>
        <v>0</v>
      </c>
      <c r="BI198" s="170">
        <f t="shared" si="45"/>
        <v>0</v>
      </c>
      <c r="BJ198" s="18" t="s">
        <v>87</v>
      </c>
      <c r="BK198" s="170">
        <f t="shared" si="46"/>
        <v>0</v>
      </c>
    </row>
    <row r="199" spans="1:63" s="2" customFormat="1" ht="16.350000000000001" customHeight="1">
      <c r="A199" s="33"/>
      <c r="B199" s="34"/>
      <c r="C199" s="211" t="s">
        <v>1</v>
      </c>
      <c r="D199" s="211" t="s">
        <v>197</v>
      </c>
      <c r="E199" s="212" t="s">
        <v>1</v>
      </c>
      <c r="F199" s="213" t="s">
        <v>1</v>
      </c>
      <c r="G199" s="214" t="s">
        <v>1</v>
      </c>
      <c r="H199" s="215"/>
      <c r="I199" s="216"/>
      <c r="J199" s="217">
        <f t="shared" si="40"/>
        <v>0</v>
      </c>
      <c r="K199" s="218"/>
      <c r="L199" s="34"/>
      <c r="M199" s="219" t="s">
        <v>1</v>
      </c>
      <c r="N199" s="220" t="s">
        <v>40</v>
      </c>
      <c r="O199" s="221"/>
      <c r="P199" s="221"/>
      <c r="Q199" s="221"/>
      <c r="R199" s="221"/>
      <c r="S199" s="221"/>
      <c r="T199" s="222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1970</v>
      </c>
      <c r="AU199" s="18" t="s">
        <v>81</v>
      </c>
      <c r="AY199" s="18" t="s">
        <v>1970</v>
      </c>
      <c r="BE199" s="170">
        <f t="shared" si="41"/>
        <v>0</v>
      </c>
      <c r="BF199" s="170">
        <f t="shared" si="42"/>
        <v>0</v>
      </c>
      <c r="BG199" s="170">
        <f t="shared" si="43"/>
        <v>0</v>
      </c>
      <c r="BH199" s="170">
        <f t="shared" si="44"/>
        <v>0</v>
      </c>
      <c r="BI199" s="170">
        <f t="shared" si="45"/>
        <v>0</v>
      </c>
      <c r="BJ199" s="18" t="s">
        <v>87</v>
      </c>
      <c r="BK199" s="170">
        <f t="shared" si="46"/>
        <v>0</v>
      </c>
    </row>
    <row r="200" spans="1:63" s="2" customFormat="1" ht="6.95" customHeight="1">
      <c r="A200" s="33"/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34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autoFilter ref="C124:K19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0:D200">
      <formula1>"K, M"</formula1>
    </dataValidation>
    <dataValidation type="list" allowBlank="1" showInputMessage="1" showErrorMessage="1" error="Povolené sú hodnoty základná, znížená, nulová." sqref="N190:N20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88</v>
      </c>
      <c r="AZ2" s="102" t="s">
        <v>140</v>
      </c>
      <c r="BA2" s="102" t="s">
        <v>1</v>
      </c>
      <c r="BB2" s="102" t="s">
        <v>1</v>
      </c>
      <c r="BC2" s="102" t="s">
        <v>141</v>
      </c>
      <c r="BD2" s="102" t="s">
        <v>87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5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80" t="s">
        <v>146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28</v>
      </c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47.25" customHeight="1">
      <c r="A29" s="104"/>
      <c r="B29" s="105"/>
      <c r="C29" s="104"/>
      <c r="D29" s="104"/>
      <c r="E29" s="269" t="s">
        <v>147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ROUND(J149,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ROUND((ROUND((SUM(BE149:BE1205)),  2) + SUM(BE1207:BE1216)), 2)</f>
        <v>0</v>
      </c>
      <c r="G35" s="110"/>
      <c r="H35" s="110"/>
      <c r="I35" s="111">
        <v>0.2</v>
      </c>
      <c r="J35" s="109">
        <f>ROUND((ROUND(((SUM(BE149:BE1205))*I35),  2) + (SUM(BE1207:BE1216)*I35)),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ROUND((ROUND((SUM(BF149:BF1205)),  2) + SUM(BF1207:BF1216)), 2)</f>
        <v>0</v>
      </c>
      <c r="G36" s="110"/>
      <c r="H36" s="110"/>
      <c r="I36" s="111">
        <v>0.2</v>
      </c>
      <c r="J36" s="109">
        <f>ROUND((ROUND(((SUM(BF149:BF1205))*I36),  2) + (SUM(BF1207:BF1216)*I36)),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ROUND((ROUND((SUM(BG149:BG1205)),  2) + SUM(BG1207:BG1216)),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ROUND((ROUND((SUM(BH149:BH1205)),  2) + SUM(BH1207:BH1216)),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ROUND((ROUND((SUM(BI149:BI1205)),  2) + SUM(BI1207:BI1216)),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20210701_01_a - SO-01 Časť Architektonicko-konštrukčná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J149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153</v>
      </c>
      <c r="E99" s="127"/>
      <c r="F99" s="127"/>
      <c r="G99" s="127"/>
      <c r="H99" s="127"/>
      <c r="I99" s="127"/>
      <c r="J99" s="128">
        <f>J150</f>
        <v>0</v>
      </c>
      <c r="L99" s="125"/>
    </row>
    <row r="100" spans="1:47" s="10" customFormat="1" ht="19.899999999999999" hidden="1" customHeight="1">
      <c r="B100" s="129"/>
      <c r="D100" s="130" t="s">
        <v>154</v>
      </c>
      <c r="E100" s="131"/>
      <c r="F100" s="131"/>
      <c r="G100" s="131"/>
      <c r="H100" s="131"/>
      <c r="I100" s="131"/>
      <c r="J100" s="132">
        <f>J155</f>
        <v>0</v>
      </c>
      <c r="L100" s="129"/>
    </row>
    <row r="101" spans="1:47" s="10" customFormat="1" ht="19.899999999999999" hidden="1" customHeight="1">
      <c r="B101" s="129"/>
      <c r="D101" s="130" t="s">
        <v>155</v>
      </c>
      <c r="E101" s="131"/>
      <c r="F101" s="131"/>
      <c r="G101" s="131"/>
      <c r="H101" s="131"/>
      <c r="I101" s="131"/>
      <c r="J101" s="132">
        <f>J192</f>
        <v>0</v>
      </c>
      <c r="L101" s="129"/>
    </row>
    <row r="102" spans="1:47" s="10" customFormat="1" ht="19.899999999999999" hidden="1" customHeight="1">
      <c r="B102" s="129"/>
      <c r="D102" s="130" t="s">
        <v>156</v>
      </c>
      <c r="E102" s="131"/>
      <c r="F102" s="131"/>
      <c r="G102" s="131"/>
      <c r="H102" s="131"/>
      <c r="I102" s="131"/>
      <c r="J102" s="132">
        <f>J294</f>
        <v>0</v>
      </c>
      <c r="L102" s="129"/>
    </row>
    <row r="103" spans="1:47" s="10" customFormat="1" ht="19.899999999999999" hidden="1" customHeight="1">
      <c r="B103" s="129"/>
      <c r="D103" s="130" t="s">
        <v>157</v>
      </c>
      <c r="E103" s="131"/>
      <c r="F103" s="131"/>
      <c r="G103" s="131"/>
      <c r="H103" s="131"/>
      <c r="I103" s="131"/>
      <c r="J103" s="132">
        <f>J303</f>
        <v>0</v>
      </c>
      <c r="L103" s="129"/>
    </row>
    <row r="104" spans="1:47" s="10" customFormat="1" ht="19.899999999999999" hidden="1" customHeight="1">
      <c r="B104" s="129"/>
      <c r="D104" s="130" t="s">
        <v>158</v>
      </c>
      <c r="E104" s="131"/>
      <c r="F104" s="131"/>
      <c r="G104" s="131"/>
      <c r="H104" s="131"/>
      <c r="I104" s="131"/>
      <c r="J104" s="132">
        <f>J311</f>
        <v>0</v>
      </c>
      <c r="L104" s="129"/>
    </row>
    <row r="105" spans="1:47" s="10" customFormat="1" ht="19.899999999999999" hidden="1" customHeight="1">
      <c r="B105" s="129"/>
      <c r="D105" s="130" t="s">
        <v>159</v>
      </c>
      <c r="E105" s="131"/>
      <c r="F105" s="131"/>
      <c r="G105" s="131"/>
      <c r="H105" s="131"/>
      <c r="I105" s="131"/>
      <c r="J105" s="132">
        <f>J457</f>
        <v>0</v>
      </c>
      <c r="L105" s="129"/>
    </row>
    <row r="106" spans="1:47" s="10" customFormat="1" ht="19.899999999999999" hidden="1" customHeight="1">
      <c r="B106" s="129"/>
      <c r="D106" s="130" t="s">
        <v>160</v>
      </c>
      <c r="E106" s="131"/>
      <c r="F106" s="131"/>
      <c r="G106" s="131"/>
      <c r="H106" s="131"/>
      <c r="I106" s="131"/>
      <c r="J106" s="132">
        <f>J473</f>
        <v>0</v>
      </c>
      <c r="L106" s="129"/>
    </row>
    <row r="107" spans="1:47" s="9" customFormat="1" ht="24.95" hidden="1" customHeight="1">
      <c r="B107" s="125"/>
      <c r="D107" s="126" t="s">
        <v>161</v>
      </c>
      <c r="E107" s="127"/>
      <c r="F107" s="127"/>
      <c r="G107" s="127"/>
      <c r="H107" s="127"/>
      <c r="I107" s="127"/>
      <c r="J107" s="128">
        <f>J475</f>
        <v>0</v>
      </c>
      <c r="L107" s="125"/>
    </row>
    <row r="108" spans="1:47" s="10" customFormat="1" ht="19.899999999999999" hidden="1" customHeight="1">
      <c r="B108" s="129"/>
      <c r="D108" s="130" t="s">
        <v>162</v>
      </c>
      <c r="E108" s="131"/>
      <c r="F108" s="131"/>
      <c r="G108" s="131"/>
      <c r="H108" s="131"/>
      <c r="I108" s="131"/>
      <c r="J108" s="132">
        <f>J476</f>
        <v>0</v>
      </c>
      <c r="L108" s="129"/>
    </row>
    <row r="109" spans="1:47" s="10" customFormat="1" ht="19.899999999999999" hidden="1" customHeight="1">
      <c r="B109" s="129"/>
      <c r="D109" s="130" t="s">
        <v>163</v>
      </c>
      <c r="E109" s="131"/>
      <c r="F109" s="131"/>
      <c r="G109" s="131"/>
      <c r="H109" s="131"/>
      <c r="I109" s="131"/>
      <c r="J109" s="132">
        <f>J524</f>
        <v>0</v>
      </c>
      <c r="L109" s="129"/>
    </row>
    <row r="110" spans="1:47" s="10" customFormat="1" ht="19.899999999999999" hidden="1" customHeight="1">
      <c r="B110" s="129"/>
      <c r="D110" s="130" t="s">
        <v>164</v>
      </c>
      <c r="E110" s="131"/>
      <c r="F110" s="131"/>
      <c r="G110" s="131"/>
      <c r="H110" s="131"/>
      <c r="I110" s="131"/>
      <c r="J110" s="132">
        <f>J621</f>
        <v>0</v>
      </c>
      <c r="L110" s="129"/>
    </row>
    <row r="111" spans="1:47" s="10" customFormat="1" ht="19.899999999999999" hidden="1" customHeight="1">
      <c r="B111" s="129"/>
      <c r="D111" s="130" t="s">
        <v>165</v>
      </c>
      <c r="E111" s="131"/>
      <c r="F111" s="131"/>
      <c r="G111" s="131"/>
      <c r="H111" s="131"/>
      <c r="I111" s="131"/>
      <c r="J111" s="132">
        <f>J663</f>
        <v>0</v>
      </c>
      <c r="L111" s="129"/>
    </row>
    <row r="112" spans="1:47" s="10" customFormat="1" ht="19.899999999999999" hidden="1" customHeight="1">
      <c r="B112" s="129"/>
      <c r="D112" s="130" t="s">
        <v>166</v>
      </c>
      <c r="E112" s="131"/>
      <c r="F112" s="131"/>
      <c r="G112" s="131"/>
      <c r="H112" s="131"/>
      <c r="I112" s="131"/>
      <c r="J112" s="132">
        <f>J669</f>
        <v>0</v>
      </c>
      <c r="L112" s="129"/>
    </row>
    <row r="113" spans="1:31" s="10" customFormat="1" ht="19.899999999999999" hidden="1" customHeight="1">
      <c r="B113" s="129"/>
      <c r="D113" s="130" t="s">
        <v>167</v>
      </c>
      <c r="E113" s="131"/>
      <c r="F113" s="131"/>
      <c r="G113" s="131"/>
      <c r="H113" s="131"/>
      <c r="I113" s="131"/>
      <c r="J113" s="132">
        <f>J673</f>
        <v>0</v>
      </c>
      <c r="L113" s="129"/>
    </row>
    <row r="114" spans="1:31" s="10" customFormat="1" ht="19.899999999999999" hidden="1" customHeight="1">
      <c r="B114" s="129"/>
      <c r="D114" s="130" t="s">
        <v>168</v>
      </c>
      <c r="E114" s="131"/>
      <c r="F114" s="131"/>
      <c r="G114" s="131"/>
      <c r="H114" s="131"/>
      <c r="I114" s="131"/>
      <c r="J114" s="132">
        <f>J679</f>
        <v>0</v>
      </c>
      <c r="L114" s="129"/>
    </row>
    <row r="115" spans="1:31" s="10" customFormat="1" ht="19.899999999999999" hidden="1" customHeight="1">
      <c r="B115" s="129"/>
      <c r="D115" s="130" t="s">
        <v>169</v>
      </c>
      <c r="E115" s="131"/>
      <c r="F115" s="131"/>
      <c r="G115" s="131"/>
      <c r="H115" s="131"/>
      <c r="I115" s="131"/>
      <c r="J115" s="132">
        <f>J688</f>
        <v>0</v>
      </c>
      <c r="L115" s="129"/>
    </row>
    <row r="116" spans="1:31" s="10" customFormat="1" ht="19.899999999999999" hidden="1" customHeight="1">
      <c r="B116" s="129"/>
      <c r="D116" s="130" t="s">
        <v>170</v>
      </c>
      <c r="E116" s="131"/>
      <c r="F116" s="131"/>
      <c r="G116" s="131"/>
      <c r="H116" s="131"/>
      <c r="I116" s="131"/>
      <c r="J116" s="132">
        <f>J700</f>
        <v>0</v>
      </c>
      <c r="L116" s="129"/>
    </row>
    <row r="117" spans="1:31" s="10" customFormat="1" ht="19.899999999999999" hidden="1" customHeight="1">
      <c r="B117" s="129"/>
      <c r="D117" s="130" t="s">
        <v>171</v>
      </c>
      <c r="E117" s="131"/>
      <c r="F117" s="131"/>
      <c r="G117" s="131"/>
      <c r="H117" s="131"/>
      <c r="I117" s="131"/>
      <c r="J117" s="132">
        <f>J825</f>
        <v>0</v>
      </c>
      <c r="L117" s="129"/>
    </row>
    <row r="118" spans="1:31" s="10" customFormat="1" ht="19.899999999999999" hidden="1" customHeight="1">
      <c r="B118" s="129"/>
      <c r="D118" s="130" t="s">
        <v>172</v>
      </c>
      <c r="E118" s="131"/>
      <c r="F118" s="131"/>
      <c r="G118" s="131"/>
      <c r="H118" s="131"/>
      <c r="I118" s="131"/>
      <c r="J118" s="132">
        <f>J833</f>
        <v>0</v>
      </c>
      <c r="L118" s="129"/>
    </row>
    <row r="119" spans="1:31" s="10" customFormat="1" ht="19.899999999999999" hidden="1" customHeight="1">
      <c r="B119" s="129"/>
      <c r="D119" s="130" t="s">
        <v>173</v>
      </c>
      <c r="E119" s="131"/>
      <c r="F119" s="131"/>
      <c r="G119" s="131"/>
      <c r="H119" s="131"/>
      <c r="I119" s="131"/>
      <c r="J119" s="132">
        <f>J899</f>
        <v>0</v>
      </c>
      <c r="L119" s="129"/>
    </row>
    <row r="120" spans="1:31" s="10" customFormat="1" ht="19.899999999999999" hidden="1" customHeight="1">
      <c r="B120" s="129"/>
      <c r="D120" s="130" t="s">
        <v>174</v>
      </c>
      <c r="E120" s="131"/>
      <c r="F120" s="131"/>
      <c r="G120" s="131"/>
      <c r="H120" s="131"/>
      <c r="I120" s="131"/>
      <c r="J120" s="132">
        <f>J989</f>
        <v>0</v>
      </c>
      <c r="L120" s="129"/>
    </row>
    <row r="121" spans="1:31" s="10" customFormat="1" ht="19.899999999999999" hidden="1" customHeight="1">
      <c r="B121" s="129"/>
      <c r="D121" s="130" t="s">
        <v>175</v>
      </c>
      <c r="E121" s="131"/>
      <c r="F121" s="131"/>
      <c r="G121" s="131"/>
      <c r="H121" s="131"/>
      <c r="I121" s="131"/>
      <c r="J121" s="132">
        <f>J994</f>
        <v>0</v>
      </c>
      <c r="L121" s="129"/>
    </row>
    <row r="122" spans="1:31" s="10" customFormat="1" ht="19.899999999999999" hidden="1" customHeight="1">
      <c r="B122" s="129"/>
      <c r="D122" s="130" t="s">
        <v>176</v>
      </c>
      <c r="E122" s="131"/>
      <c r="F122" s="131"/>
      <c r="G122" s="131"/>
      <c r="H122" s="131"/>
      <c r="I122" s="131"/>
      <c r="J122" s="132">
        <f>J1010</f>
        <v>0</v>
      </c>
      <c r="L122" s="129"/>
    </row>
    <row r="123" spans="1:31" s="10" customFormat="1" ht="19.899999999999999" hidden="1" customHeight="1">
      <c r="B123" s="129"/>
      <c r="D123" s="130" t="s">
        <v>177</v>
      </c>
      <c r="E123" s="131"/>
      <c r="F123" s="131"/>
      <c r="G123" s="131"/>
      <c r="H123" s="131"/>
      <c r="I123" s="131"/>
      <c r="J123" s="132">
        <f>J1022</f>
        <v>0</v>
      </c>
      <c r="L123" s="129"/>
    </row>
    <row r="124" spans="1:31" s="10" customFormat="1" ht="19.899999999999999" hidden="1" customHeight="1">
      <c r="B124" s="129"/>
      <c r="D124" s="130" t="s">
        <v>178</v>
      </c>
      <c r="E124" s="131"/>
      <c r="F124" s="131"/>
      <c r="G124" s="131"/>
      <c r="H124" s="131"/>
      <c r="I124" s="131"/>
      <c r="J124" s="132">
        <f>J1036</f>
        <v>0</v>
      </c>
      <c r="L124" s="129"/>
    </row>
    <row r="125" spans="1:31" s="10" customFormat="1" ht="19.899999999999999" hidden="1" customHeight="1">
      <c r="B125" s="129"/>
      <c r="D125" s="130" t="s">
        <v>179</v>
      </c>
      <c r="E125" s="131"/>
      <c r="F125" s="131"/>
      <c r="G125" s="131"/>
      <c r="H125" s="131"/>
      <c r="I125" s="131"/>
      <c r="J125" s="132">
        <f>J1064</f>
        <v>0</v>
      </c>
      <c r="L125" s="129"/>
    </row>
    <row r="126" spans="1:31" s="10" customFormat="1" ht="19.899999999999999" hidden="1" customHeight="1">
      <c r="B126" s="129"/>
      <c r="D126" s="130" t="s">
        <v>180</v>
      </c>
      <c r="E126" s="131"/>
      <c r="F126" s="131"/>
      <c r="G126" s="131"/>
      <c r="H126" s="131"/>
      <c r="I126" s="131"/>
      <c r="J126" s="132">
        <f>J1075</f>
        <v>0</v>
      </c>
      <c r="L126" s="129"/>
    </row>
    <row r="127" spans="1:31" s="9" customFormat="1" ht="21.75" hidden="1" customHeight="1">
      <c r="B127" s="125"/>
      <c r="D127" s="133" t="s">
        <v>181</v>
      </c>
      <c r="J127" s="134">
        <f>J1206</f>
        <v>0</v>
      </c>
      <c r="L127" s="125"/>
    </row>
    <row r="128" spans="1:31" s="2" customFormat="1" ht="21.75" hidden="1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hidden="1" customHeight="1">
      <c r="A129" s="33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hidden="1"/>
    <row r="131" spans="1:31" hidden="1"/>
    <row r="132" spans="1:31" hidden="1"/>
    <row r="133" spans="1:31" s="2" customFormat="1" ht="6.95" customHeight="1">
      <c r="A133" s="33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4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4.95" customHeight="1">
      <c r="A134" s="33"/>
      <c r="B134" s="34"/>
      <c r="C134" s="22" t="s">
        <v>182</v>
      </c>
      <c r="D134" s="33"/>
      <c r="E134" s="33"/>
      <c r="F134" s="33"/>
      <c r="G134" s="33"/>
      <c r="H134" s="33"/>
      <c r="I134" s="33"/>
      <c r="J134" s="33"/>
      <c r="K134" s="33"/>
      <c r="L134" s="4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5" customHeight="1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4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2" customHeight="1">
      <c r="A136" s="33"/>
      <c r="B136" s="34"/>
      <c r="C136" s="28" t="s">
        <v>15</v>
      </c>
      <c r="D136" s="33"/>
      <c r="E136" s="33"/>
      <c r="F136" s="33"/>
      <c r="G136" s="33"/>
      <c r="H136" s="33"/>
      <c r="I136" s="33"/>
      <c r="J136" s="33"/>
      <c r="K136" s="33"/>
      <c r="L136" s="4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6.5" customHeight="1">
      <c r="A137" s="33"/>
      <c r="B137" s="34"/>
      <c r="C137" s="33"/>
      <c r="D137" s="33"/>
      <c r="E137" s="286" t="str">
        <f>E7</f>
        <v>Viacúčelová športová hala - EÚ v Bratislave</v>
      </c>
      <c r="F137" s="287"/>
      <c r="G137" s="287"/>
      <c r="H137" s="287"/>
      <c r="I137" s="33"/>
      <c r="J137" s="33"/>
      <c r="K137" s="33"/>
      <c r="L137" s="4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1" customFormat="1" ht="12" customHeight="1">
      <c r="B138" s="21"/>
      <c r="C138" s="28" t="s">
        <v>143</v>
      </c>
      <c r="L138" s="21"/>
    </row>
    <row r="139" spans="1:31" s="2" customFormat="1" ht="16.5" customHeight="1">
      <c r="A139" s="33"/>
      <c r="B139" s="34"/>
      <c r="C139" s="33"/>
      <c r="D139" s="33"/>
      <c r="E139" s="286" t="s">
        <v>144</v>
      </c>
      <c r="F139" s="285"/>
      <c r="G139" s="285"/>
      <c r="H139" s="285"/>
      <c r="I139" s="33"/>
      <c r="J139" s="33"/>
      <c r="K139" s="33"/>
      <c r="L139" s="4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2" customHeight="1">
      <c r="A140" s="33"/>
      <c r="B140" s="34"/>
      <c r="C140" s="28" t="s">
        <v>145</v>
      </c>
      <c r="D140" s="33"/>
      <c r="E140" s="33"/>
      <c r="F140" s="33"/>
      <c r="G140" s="33"/>
      <c r="H140" s="33"/>
      <c r="I140" s="33"/>
      <c r="J140" s="33"/>
      <c r="K140" s="33"/>
      <c r="L140" s="46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6.5" customHeight="1">
      <c r="A141" s="33"/>
      <c r="B141" s="34"/>
      <c r="C141" s="33"/>
      <c r="D141" s="33"/>
      <c r="E141" s="280" t="str">
        <f>E11</f>
        <v>20210701_01_a - SO-01 Časť Architektonicko-konštrukčná</v>
      </c>
      <c r="F141" s="285"/>
      <c r="G141" s="285"/>
      <c r="H141" s="285"/>
      <c r="I141" s="33"/>
      <c r="J141" s="33"/>
      <c r="K141" s="33"/>
      <c r="L141" s="4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6.95" customHeight="1">
      <c r="A142" s="33"/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4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2" customHeight="1">
      <c r="A143" s="33"/>
      <c r="B143" s="34"/>
      <c r="C143" s="28" t="s">
        <v>19</v>
      </c>
      <c r="D143" s="33"/>
      <c r="E143" s="33"/>
      <c r="F143" s="26" t="str">
        <f>F14</f>
        <v>Ekonomická univerzita v Bratislave</v>
      </c>
      <c r="G143" s="33"/>
      <c r="H143" s="33"/>
      <c r="I143" s="28" t="s">
        <v>21</v>
      </c>
      <c r="J143" s="59">
        <f>IF(J14="","",J14)</f>
        <v>44536</v>
      </c>
      <c r="K143" s="33"/>
      <c r="L143" s="4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6.95" customHeight="1">
      <c r="A144" s="33"/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4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65" s="2" customFormat="1" ht="15.2" customHeight="1">
      <c r="A145" s="33"/>
      <c r="B145" s="34"/>
      <c r="C145" s="28" t="s">
        <v>22</v>
      </c>
      <c r="D145" s="33"/>
      <c r="E145" s="33"/>
      <c r="F145" s="26" t="str">
        <f>E17</f>
        <v>Ekonomická univerzita v Bratislave</v>
      </c>
      <c r="G145" s="33"/>
      <c r="H145" s="33"/>
      <c r="I145" s="28" t="s">
        <v>27</v>
      </c>
      <c r="J145" s="31" t="str">
        <f>E23</f>
        <v>Ateliér Slabey s.r.o.</v>
      </c>
      <c r="K145" s="33"/>
      <c r="L145" s="4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5" s="2" customFormat="1" ht="25.7" customHeight="1">
      <c r="A146" s="33"/>
      <c r="B146" s="34"/>
      <c r="C146" s="28" t="s">
        <v>25</v>
      </c>
      <c r="D146" s="33"/>
      <c r="E146" s="33"/>
      <c r="F146" s="26" t="str">
        <f>IF(E20="","",E20)</f>
        <v>Vyplň údaj</v>
      </c>
      <c r="G146" s="33"/>
      <c r="H146" s="33"/>
      <c r="I146" s="28" t="s">
        <v>30</v>
      </c>
      <c r="J146" s="31" t="str">
        <f>E26</f>
        <v>Ing. Natália Voltmannová</v>
      </c>
      <c r="K146" s="33"/>
      <c r="L146" s="4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5" s="2" customFormat="1" ht="10.35" customHeight="1">
      <c r="A147" s="33"/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46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5" s="11" customFormat="1" ht="29.25" customHeight="1">
      <c r="A148" s="135"/>
      <c r="B148" s="136"/>
      <c r="C148" s="137" t="s">
        <v>183</v>
      </c>
      <c r="D148" s="138" t="s">
        <v>59</v>
      </c>
      <c r="E148" s="138" t="s">
        <v>55</v>
      </c>
      <c r="F148" s="138" t="s">
        <v>56</v>
      </c>
      <c r="G148" s="138" t="s">
        <v>184</v>
      </c>
      <c r="H148" s="138" t="s">
        <v>185</v>
      </c>
      <c r="I148" s="138" t="s">
        <v>186</v>
      </c>
      <c r="J148" s="139" t="s">
        <v>150</v>
      </c>
      <c r="K148" s="140" t="s">
        <v>187</v>
      </c>
      <c r="L148" s="141"/>
      <c r="M148" s="66" t="s">
        <v>1</v>
      </c>
      <c r="N148" s="67" t="s">
        <v>38</v>
      </c>
      <c r="O148" s="67" t="s">
        <v>188</v>
      </c>
      <c r="P148" s="67" t="s">
        <v>189</v>
      </c>
      <c r="Q148" s="67" t="s">
        <v>190</v>
      </c>
      <c r="R148" s="67" t="s">
        <v>191</v>
      </c>
      <c r="S148" s="67" t="s">
        <v>192</v>
      </c>
      <c r="T148" s="68" t="s">
        <v>193</v>
      </c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65" s="2" customFormat="1" ht="22.7" customHeight="1">
      <c r="A149" s="33"/>
      <c r="B149" s="34"/>
      <c r="C149" s="73" t="s">
        <v>151</v>
      </c>
      <c r="D149" s="33"/>
      <c r="E149" s="33"/>
      <c r="F149" s="33"/>
      <c r="G149" s="33"/>
      <c r="H149" s="33"/>
      <c r="I149" s="33"/>
      <c r="J149" s="142">
        <f>BK149</f>
        <v>0</v>
      </c>
      <c r="K149" s="33"/>
      <c r="L149" s="34"/>
      <c r="M149" s="69"/>
      <c r="N149" s="60"/>
      <c r="O149" s="70"/>
      <c r="P149" s="143">
        <f>P150+P475+P1206</f>
        <v>0</v>
      </c>
      <c r="Q149" s="70"/>
      <c r="R149" s="143">
        <f>R150+R475+R1206</f>
        <v>4575.3170782200004</v>
      </c>
      <c r="S149" s="70"/>
      <c r="T149" s="144">
        <f>T150+T475+T1206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73</v>
      </c>
      <c r="AU149" s="18" t="s">
        <v>152</v>
      </c>
      <c r="BK149" s="145">
        <f>BK150+BK475+BK1206</f>
        <v>0</v>
      </c>
    </row>
    <row r="150" spans="1:65" s="12" customFormat="1" ht="25.9" customHeight="1">
      <c r="B150" s="146"/>
      <c r="D150" s="147" t="s">
        <v>73</v>
      </c>
      <c r="E150" s="148" t="s">
        <v>194</v>
      </c>
      <c r="F150" s="148" t="s">
        <v>195</v>
      </c>
      <c r="I150" s="149"/>
      <c r="J150" s="134">
        <f>BK150</f>
        <v>0</v>
      </c>
      <c r="L150" s="146"/>
      <c r="M150" s="150"/>
      <c r="N150" s="151"/>
      <c r="O150" s="151"/>
      <c r="P150" s="152">
        <f>P151+SUM(P152:P155)+P192+P294+P303+P311+P457+P473</f>
        <v>0</v>
      </c>
      <c r="Q150" s="151"/>
      <c r="R150" s="152">
        <f>R151+SUM(R152:R155)+R192+R294+R303+R311+R457+R473</f>
        <v>4026.0411980900003</v>
      </c>
      <c r="S150" s="151"/>
      <c r="T150" s="153">
        <f>T151+SUM(T152:T155)+T192+T294+T303+T311+T457+T473</f>
        <v>0</v>
      </c>
      <c r="AR150" s="147" t="s">
        <v>81</v>
      </c>
      <c r="AT150" s="154" t="s">
        <v>73</v>
      </c>
      <c r="AU150" s="154" t="s">
        <v>74</v>
      </c>
      <c r="AY150" s="147" t="s">
        <v>196</v>
      </c>
      <c r="BK150" s="155">
        <f>BK151+SUM(BK152:BK155)+BK192+BK294+BK303+BK311+BK457+BK473</f>
        <v>0</v>
      </c>
    </row>
    <row r="151" spans="1:65" s="2" customFormat="1" ht="24.2" customHeight="1">
      <c r="A151" s="33"/>
      <c r="B151" s="156"/>
      <c r="C151" s="157" t="s">
        <v>81</v>
      </c>
      <c r="D151" s="157" t="s">
        <v>197</v>
      </c>
      <c r="E151" s="158" t="s">
        <v>198</v>
      </c>
      <c r="F151" s="159" t="s">
        <v>199</v>
      </c>
      <c r="G151" s="160" t="s">
        <v>1</v>
      </c>
      <c r="H151" s="161">
        <v>0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200</v>
      </c>
      <c r="AT151" s="169" t="s">
        <v>197</v>
      </c>
      <c r="AU151" s="169" t="s">
        <v>81</v>
      </c>
      <c r="AY151" s="18" t="s">
        <v>196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87</v>
      </c>
      <c r="BK151" s="170">
        <f>ROUND(I151*H151,2)</f>
        <v>0</v>
      </c>
      <c r="BL151" s="18" t="s">
        <v>200</v>
      </c>
      <c r="BM151" s="169" t="s">
        <v>201</v>
      </c>
    </row>
    <row r="152" spans="1:65" s="2" customFormat="1" ht="48.95" customHeight="1">
      <c r="A152" s="33"/>
      <c r="B152" s="156"/>
      <c r="C152" s="157" t="s">
        <v>202</v>
      </c>
      <c r="D152" s="157" t="s">
        <v>197</v>
      </c>
      <c r="E152" s="158" t="s">
        <v>203</v>
      </c>
      <c r="F152" s="159" t="s">
        <v>204</v>
      </c>
      <c r="G152" s="160" t="s">
        <v>1</v>
      </c>
      <c r="H152" s="161">
        <v>0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200</v>
      </c>
      <c r="AT152" s="169" t="s">
        <v>197</v>
      </c>
      <c r="AU152" s="169" t="s">
        <v>81</v>
      </c>
      <c r="AY152" s="18" t="s">
        <v>196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87</v>
      </c>
      <c r="BK152" s="170">
        <f>ROUND(I152*H152,2)</f>
        <v>0</v>
      </c>
      <c r="BL152" s="18" t="s">
        <v>200</v>
      </c>
      <c r="BM152" s="169" t="s">
        <v>205</v>
      </c>
    </row>
    <row r="153" spans="1:65" s="2" customFormat="1" ht="48.95" customHeight="1">
      <c r="A153" s="33"/>
      <c r="B153" s="156"/>
      <c r="C153" s="157" t="s">
        <v>206</v>
      </c>
      <c r="D153" s="157" t="s">
        <v>197</v>
      </c>
      <c r="E153" s="158" t="s">
        <v>207</v>
      </c>
      <c r="F153" s="159" t="s">
        <v>208</v>
      </c>
      <c r="G153" s="160" t="s">
        <v>1</v>
      </c>
      <c r="H153" s="161">
        <v>0</v>
      </c>
      <c r="I153" s="162"/>
      <c r="J153" s="163">
        <f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200</v>
      </c>
      <c r="AT153" s="169" t="s">
        <v>197</v>
      </c>
      <c r="AU153" s="169" t="s">
        <v>81</v>
      </c>
      <c r="AY153" s="18" t="s">
        <v>196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8" t="s">
        <v>87</v>
      </c>
      <c r="BK153" s="170">
        <f>ROUND(I153*H153,2)</f>
        <v>0</v>
      </c>
      <c r="BL153" s="18" t="s">
        <v>200</v>
      </c>
      <c r="BM153" s="169" t="s">
        <v>209</v>
      </c>
    </row>
    <row r="154" spans="1:65" s="2" customFormat="1" ht="55.5" customHeight="1">
      <c r="A154" s="33"/>
      <c r="B154" s="156"/>
      <c r="C154" s="157" t="s">
        <v>210</v>
      </c>
      <c r="D154" s="157" t="s">
        <v>197</v>
      </c>
      <c r="E154" s="158" t="s">
        <v>211</v>
      </c>
      <c r="F154" s="159" t="s">
        <v>212</v>
      </c>
      <c r="G154" s="160" t="s">
        <v>1</v>
      </c>
      <c r="H154" s="161">
        <v>0</v>
      </c>
      <c r="I154" s="162"/>
      <c r="J154" s="163">
        <f>ROUND(I154*H154,2)</f>
        <v>0</v>
      </c>
      <c r="K154" s="164"/>
      <c r="L154" s="34"/>
      <c r="M154" s="165" t="s">
        <v>1</v>
      </c>
      <c r="N154" s="166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200</v>
      </c>
      <c r="AT154" s="169" t="s">
        <v>197</v>
      </c>
      <c r="AU154" s="169" t="s">
        <v>81</v>
      </c>
      <c r="AY154" s="18" t="s">
        <v>196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87</v>
      </c>
      <c r="BK154" s="170">
        <f>ROUND(I154*H154,2)</f>
        <v>0</v>
      </c>
      <c r="BL154" s="18" t="s">
        <v>200</v>
      </c>
      <c r="BM154" s="169" t="s">
        <v>213</v>
      </c>
    </row>
    <row r="155" spans="1:65" s="12" customFormat="1" ht="22.7" customHeight="1">
      <c r="B155" s="146"/>
      <c r="D155" s="147" t="s">
        <v>73</v>
      </c>
      <c r="E155" s="171" t="s">
        <v>81</v>
      </c>
      <c r="F155" s="171" t="s">
        <v>214</v>
      </c>
      <c r="I155" s="149"/>
      <c r="J155" s="172">
        <f>BK155</f>
        <v>0</v>
      </c>
      <c r="L155" s="146"/>
      <c r="M155" s="150"/>
      <c r="N155" s="151"/>
      <c r="O155" s="151"/>
      <c r="P155" s="152">
        <f>SUM(P156:P191)</f>
        <v>0</v>
      </c>
      <c r="Q155" s="151"/>
      <c r="R155" s="152">
        <f>SUM(R156:R191)</f>
        <v>0</v>
      </c>
      <c r="S155" s="151"/>
      <c r="T155" s="153">
        <f>SUM(T156:T191)</f>
        <v>0</v>
      </c>
      <c r="AR155" s="147" t="s">
        <v>81</v>
      </c>
      <c r="AT155" s="154" t="s">
        <v>73</v>
      </c>
      <c r="AU155" s="154" t="s">
        <v>81</v>
      </c>
      <c r="AY155" s="147" t="s">
        <v>196</v>
      </c>
      <c r="BK155" s="155">
        <f>SUM(BK156:BK191)</f>
        <v>0</v>
      </c>
    </row>
    <row r="156" spans="1:65" s="2" customFormat="1" ht="37.700000000000003" customHeight="1">
      <c r="A156" s="33"/>
      <c r="B156" s="156"/>
      <c r="C156" s="157" t="s">
        <v>87</v>
      </c>
      <c r="D156" s="157" t="s">
        <v>197</v>
      </c>
      <c r="E156" s="158" t="s">
        <v>215</v>
      </c>
      <c r="F156" s="159" t="s">
        <v>216</v>
      </c>
      <c r="G156" s="160" t="s">
        <v>217</v>
      </c>
      <c r="H156" s="161">
        <v>3212.4209999999998</v>
      </c>
      <c r="I156" s="162"/>
      <c r="J156" s="163">
        <f>ROUND(I156*H156,2)</f>
        <v>0</v>
      </c>
      <c r="K156" s="164"/>
      <c r="L156" s="34"/>
      <c r="M156" s="165" t="s">
        <v>1</v>
      </c>
      <c r="N156" s="166" t="s">
        <v>40</v>
      </c>
      <c r="O156" s="62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200</v>
      </c>
      <c r="AT156" s="169" t="s">
        <v>197</v>
      </c>
      <c r="AU156" s="169" t="s">
        <v>87</v>
      </c>
      <c r="AY156" s="18" t="s">
        <v>196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8" t="s">
        <v>87</v>
      </c>
      <c r="BK156" s="170">
        <f>ROUND(I156*H156,2)</f>
        <v>0</v>
      </c>
      <c r="BL156" s="18" t="s">
        <v>200</v>
      </c>
      <c r="BM156" s="169" t="s">
        <v>218</v>
      </c>
    </row>
    <row r="157" spans="1:65" s="13" customFormat="1">
      <c r="B157" s="173"/>
      <c r="D157" s="174" t="s">
        <v>219</v>
      </c>
      <c r="E157" s="175" t="s">
        <v>1</v>
      </c>
      <c r="F157" s="176" t="s">
        <v>220</v>
      </c>
      <c r="H157" s="177">
        <v>3212.4209999999998</v>
      </c>
      <c r="I157" s="178"/>
      <c r="L157" s="173"/>
      <c r="M157" s="179"/>
      <c r="N157" s="180"/>
      <c r="O157" s="180"/>
      <c r="P157" s="180"/>
      <c r="Q157" s="180"/>
      <c r="R157" s="180"/>
      <c r="S157" s="180"/>
      <c r="T157" s="181"/>
      <c r="AT157" s="175" t="s">
        <v>219</v>
      </c>
      <c r="AU157" s="175" t="s">
        <v>87</v>
      </c>
      <c r="AV157" s="13" t="s">
        <v>87</v>
      </c>
      <c r="AW157" s="13" t="s">
        <v>29</v>
      </c>
      <c r="AX157" s="13" t="s">
        <v>81</v>
      </c>
      <c r="AY157" s="175" t="s">
        <v>196</v>
      </c>
    </row>
    <row r="158" spans="1:65" s="2" customFormat="1" ht="33" customHeight="1">
      <c r="A158" s="33"/>
      <c r="B158" s="156"/>
      <c r="C158" s="157" t="s">
        <v>221</v>
      </c>
      <c r="D158" s="157" t="s">
        <v>197</v>
      </c>
      <c r="E158" s="158" t="s">
        <v>222</v>
      </c>
      <c r="F158" s="159" t="s">
        <v>223</v>
      </c>
      <c r="G158" s="160" t="s">
        <v>224</v>
      </c>
      <c r="H158" s="161">
        <v>481.863</v>
      </c>
      <c r="I158" s="162"/>
      <c r="J158" s="163">
        <f>ROUND(I158*H158,2)</f>
        <v>0</v>
      </c>
      <c r="K158" s="164"/>
      <c r="L158" s="34"/>
      <c r="M158" s="165" t="s">
        <v>1</v>
      </c>
      <c r="N158" s="166" t="s">
        <v>40</v>
      </c>
      <c r="O158" s="62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200</v>
      </c>
      <c r="AT158" s="169" t="s">
        <v>197</v>
      </c>
      <c r="AU158" s="169" t="s">
        <v>87</v>
      </c>
      <c r="AY158" s="18" t="s">
        <v>196</v>
      </c>
      <c r="BE158" s="170">
        <f>IF(N158="základná",J158,0)</f>
        <v>0</v>
      </c>
      <c r="BF158" s="170">
        <f>IF(N158="znížená",J158,0)</f>
        <v>0</v>
      </c>
      <c r="BG158" s="170">
        <f>IF(N158="zákl. prenesená",J158,0)</f>
        <v>0</v>
      </c>
      <c r="BH158" s="170">
        <f>IF(N158="zníž. prenesená",J158,0)</f>
        <v>0</v>
      </c>
      <c r="BI158" s="170">
        <f>IF(N158="nulová",J158,0)</f>
        <v>0</v>
      </c>
      <c r="BJ158" s="18" t="s">
        <v>87</v>
      </c>
      <c r="BK158" s="170">
        <f>ROUND(I158*H158,2)</f>
        <v>0</v>
      </c>
      <c r="BL158" s="18" t="s">
        <v>200</v>
      </c>
      <c r="BM158" s="169" t="s">
        <v>225</v>
      </c>
    </row>
    <row r="159" spans="1:65" s="13" customFormat="1">
      <c r="B159" s="173"/>
      <c r="D159" s="174" t="s">
        <v>219</v>
      </c>
      <c r="E159" s="175" t="s">
        <v>1</v>
      </c>
      <c r="F159" s="176" t="s">
        <v>226</v>
      </c>
      <c r="H159" s="177">
        <v>481.863</v>
      </c>
      <c r="I159" s="178"/>
      <c r="L159" s="173"/>
      <c r="M159" s="179"/>
      <c r="N159" s="180"/>
      <c r="O159" s="180"/>
      <c r="P159" s="180"/>
      <c r="Q159" s="180"/>
      <c r="R159" s="180"/>
      <c r="S159" s="180"/>
      <c r="T159" s="181"/>
      <c r="AT159" s="175" t="s">
        <v>219</v>
      </c>
      <c r="AU159" s="175" t="s">
        <v>87</v>
      </c>
      <c r="AV159" s="13" t="s">
        <v>87</v>
      </c>
      <c r="AW159" s="13" t="s">
        <v>29</v>
      </c>
      <c r="AX159" s="13" t="s">
        <v>81</v>
      </c>
      <c r="AY159" s="175" t="s">
        <v>196</v>
      </c>
    </row>
    <row r="160" spans="1:65" s="2" customFormat="1" ht="24.2" customHeight="1">
      <c r="A160" s="33"/>
      <c r="B160" s="156"/>
      <c r="C160" s="157" t="s">
        <v>200</v>
      </c>
      <c r="D160" s="157" t="s">
        <v>197</v>
      </c>
      <c r="E160" s="158" t="s">
        <v>227</v>
      </c>
      <c r="F160" s="159" t="s">
        <v>228</v>
      </c>
      <c r="G160" s="160" t="s">
        <v>224</v>
      </c>
      <c r="H160" s="161">
        <v>879.53899999999999</v>
      </c>
      <c r="I160" s="162"/>
      <c r="J160" s="163">
        <f>ROUND(I160*H160,2)</f>
        <v>0</v>
      </c>
      <c r="K160" s="164"/>
      <c r="L160" s="34"/>
      <c r="M160" s="165" t="s">
        <v>1</v>
      </c>
      <c r="N160" s="166" t="s">
        <v>40</v>
      </c>
      <c r="O160" s="62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200</v>
      </c>
      <c r="AT160" s="169" t="s">
        <v>197</v>
      </c>
      <c r="AU160" s="169" t="s">
        <v>87</v>
      </c>
      <c r="AY160" s="18" t="s">
        <v>196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8" t="s">
        <v>87</v>
      </c>
      <c r="BK160" s="170">
        <f>ROUND(I160*H160,2)</f>
        <v>0</v>
      </c>
      <c r="BL160" s="18" t="s">
        <v>200</v>
      </c>
      <c r="BM160" s="169" t="s">
        <v>229</v>
      </c>
    </row>
    <row r="161" spans="1:65" s="13" customFormat="1">
      <c r="B161" s="173"/>
      <c r="D161" s="174" t="s">
        <v>219</v>
      </c>
      <c r="E161" s="175" t="s">
        <v>1</v>
      </c>
      <c r="F161" s="176" t="s">
        <v>230</v>
      </c>
      <c r="H161" s="177">
        <v>481.863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75" t="s">
        <v>219</v>
      </c>
      <c r="AU161" s="175" t="s">
        <v>87</v>
      </c>
      <c r="AV161" s="13" t="s">
        <v>87</v>
      </c>
      <c r="AW161" s="13" t="s">
        <v>29</v>
      </c>
      <c r="AX161" s="13" t="s">
        <v>74</v>
      </c>
      <c r="AY161" s="175" t="s">
        <v>196</v>
      </c>
    </row>
    <row r="162" spans="1:65" s="13" customFormat="1" ht="45">
      <c r="B162" s="173"/>
      <c r="D162" s="174" t="s">
        <v>219</v>
      </c>
      <c r="E162" s="175" t="s">
        <v>1</v>
      </c>
      <c r="F162" s="176" t="s">
        <v>231</v>
      </c>
      <c r="H162" s="177">
        <v>222.399</v>
      </c>
      <c r="I162" s="178"/>
      <c r="L162" s="173"/>
      <c r="M162" s="179"/>
      <c r="N162" s="180"/>
      <c r="O162" s="180"/>
      <c r="P162" s="180"/>
      <c r="Q162" s="180"/>
      <c r="R162" s="180"/>
      <c r="S162" s="180"/>
      <c r="T162" s="181"/>
      <c r="AT162" s="175" t="s">
        <v>219</v>
      </c>
      <c r="AU162" s="175" t="s">
        <v>87</v>
      </c>
      <c r="AV162" s="13" t="s">
        <v>87</v>
      </c>
      <c r="AW162" s="13" t="s">
        <v>29</v>
      </c>
      <c r="AX162" s="13" t="s">
        <v>74</v>
      </c>
      <c r="AY162" s="175" t="s">
        <v>196</v>
      </c>
    </row>
    <row r="163" spans="1:65" s="13" customFormat="1">
      <c r="B163" s="173"/>
      <c r="D163" s="174" t="s">
        <v>219</v>
      </c>
      <c r="E163" s="175" t="s">
        <v>1</v>
      </c>
      <c r="F163" s="176" t="s">
        <v>232</v>
      </c>
      <c r="H163" s="177">
        <v>175.27699999999999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75" t="s">
        <v>219</v>
      </c>
      <c r="AU163" s="175" t="s">
        <v>87</v>
      </c>
      <c r="AV163" s="13" t="s">
        <v>87</v>
      </c>
      <c r="AW163" s="13" t="s">
        <v>29</v>
      </c>
      <c r="AX163" s="13" t="s">
        <v>74</v>
      </c>
      <c r="AY163" s="175" t="s">
        <v>196</v>
      </c>
    </row>
    <row r="164" spans="1:65" s="14" customFormat="1">
      <c r="B164" s="182"/>
      <c r="D164" s="174" t="s">
        <v>219</v>
      </c>
      <c r="E164" s="183" t="s">
        <v>1</v>
      </c>
      <c r="F164" s="184" t="s">
        <v>233</v>
      </c>
      <c r="H164" s="185">
        <v>879.53899999999999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219</v>
      </c>
      <c r="AU164" s="183" t="s">
        <v>87</v>
      </c>
      <c r="AV164" s="14" t="s">
        <v>200</v>
      </c>
      <c r="AW164" s="14" t="s">
        <v>29</v>
      </c>
      <c r="AX164" s="14" t="s">
        <v>81</v>
      </c>
      <c r="AY164" s="183" t="s">
        <v>196</v>
      </c>
    </row>
    <row r="165" spans="1:65" s="2" customFormat="1" ht="24.2" customHeight="1">
      <c r="A165" s="33"/>
      <c r="B165" s="156"/>
      <c r="C165" s="157" t="s">
        <v>234</v>
      </c>
      <c r="D165" s="157" t="s">
        <v>197</v>
      </c>
      <c r="E165" s="158" t="s">
        <v>235</v>
      </c>
      <c r="F165" s="159" t="s">
        <v>236</v>
      </c>
      <c r="G165" s="160" t="s">
        <v>224</v>
      </c>
      <c r="H165" s="161">
        <v>263.86200000000002</v>
      </c>
      <c r="I165" s="162"/>
      <c r="J165" s="163">
        <f>ROUND(I165*H165,2)</f>
        <v>0</v>
      </c>
      <c r="K165" s="164"/>
      <c r="L165" s="34"/>
      <c r="M165" s="165" t="s">
        <v>1</v>
      </c>
      <c r="N165" s="166" t="s">
        <v>40</v>
      </c>
      <c r="O165" s="62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200</v>
      </c>
      <c r="AT165" s="169" t="s">
        <v>197</v>
      </c>
      <c r="AU165" s="169" t="s">
        <v>87</v>
      </c>
      <c r="AY165" s="18" t="s">
        <v>196</v>
      </c>
      <c r="BE165" s="170">
        <f>IF(N165="základná",J165,0)</f>
        <v>0</v>
      </c>
      <c r="BF165" s="170">
        <f>IF(N165="znížená",J165,0)</f>
        <v>0</v>
      </c>
      <c r="BG165" s="170">
        <f>IF(N165="zákl. prenesená",J165,0)</f>
        <v>0</v>
      </c>
      <c r="BH165" s="170">
        <f>IF(N165="zníž. prenesená",J165,0)</f>
        <v>0</v>
      </c>
      <c r="BI165" s="170">
        <f>IF(N165="nulová",J165,0)</f>
        <v>0</v>
      </c>
      <c r="BJ165" s="18" t="s">
        <v>87</v>
      </c>
      <c r="BK165" s="170">
        <f>ROUND(I165*H165,2)</f>
        <v>0</v>
      </c>
      <c r="BL165" s="18" t="s">
        <v>200</v>
      </c>
      <c r="BM165" s="169" t="s">
        <v>237</v>
      </c>
    </row>
    <row r="166" spans="1:65" s="13" customFormat="1">
      <c r="B166" s="173"/>
      <c r="D166" s="174" t="s">
        <v>219</v>
      </c>
      <c r="E166" s="175" t="s">
        <v>1</v>
      </c>
      <c r="F166" s="176" t="s">
        <v>238</v>
      </c>
      <c r="H166" s="177">
        <v>263.86200000000002</v>
      </c>
      <c r="I166" s="178"/>
      <c r="L166" s="173"/>
      <c r="M166" s="179"/>
      <c r="N166" s="180"/>
      <c r="O166" s="180"/>
      <c r="P166" s="180"/>
      <c r="Q166" s="180"/>
      <c r="R166" s="180"/>
      <c r="S166" s="180"/>
      <c r="T166" s="181"/>
      <c r="AT166" s="175" t="s">
        <v>219</v>
      </c>
      <c r="AU166" s="175" t="s">
        <v>87</v>
      </c>
      <c r="AV166" s="13" t="s">
        <v>87</v>
      </c>
      <c r="AW166" s="13" t="s">
        <v>29</v>
      </c>
      <c r="AX166" s="13" t="s">
        <v>81</v>
      </c>
      <c r="AY166" s="175" t="s">
        <v>196</v>
      </c>
    </row>
    <row r="167" spans="1:65" s="2" customFormat="1" ht="21.75" customHeight="1">
      <c r="A167" s="33"/>
      <c r="B167" s="156"/>
      <c r="C167" s="157" t="s">
        <v>239</v>
      </c>
      <c r="D167" s="157" t="s">
        <v>197</v>
      </c>
      <c r="E167" s="158" t="s">
        <v>240</v>
      </c>
      <c r="F167" s="159" t="s">
        <v>241</v>
      </c>
      <c r="G167" s="160" t="s">
        <v>224</v>
      </c>
      <c r="H167" s="161">
        <v>4.9909999999999997</v>
      </c>
      <c r="I167" s="162"/>
      <c r="J167" s="163">
        <f>ROUND(I167*H167,2)</f>
        <v>0</v>
      </c>
      <c r="K167" s="164"/>
      <c r="L167" s="34"/>
      <c r="M167" s="165" t="s">
        <v>1</v>
      </c>
      <c r="N167" s="166" t="s">
        <v>40</v>
      </c>
      <c r="O167" s="62"/>
      <c r="P167" s="167">
        <f>O167*H167</f>
        <v>0</v>
      </c>
      <c r="Q167" s="167">
        <v>0</v>
      </c>
      <c r="R167" s="167">
        <f>Q167*H167</f>
        <v>0</v>
      </c>
      <c r="S167" s="167">
        <v>0</v>
      </c>
      <c r="T167" s="16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200</v>
      </c>
      <c r="AT167" s="169" t="s">
        <v>197</v>
      </c>
      <c r="AU167" s="169" t="s">
        <v>87</v>
      </c>
      <c r="AY167" s="18" t="s">
        <v>196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8" t="s">
        <v>87</v>
      </c>
      <c r="BK167" s="170">
        <f>ROUND(I167*H167,2)</f>
        <v>0</v>
      </c>
      <c r="BL167" s="18" t="s">
        <v>200</v>
      </c>
      <c r="BM167" s="169" t="s">
        <v>242</v>
      </c>
    </row>
    <row r="168" spans="1:65" s="13" customFormat="1">
      <c r="B168" s="173"/>
      <c r="D168" s="174" t="s">
        <v>219</v>
      </c>
      <c r="E168" s="175" t="s">
        <v>1</v>
      </c>
      <c r="F168" s="176" t="s">
        <v>243</v>
      </c>
      <c r="H168" s="177">
        <v>4.9909999999999997</v>
      </c>
      <c r="I168" s="178"/>
      <c r="L168" s="173"/>
      <c r="M168" s="179"/>
      <c r="N168" s="180"/>
      <c r="O168" s="180"/>
      <c r="P168" s="180"/>
      <c r="Q168" s="180"/>
      <c r="R168" s="180"/>
      <c r="S168" s="180"/>
      <c r="T168" s="181"/>
      <c r="AT168" s="175" t="s">
        <v>219</v>
      </c>
      <c r="AU168" s="175" t="s">
        <v>87</v>
      </c>
      <c r="AV168" s="13" t="s">
        <v>87</v>
      </c>
      <c r="AW168" s="13" t="s">
        <v>29</v>
      </c>
      <c r="AX168" s="13" t="s">
        <v>81</v>
      </c>
      <c r="AY168" s="175" t="s">
        <v>196</v>
      </c>
    </row>
    <row r="169" spans="1:65" s="2" customFormat="1" ht="37.700000000000003" customHeight="1">
      <c r="A169" s="33"/>
      <c r="B169" s="156"/>
      <c r="C169" s="157" t="s">
        <v>244</v>
      </c>
      <c r="D169" s="157" t="s">
        <v>197</v>
      </c>
      <c r="E169" s="158" t="s">
        <v>245</v>
      </c>
      <c r="F169" s="159" t="s">
        <v>246</v>
      </c>
      <c r="G169" s="160" t="s">
        <v>224</v>
      </c>
      <c r="H169" s="161">
        <v>1.4970000000000001</v>
      </c>
      <c r="I169" s="162"/>
      <c r="J169" s="163">
        <f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87</v>
      </c>
      <c r="AY169" s="18" t="s">
        <v>196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8" t="s">
        <v>87</v>
      </c>
      <c r="BK169" s="170">
        <f>ROUND(I169*H169,2)</f>
        <v>0</v>
      </c>
      <c r="BL169" s="18" t="s">
        <v>200</v>
      </c>
      <c r="BM169" s="169" t="s">
        <v>247</v>
      </c>
    </row>
    <row r="170" spans="1:65" s="13" customFormat="1">
      <c r="B170" s="173"/>
      <c r="D170" s="174" t="s">
        <v>219</v>
      </c>
      <c r="E170" s="175" t="s">
        <v>1</v>
      </c>
      <c r="F170" s="176" t="s">
        <v>248</v>
      </c>
      <c r="H170" s="177">
        <v>1.4970000000000001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75" t="s">
        <v>219</v>
      </c>
      <c r="AU170" s="175" t="s">
        <v>87</v>
      </c>
      <c r="AV170" s="13" t="s">
        <v>87</v>
      </c>
      <c r="AW170" s="13" t="s">
        <v>29</v>
      </c>
      <c r="AX170" s="13" t="s">
        <v>81</v>
      </c>
      <c r="AY170" s="175" t="s">
        <v>196</v>
      </c>
    </row>
    <row r="171" spans="1:65" s="2" customFormat="1" ht="24.2" customHeight="1">
      <c r="A171" s="33"/>
      <c r="B171" s="156"/>
      <c r="C171" s="157" t="s">
        <v>249</v>
      </c>
      <c r="D171" s="157" t="s">
        <v>197</v>
      </c>
      <c r="E171" s="158" t="s">
        <v>250</v>
      </c>
      <c r="F171" s="159" t="s">
        <v>251</v>
      </c>
      <c r="G171" s="160" t="s">
        <v>224</v>
      </c>
      <c r="H171" s="161">
        <v>959.13599999999997</v>
      </c>
      <c r="I171" s="162"/>
      <c r="J171" s="163">
        <f>ROUND(I171*H171,2)</f>
        <v>0</v>
      </c>
      <c r="K171" s="164"/>
      <c r="L171" s="34"/>
      <c r="M171" s="165" t="s">
        <v>1</v>
      </c>
      <c r="N171" s="166" t="s">
        <v>40</v>
      </c>
      <c r="O171" s="62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200</v>
      </c>
      <c r="AT171" s="169" t="s">
        <v>197</v>
      </c>
      <c r="AU171" s="169" t="s">
        <v>87</v>
      </c>
      <c r="AY171" s="18" t="s">
        <v>196</v>
      </c>
      <c r="BE171" s="170">
        <f>IF(N171="základná",J171,0)</f>
        <v>0</v>
      </c>
      <c r="BF171" s="170">
        <f>IF(N171="znížená",J171,0)</f>
        <v>0</v>
      </c>
      <c r="BG171" s="170">
        <f>IF(N171="zákl. prenesená",J171,0)</f>
        <v>0</v>
      </c>
      <c r="BH171" s="170">
        <f>IF(N171="zníž. prenesená",J171,0)</f>
        <v>0</v>
      </c>
      <c r="BI171" s="170">
        <f>IF(N171="nulová",J171,0)</f>
        <v>0</v>
      </c>
      <c r="BJ171" s="18" t="s">
        <v>87</v>
      </c>
      <c r="BK171" s="170">
        <f>ROUND(I171*H171,2)</f>
        <v>0</v>
      </c>
      <c r="BL171" s="18" t="s">
        <v>200</v>
      </c>
      <c r="BM171" s="169" t="s">
        <v>252</v>
      </c>
    </row>
    <row r="172" spans="1:65" s="13" customFormat="1">
      <c r="B172" s="173"/>
      <c r="D172" s="174" t="s">
        <v>219</v>
      </c>
      <c r="E172" s="175" t="s">
        <v>1</v>
      </c>
      <c r="F172" s="176" t="s">
        <v>253</v>
      </c>
      <c r="H172" s="177">
        <v>884.53</v>
      </c>
      <c r="I172" s="178"/>
      <c r="L172" s="173"/>
      <c r="M172" s="179"/>
      <c r="N172" s="180"/>
      <c r="O172" s="180"/>
      <c r="P172" s="180"/>
      <c r="Q172" s="180"/>
      <c r="R172" s="180"/>
      <c r="S172" s="180"/>
      <c r="T172" s="181"/>
      <c r="AT172" s="175" t="s">
        <v>219</v>
      </c>
      <c r="AU172" s="175" t="s">
        <v>87</v>
      </c>
      <c r="AV172" s="13" t="s">
        <v>87</v>
      </c>
      <c r="AW172" s="13" t="s">
        <v>29</v>
      </c>
      <c r="AX172" s="13" t="s">
        <v>74</v>
      </c>
      <c r="AY172" s="175" t="s">
        <v>196</v>
      </c>
    </row>
    <row r="173" spans="1:65" s="13" customFormat="1">
      <c r="B173" s="173"/>
      <c r="D173" s="174" t="s">
        <v>219</v>
      </c>
      <c r="E173" s="175" t="s">
        <v>1</v>
      </c>
      <c r="F173" s="176" t="s">
        <v>254</v>
      </c>
      <c r="H173" s="177">
        <v>74.605999999999995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75" t="s">
        <v>219</v>
      </c>
      <c r="AU173" s="175" t="s">
        <v>87</v>
      </c>
      <c r="AV173" s="13" t="s">
        <v>87</v>
      </c>
      <c r="AW173" s="13" t="s">
        <v>29</v>
      </c>
      <c r="AX173" s="13" t="s">
        <v>74</v>
      </c>
      <c r="AY173" s="175" t="s">
        <v>196</v>
      </c>
    </row>
    <row r="174" spans="1:65" s="14" customFormat="1">
      <c r="B174" s="182"/>
      <c r="D174" s="174" t="s">
        <v>219</v>
      </c>
      <c r="E174" s="183" t="s">
        <v>1</v>
      </c>
      <c r="F174" s="184" t="s">
        <v>233</v>
      </c>
      <c r="H174" s="185">
        <v>959.13599999999997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219</v>
      </c>
      <c r="AU174" s="183" t="s">
        <v>87</v>
      </c>
      <c r="AV174" s="14" t="s">
        <v>200</v>
      </c>
      <c r="AW174" s="14" t="s">
        <v>29</v>
      </c>
      <c r="AX174" s="14" t="s">
        <v>81</v>
      </c>
      <c r="AY174" s="183" t="s">
        <v>196</v>
      </c>
    </row>
    <row r="175" spans="1:65" s="2" customFormat="1" ht="24.2" customHeight="1">
      <c r="A175" s="33"/>
      <c r="B175" s="156"/>
      <c r="C175" s="157" t="s">
        <v>255</v>
      </c>
      <c r="D175" s="157" t="s">
        <v>197</v>
      </c>
      <c r="E175" s="158" t="s">
        <v>256</v>
      </c>
      <c r="F175" s="159" t="s">
        <v>257</v>
      </c>
      <c r="G175" s="160" t="s">
        <v>224</v>
      </c>
      <c r="H175" s="161">
        <v>959.13599999999997</v>
      </c>
      <c r="I175" s="162"/>
      <c r="J175" s="163">
        <f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200</v>
      </c>
      <c r="AT175" s="169" t="s">
        <v>197</v>
      </c>
      <c r="AU175" s="169" t="s">
        <v>87</v>
      </c>
      <c r="AY175" s="18" t="s">
        <v>196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8" t="s">
        <v>87</v>
      </c>
      <c r="BK175" s="170">
        <f>ROUND(I175*H175,2)</f>
        <v>0</v>
      </c>
      <c r="BL175" s="18" t="s">
        <v>200</v>
      </c>
      <c r="BM175" s="169" t="s">
        <v>258</v>
      </c>
    </row>
    <row r="176" spans="1:65" s="2" customFormat="1" ht="37.700000000000003" customHeight="1">
      <c r="A176" s="33"/>
      <c r="B176" s="156"/>
      <c r="C176" s="157" t="s">
        <v>259</v>
      </c>
      <c r="D176" s="157" t="s">
        <v>197</v>
      </c>
      <c r="E176" s="158" t="s">
        <v>260</v>
      </c>
      <c r="F176" s="159" t="s">
        <v>261</v>
      </c>
      <c r="G176" s="160" t="s">
        <v>224</v>
      </c>
      <c r="H176" s="161">
        <v>479.56799999999998</v>
      </c>
      <c r="I176" s="162"/>
      <c r="J176" s="163">
        <f>ROUND(I176*H176,2)</f>
        <v>0</v>
      </c>
      <c r="K176" s="164"/>
      <c r="L176" s="34"/>
      <c r="M176" s="165" t="s">
        <v>1</v>
      </c>
      <c r="N176" s="166" t="s">
        <v>40</v>
      </c>
      <c r="O176" s="62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200</v>
      </c>
      <c r="AT176" s="169" t="s">
        <v>197</v>
      </c>
      <c r="AU176" s="169" t="s">
        <v>87</v>
      </c>
      <c r="AY176" s="18" t="s">
        <v>196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8" t="s">
        <v>87</v>
      </c>
      <c r="BK176" s="170">
        <f>ROUND(I176*H176,2)</f>
        <v>0</v>
      </c>
      <c r="BL176" s="18" t="s">
        <v>200</v>
      </c>
      <c r="BM176" s="169" t="s">
        <v>262</v>
      </c>
    </row>
    <row r="177" spans="1:65" s="13" customFormat="1">
      <c r="B177" s="173"/>
      <c r="D177" s="174" t="s">
        <v>219</v>
      </c>
      <c r="E177" s="175" t="s">
        <v>1</v>
      </c>
      <c r="F177" s="176" t="s">
        <v>263</v>
      </c>
      <c r="H177" s="177">
        <v>479.56799999999998</v>
      </c>
      <c r="I177" s="178"/>
      <c r="L177" s="173"/>
      <c r="M177" s="179"/>
      <c r="N177" s="180"/>
      <c r="O177" s="180"/>
      <c r="P177" s="180"/>
      <c r="Q177" s="180"/>
      <c r="R177" s="180"/>
      <c r="S177" s="180"/>
      <c r="T177" s="181"/>
      <c r="AT177" s="175" t="s">
        <v>219</v>
      </c>
      <c r="AU177" s="175" t="s">
        <v>87</v>
      </c>
      <c r="AV177" s="13" t="s">
        <v>87</v>
      </c>
      <c r="AW177" s="13" t="s">
        <v>29</v>
      </c>
      <c r="AX177" s="13" t="s">
        <v>81</v>
      </c>
      <c r="AY177" s="175" t="s">
        <v>196</v>
      </c>
    </row>
    <row r="178" spans="1:65" s="2" customFormat="1" ht="44.25" customHeight="1">
      <c r="A178" s="33"/>
      <c r="B178" s="156"/>
      <c r="C178" s="157" t="s">
        <v>264</v>
      </c>
      <c r="D178" s="157" t="s">
        <v>197</v>
      </c>
      <c r="E178" s="158" t="s">
        <v>265</v>
      </c>
      <c r="F178" s="159" t="s">
        <v>266</v>
      </c>
      <c r="G178" s="160" t="s">
        <v>224</v>
      </c>
      <c r="H178" s="161">
        <v>3356.9760000000001</v>
      </c>
      <c r="I178" s="162"/>
      <c r="J178" s="163">
        <f>ROUND(I178*H178,2)</f>
        <v>0</v>
      </c>
      <c r="K178" s="164"/>
      <c r="L178" s="34"/>
      <c r="M178" s="165" t="s">
        <v>1</v>
      </c>
      <c r="N178" s="166" t="s">
        <v>40</v>
      </c>
      <c r="O178" s="62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200</v>
      </c>
      <c r="AT178" s="169" t="s">
        <v>197</v>
      </c>
      <c r="AU178" s="169" t="s">
        <v>87</v>
      </c>
      <c r="AY178" s="18" t="s">
        <v>196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8" t="s">
        <v>87</v>
      </c>
      <c r="BK178" s="170">
        <f>ROUND(I178*H178,2)</f>
        <v>0</v>
      </c>
      <c r="BL178" s="18" t="s">
        <v>200</v>
      </c>
      <c r="BM178" s="169" t="s">
        <v>267</v>
      </c>
    </row>
    <row r="179" spans="1:65" s="13" customFormat="1">
      <c r="B179" s="173"/>
      <c r="D179" s="174" t="s">
        <v>219</v>
      </c>
      <c r="E179" s="175" t="s">
        <v>1</v>
      </c>
      <c r="F179" s="176" t="s">
        <v>268</v>
      </c>
      <c r="H179" s="177">
        <v>3356.9760000000001</v>
      </c>
      <c r="I179" s="178"/>
      <c r="L179" s="173"/>
      <c r="M179" s="179"/>
      <c r="N179" s="180"/>
      <c r="O179" s="180"/>
      <c r="P179" s="180"/>
      <c r="Q179" s="180"/>
      <c r="R179" s="180"/>
      <c r="S179" s="180"/>
      <c r="T179" s="181"/>
      <c r="AT179" s="175" t="s">
        <v>219</v>
      </c>
      <c r="AU179" s="175" t="s">
        <v>87</v>
      </c>
      <c r="AV179" s="13" t="s">
        <v>87</v>
      </c>
      <c r="AW179" s="13" t="s">
        <v>29</v>
      </c>
      <c r="AX179" s="13" t="s">
        <v>81</v>
      </c>
      <c r="AY179" s="175" t="s">
        <v>196</v>
      </c>
    </row>
    <row r="180" spans="1:65" s="2" customFormat="1" ht="24.2" customHeight="1">
      <c r="A180" s="33"/>
      <c r="B180" s="156"/>
      <c r="C180" s="157" t="s">
        <v>141</v>
      </c>
      <c r="D180" s="157" t="s">
        <v>197</v>
      </c>
      <c r="E180" s="158" t="s">
        <v>269</v>
      </c>
      <c r="F180" s="159" t="s">
        <v>270</v>
      </c>
      <c r="G180" s="160" t="s">
        <v>224</v>
      </c>
      <c r="H180" s="161">
        <v>959.13599999999997</v>
      </c>
      <c r="I180" s="162"/>
      <c r="J180" s="163">
        <f>ROUND(I180*H180,2)</f>
        <v>0</v>
      </c>
      <c r="K180" s="164"/>
      <c r="L180" s="34"/>
      <c r="M180" s="165" t="s">
        <v>1</v>
      </c>
      <c r="N180" s="166" t="s">
        <v>40</v>
      </c>
      <c r="O180" s="62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200</v>
      </c>
      <c r="AT180" s="169" t="s">
        <v>197</v>
      </c>
      <c r="AU180" s="169" t="s">
        <v>87</v>
      </c>
      <c r="AY180" s="18" t="s">
        <v>196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8" t="s">
        <v>87</v>
      </c>
      <c r="BK180" s="170">
        <f>ROUND(I180*H180,2)</f>
        <v>0</v>
      </c>
      <c r="BL180" s="18" t="s">
        <v>200</v>
      </c>
      <c r="BM180" s="169" t="s">
        <v>271</v>
      </c>
    </row>
    <row r="181" spans="1:65" s="2" customFormat="1" ht="21.75" customHeight="1">
      <c r="A181" s="33"/>
      <c r="B181" s="156"/>
      <c r="C181" s="157" t="s">
        <v>272</v>
      </c>
      <c r="D181" s="157" t="s">
        <v>197</v>
      </c>
      <c r="E181" s="158" t="s">
        <v>273</v>
      </c>
      <c r="F181" s="159" t="s">
        <v>274</v>
      </c>
      <c r="G181" s="160" t="s">
        <v>224</v>
      </c>
      <c r="H181" s="161">
        <v>479.56799999999998</v>
      </c>
      <c r="I181" s="162"/>
      <c r="J181" s="163">
        <f>ROUND(I181*H181,2)</f>
        <v>0</v>
      </c>
      <c r="K181" s="164"/>
      <c r="L181" s="34"/>
      <c r="M181" s="165" t="s">
        <v>1</v>
      </c>
      <c r="N181" s="166" t="s">
        <v>40</v>
      </c>
      <c r="O181" s="62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200</v>
      </c>
      <c r="AT181" s="169" t="s">
        <v>197</v>
      </c>
      <c r="AU181" s="169" t="s">
        <v>87</v>
      </c>
      <c r="AY181" s="18" t="s">
        <v>196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8" t="s">
        <v>87</v>
      </c>
      <c r="BK181" s="170">
        <f>ROUND(I181*H181,2)</f>
        <v>0</v>
      </c>
      <c r="BL181" s="18" t="s">
        <v>200</v>
      </c>
      <c r="BM181" s="169" t="s">
        <v>275</v>
      </c>
    </row>
    <row r="182" spans="1:65" s="13" customFormat="1">
      <c r="B182" s="173"/>
      <c r="D182" s="174" t="s">
        <v>219</v>
      </c>
      <c r="E182" s="175" t="s">
        <v>1</v>
      </c>
      <c r="F182" s="176" t="s">
        <v>276</v>
      </c>
      <c r="H182" s="177">
        <v>479.56799999999998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75" t="s">
        <v>219</v>
      </c>
      <c r="AU182" s="175" t="s">
        <v>87</v>
      </c>
      <c r="AV182" s="13" t="s">
        <v>87</v>
      </c>
      <c r="AW182" s="13" t="s">
        <v>29</v>
      </c>
      <c r="AX182" s="13" t="s">
        <v>81</v>
      </c>
      <c r="AY182" s="175" t="s">
        <v>196</v>
      </c>
    </row>
    <row r="183" spans="1:65" s="2" customFormat="1" ht="24.2" customHeight="1">
      <c r="A183" s="33"/>
      <c r="B183" s="156"/>
      <c r="C183" s="157" t="s">
        <v>277</v>
      </c>
      <c r="D183" s="157" t="s">
        <v>197</v>
      </c>
      <c r="E183" s="158" t="s">
        <v>278</v>
      </c>
      <c r="F183" s="159" t="s">
        <v>279</v>
      </c>
      <c r="G183" s="160" t="s">
        <v>280</v>
      </c>
      <c r="H183" s="161">
        <v>906.38400000000001</v>
      </c>
      <c r="I183" s="162"/>
      <c r="J183" s="163">
        <f>ROUND(I183*H183,2)</f>
        <v>0</v>
      </c>
      <c r="K183" s="164"/>
      <c r="L183" s="34"/>
      <c r="M183" s="165" t="s">
        <v>1</v>
      </c>
      <c r="N183" s="166" t="s">
        <v>40</v>
      </c>
      <c r="O183" s="62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200</v>
      </c>
      <c r="AT183" s="169" t="s">
        <v>197</v>
      </c>
      <c r="AU183" s="169" t="s">
        <v>87</v>
      </c>
      <c r="AY183" s="18" t="s">
        <v>196</v>
      </c>
      <c r="BE183" s="170">
        <f>IF(N183="základná",J183,0)</f>
        <v>0</v>
      </c>
      <c r="BF183" s="170">
        <f>IF(N183="znížená",J183,0)</f>
        <v>0</v>
      </c>
      <c r="BG183" s="170">
        <f>IF(N183="zákl. prenesená",J183,0)</f>
        <v>0</v>
      </c>
      <c r="BH183" s="170">
        <f>IF(N183="zníž. prenesená",J183,0)</f>
        <v>0</v>
      </c>
      <c r="BI183" s="170">
        <f>IF(N183="nulová",J183,0)</f>
        <v>0</v>
      </c>
      <c r="BJ183" s="18" t="s">
        <v>87</v>
      </c>
      <c r="BK183" s="170">
        <f>ROUND(I183*H183,2)</f>
        <v>0</v>
      </c>
      <c r="BL183" s="18" t="s">
        <v>200</v>
      </c>
      <c r="BM183" s="169" t="s">
        <v>281</v>
      </c>
    </row>
    <row r="184" spans="1:65" s="13" customFormat="1">
      <c r="B184" s="173"/>
      <c r="D184" s="174" t="s">
        <v>219</v>
      </c>
      <c r="E184" s="175" t="s">
        <v>1</v>
      </c>
      <c r="F184" s="176" t="s">
        <v>282</v>
      </c>
      <c r="H184" s="177">
        <v>906.38400000000001</v>
      </c>
      <c r="I184" s="178"/>
      <c r="L184" s="173"/>
      <c r="M184" s="179"/>
      <c r="N184" s="180"/>
      <c r="O184" s="180"/>
      <c r="P184" s="180"/>
      <c r="Q184" s="180"/>
      <c r="R184" s="180"/>
      <c r="S184" s="180"/>
      <c r="T184" s="181"/>
      <c r="AT184" s="175" t="s">
        <v>219</v>
      </c>
      <c r="AU184" s="175" t="s">
        <v>87</v>
      </c>
      <c r="AV184" s="13" t="s">
        <v>87</v>
      </c>
      <c r="AW184" s="13" t="s">
        <v>29</v>
      </c>
      <c r="AX184" s="13" t="s">
        <v>74</v>
      </c>
      <c r="AY184" s="175" t="s">
        <v>196</v>
      </c>
    </row>
    <row r="185" spans="1:65" s="15" customFormat="1" ht="22.5">
      <c r="B185" s="190"/>
      <c r="D185" s="174" t="s">
        <v>219</v>
      </c>
      <c r="E185" s="191" t="s">
        <v>1</v>
      </c>
      <c r="F185" s="192" t="s">
        <v>283</v>
      </c>
      <c r="H185" s="191" t="s">
        <v>1</v>
      </c>
      <c r="I185" s="193"/>
      <c r="L185" s="190"/>
      <c r="M185" s="194"/>
      <c r="N185" s="195"/>
      <c r="O185" s="195"/>
      <c r="P185" s="195"/>
      <c r="Q185" s="195"/>
      <c r="R185" s="195"/>
      <c r="S185" s="195"/>
      <c r="T185" s="196"/>
      <c r="AT185" s="191" t="s">
        <v>219</v>
      </c>
      <c r="AU185" s="191" t="s">
        <v>87</v>
      </c>
      <c r="AV185" s="15" t="s">
        <v>81</v>
      </c>
      <c r="AW185" s="15" t="s">
        <v>29</v>
      </c>
      <c r="AX185" s="15" t="s">
        <v>74</v>
      </c>
      <c r="AY185" s="191" t="s">
        <v>196</v>
      </c>
    </row>
    <row r="186" spans="1:65" s="15" customFormat="1" ht="33.75">
      <c r="B186" s="190"/>
      <c r="D186" s="174" t="s">
        <v>219</v>
      </c>
      <c r="E186" s="191" t="s">
        <v>1</v>
      </c>
      <c r="F186" s="192" t="s">
        <v>284</v>
      </c>
      <c r="H186" s="191" t="s">
        <v>1</v>
      </c>
      <c r="I186" s="193"/>
      <c r="L186" s="190"/>
      <c r="M186" s="194"/>
      <c r="N186" s="195"/>
      <c r="O186" s="195"/>
      <c r="P186" s="195"/>
      <c r="Q186" s="195"/>
      <c r="R186" s="195"/>
      <c r="S186" s="195"/>
      <c r="T186" s="196"/>
      <c r="AT186" s="191" t="s">
        <v>219</v>
      </c>
      <c r="AU186" s="191" t="s">
        <v>87</v>
      </c>
      <c r="AV186" s="15" t="s">
        <v>81</v>
      </c>
      <c r="AW186" s="15" t="s">
        <v>29</v>
      </c>
      <c r="AX186" s="15" t="s">
        <v>74</v>
      </c>
      <c r="AY186" s="191" t="s">
        <v>196</v>
      </c>
    </row>
    <row r="187" spans="1:65" s="14" customFormat="1">
      <c r="B187" s="182"/>
      <c r="D187" s="174" t="s">
        <v>219</v>
      </c>
      <c r="E187" s="183" t="s">
        <v>1</v>
      </c>
      <c r="F187" s="184" t="s">
        <v>233</v>
      </c>
      <c r="H187" s="185">
        <v>906.38400000000001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219</v>
      </c>
      <c r="AU187" s="183" t="s">
        <v>87</v>
      </c>
      <c r="AV187" s="14" t="s">
        <v>200</v>
      </c>
      <c r="AW187" s="14" t="s">
        <v>29</v>
      </c>
      <c r="AX187" s="14" t="s">
        <v>81</v>
      </c>
      <c r="AY187" s="183" t="s">
        <v>196</v>
      </c>
    </row>
    <row r="188" spans="1:65" s="2" customFormat="1" ht="33" customHeight="1">
      <c r="A188" s="33"/>
      <c r="B188" s="156"/>
      <c r="C188" s="157" t="s">
        <v>285</v>
      </c>
      <c r="D188" s="157" t="s">
        <v>197</v>
      </c>
      <c r="E188" s="158" t="s">
        <v>286</v>
      </c>
      <c r="F188" s="159" t="s">
        <v>287</v>
      </c>
      <c r="G188" s="160" t="s">
        <v>224</v>
      </c>
      <c r="H188" s="161">
        <v>479.56799999999998</v>
      </c>
      <c r="I188" s="162"/>
      <c r="J188" s="163">
        <f>ROUND(I188*H188,2)</f>
        <v>0</v>
      </c>
      <c r="K188" s="164"/>
      <c r="L188" s="34"/>
      <c r="M188" s="165" t="s">
        <v>1</v>
      </c>
      <c r="N188" s="166" t="s">
        <v>40</v>
      </c>
      <c r="O188" s="62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200</v>
      </c>
      <c r="AT188" s="169" t="s">
        <v>197</v>
      </c>
      <c r="AU188" s="169" t="s">
        <v>87</v>
      </c>
      <c r="AY188" s="18" t="s">
        <v>196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8" t="s">
        <v>87</v>
      </c>
      <c r="BK188" s="170">
        <f>ROUND(I188*H188,2)</f>
        <v>0</v>
      </c>
      <c r="BL188" s="18" t="s">
        <v>200</v>
      </c>
      <c r="BM188" s="169" t="s">
        <v>288</v>
      </c>
    </row>
    <row r="189" spans="1:65" s="13" customFormat="1">
      <c r="B189" s="173"/>
      <c r="D189" s="174" t="s">
        <v>219</v>
      </c>
      <c r="E189" s="175" t="s">
        <v>1</v>
      </c>
      <c r="F189" s="176" t="s">
        <v>276</v>
      </c>
      <c r="H189" s="177">
        <v>479.56799999999998</v>
      </c>
      <c r="I189" s="178"/>
      <c r="L189" s="173"/>
      <c r="M189" s="179"/>
      <c r="N189" s="180"/>
      <c r="O189" s="180"/>
      <c r="P189" s="180"/>
      <c r="Q189" s="180"/>
      <c r="R189" s="180"/>
      <c r="S189" s="180"/>
      <c r="T189" s="181"/>
      <c r="AT189" s="175" t="s">
        <v>219</v>
      </c>
      <c r="AU189" s="175" t="s">
        <v>87</v>
      </c>
      <c r="AV189" s="13" t="s">
        <v>87</v>
      </c>
      <c r="AW189" s="13" t="s">
        <v>29</v>
      </c>
      <c r="AX189" s="13" t="s">
        <v>81</v>
      </c>
      <c r="AY189" s="175" t="s">
        <v>196</v>
      </c>
    </row>
    <row r="190" spans="1:65" s="2" customFormat="1" ht="24.2" customHeight="1">
      <c r="A190" s="33"/>
      <c r="B190" s="156"/>
      <c r="C190" s="157" t="s">
        <v>289</v>
      </c>
      <c r="D190" s="157" t="s">
        <v>197</v>
      </c>
      <c r="E190" s="158" t="s">
        <v>290</v>
      </c>
      <c r="F190" s="159" t="s">
        <v>291</v>
      </c>
      <c r="G190" s="160" t="s">
        <v>217</v>
      </c>
      <c r="H190" s="161">
        <v>3212.4209999999998</v>
      </c>
      <c r="I190" s="162"/>
      <c r="J190" s="163">
        <f>ROUND(I190*H190,2)</f>
        <v>0</v>
      </c>
      <c r="K190" s="164"/>
      <c r="L190" s="34"/>
      <c r="M190" s="165" t="s">
        <v>1</v>
      </c>
      <c r="N190" s="166" t="s">
        <v>40</v>
      </c>
      <c r="O190" s="62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200</v>
      </c>
      <c r="AT190" s="169" t="s">
        <v>197</v>
      </c>
      <c r="AU190" s="169" t="s">
        <v>87</v>
      </c>
      <c r="AY190" s="18" t="s">
        <v>196</v>
      </c>
      <c r="BE190" s="170">
        <f>IF(N190="základná",J190,0)</f>
        <v>0</v>
      </c>
      <c r="BF190" s="170">
        <f>IF(N190="znížená",J190,0)</f>
        <v>0</v>
      </c>
      <c r="BG190" s="170">
        <f>IF(N190="zákl. prenesená",J190,0)</f>
        <v>0</v>
      </c>
      <c r="BH190" s="170">
        <f>IF(N190="zníž. prenesená",J190,0)</f>
        <v>0</v>
      </c>
      <c r="BI190" s="170">
        <f>IF(N190="nulová",J190,0)</f>
        <v>0</v>
      </c>
      <c r="BJ190" s="18" t="s">
        <v>87</v>
      </c>
      <c r="BK190" s="170">
        <f>ROUND(I190*H190,2)</f>
        <v>0</v>
      </c>
      <c r="BL190" s="18" t="s">
        <v>200</v>
      </c>
      <c r="BM190" s="169" t="s">
        <v>292</v>
      </c>
    </row>
    <row r="191" spans="1:65" s="13" customFormat="1">
      <c r="B191" s="173"/>
      <c r="D191" s="174" t="s">
        <v>219</v>
      </c>
      <c r="E191" s="175" t="s">
        <v>1</v>
      </c>
      <c r="F191" s="176" t="s">
        <v>220</v>
      </c>
      <c r="H191" s="177">
        <v>3212.4209999999998</v>
      </c>
      <c r="I191" s="178"/>
      <c r="L191" s="173"/>
      <c r="M191" s="179"/>
      <c r="N191" s="180"/>
      <c r="O191" s="180"/>
      <c r="P191" s="180"/>
      <c r="Q191" s="180"/>
      <c r="R191" s="180"/>
      <c r="S191" s="180"/>
      <c r="T191" s="181"/>
      <c r="AT191" s="175" t="s">
        <v>219</v>
      </c>
      <c r="AU191" s="175" t="s">
        <v>87</v>
      </c>
      <c r="AV191" s="13" t="s">
        <v>87</v>
      </c>
      <c r="AW191" s="13" t="s">
        <v>29</v>
      </c>
      <c r="AX191" s="13" t="s">
        <v>81</v>
      </c>
      <c r="AY191" s="175" t="s">
        <v>196</v>
      </c>
    </row>
    <row r="192" spans="1:65" s="12" customFormat="1" ht="22.7" customHeight="1">
      <c r="B192" s="146"/>
      <c r="D192" s="147" t="s">
        <v>73</v>
      </c>
      <c r="E192" s="171" t="s">
        <v>87</v>
      </c>
      <c r="F192" s="171" t="s">
        <v>293</v>
      </c>
      <c r="I192" s="149"/>
      <c r="J192" s="172">
        <f>BK192</f>
        <v>0</v>
      </c>
      <c r="L192" s="146"/>
      <c r="M192" s="150"/>
      <c r="N192" s="151"/>
      <c r="O192" s="151"/>
      <c r="P192" s="152">
        <f>SUM(P193:P293)</f>
        <v>0</v>
      </c>
      <c r="Q192" s="151"/>
      <c r="R192" s="152">
        <f>SUM(R193:R293)</f>
        <v>2136.81193923</v>
      </c>
      <c r="S192" s="151"/>
      <c r="T192" s="153">
        <f>SUM(T193:T293)</f>
        <v>0</v>
      </c>
      <c r="AR192" s="147" t="s">
        <v>81</v>
      </c>
      <c r="AT192" s="154" t="s">
        <v>73</v>
      </c>
      <c r="AU192" s="154" t="s">
        <v>81</v>
      </c>
      <c r="AY192" s="147" t="s">
        <v>196</v>
      </c>
      <c r="BK192" s="155">
        <f>SUM(BK193:BK293)</f>
        <v>0</v>
      </c>
    </row>
    <row r="193" spans="1:65" s="2" customFormat="1" ht="24.2" customHeight="1">
      <c r="A193" s="33"/>
      <c r="B193" s="156"/>
      <c r="C193" s="157" t="s">
        <v>294</v>
      </c>
      <c r="D193" s="157" t="s">
        <v>197</v>
      </c>
      <c r="E193" s="158" t="s">
        <v>295</v>
      </c>
      <c r="F193" s="159" t="s">
        <v>296</v>
      </c>
      <c r="G193" s="160" t="s">
        <v>224</v>
      </c>
      <c r="H193" s="161">
        <v>4.9909999999999997</v>
      </c>
      <c r="I193" s="162"/>
      <c r="J193" s="163">
        <f>ROUND(I193*H193,2)</f>
        <v>0</v>
      </c>
      <c r="K193" s="164"/>
      <c r="L193" s="34"/>
      <c r="M193" s="165" t="s">
        <v>1</v>
      </c>
      <c r="N193" s="166" t="s">
        <v>40</v>
      </c>
      <c r="O193" s="62"/>
      <c r="P193" s="167">
        <f>O193*H193</f>
        <v>0</v>
      </c>
      <c r="Q193" s="167">
        <v>1.9205000000000001</v>
      </c>
      <c r="R193" s="167">
        <f>Q193*H193</f>
        <v>9.5852155000000003</v>
      </c>
      <c r="S193" s="167">
        <v>0</v>
      </c>
      <c r="T193" s="16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200</v>
      </c>
      <c r="AT193" s="169" t="s">
        <v>197</v>
      </c>
      <c r="AU193" s="169" t="s">
        <v>87</v>
      </c>
      <c r="AY193" s="18" t="s">
        <v>196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8" t="s">
        <v>87</v>
      </c>
      <c r="BK193" s="170">
        <f>ROUND(I193*H193,2)</f>
        <v>0</v>
      </c>
      <c r="BL193" s="18" t="s">
        <v>200</v>
      </c>
      <c r="BM193" s="169" t="s">
        <v>297</v>
      </c>
    </row>
    <row r="194" spans="1:65" s="13" customFormat="1">
      <c r="B194" s="173"/>
      <c r="D194" s="174" t="s">
        <v>219</v>
      </c>
      <c r="E194" s="175" t="s">
        <v>1</v>
      </c>
      <c r="F194" s="176" t="s">
        <v>298</v>
      </c>
      <c r="H194" s="177">
        <v>4.9909999999999997</v>
      </c>
      <c r="I194" s="178"/>
      <c r="L194" s="173"/>
      <c r="M194" s="179"/>
      <c r="N194" s="180"/>
      <c r="O194" s="180"/>
      <c r="P194" s="180"/>
      <c r="Q194" s="180"/>
      <c r="R194" s="180"/>
      <c r="S194" s="180"/>
      <c r="T194" s="181"/>
      <c r="AT194" s="175" t="s">
        <v>219</v>
      </c>
      <c r="AU194" s="175" t="s">
        <v>87</v>
      </c>
      <c r="AV194" s="13" t="s">
        <v>87</v>
      </c>
      <c r="AW194" s="13" t="s">
        <v>29</v>
      </c>
      <c r="AX194" s="13" t="s">
        <v>81</v>
      </c>
      <c r="AY194" s="175" t="s">
        <v>196</v>
      </c>
    </row>
    <row r="195" spans="1:65" s="2" customFormat="1" ht="33" customHeight="1">
      <c r="A195" s="33"/>
      <c r="B195" s="156"/>
      <c r="C195" s="157" t="s">
        <v>299</v>
      </c>
      <c r="D195" s="157" t="s">
        <v>197</v>
      </c>
      <c r="E195" s="158" t="s">
        <v>300</v>
      </c>
      <c r="F195" s="159" t="s">
        <v>301</v>
      </c>
      <c r="G195" s="160" t="s">
        <v>217</v>
      </c>
      <c r="H195" s="161">
        <v>37.207999999999998</v>
      </c>
      <c r="I195" s="162"/>
      <c r="J195" s="163">
        <f>ROUND(I195*H195,2)</f>
        <v>0</v>
      </c>
      <c r="K195" s="164"/>
      <c r="L195" s="34"/>
      <c r="M195" s="165" t="s">
        <v>1</v>
      </c>
      <c r="N195" s="166" t="s">
        <v>40</v>
      </c>
      <c r="O195" s="62"/>
      <c r="P195" s="167">
        <f>O195*H195</f>
        <v>0</v>
      </c>
      <c r="Q195" s="167">
        <v>3.5E-4</v>
      </c>
      <c r="R195" s="167">
        <f>Q195*H195</f>
        <v>1.3022799999999999E-2</v>
      </c>
      <c r="S195" s="167">
        <v>0</v>
      </c>
      <c r="T195" s="16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200</v>
      </c>
      <c r="AT195" s="169" t="s">
        <v>197</v>
      </c>
      <c r="AU195" s="169" t="s">
        <v>87</v>
      </c>
      <c r="AY195" s="18" t="s">
        <v>196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8" t="s">
        <v>87</v>
      </c>
      <c r="BK195" s="170">
        <f>ROUND(I195*H195,2)</f>
        <v>0</v>
      </c>
      <c r="BL195" s="18" t="s">
        <v>200</v>
      </c>
      <c r="BM195" s="169" t="s">
        <v>302</v>
      </c>
    </row>
    <row r="196" spans="1:65" s="13" customFormat="1">
      <c r="B196" s="173"/>
      <c r="D196" s="174" t="s">
        <v>219</v>
      </c>
      <c r="E196" s="175" t="s">
        <v>1</v>
      </c>
      <c r="F196" s="176" t="s">
        <v>303</v>
      </c>
      <c r="H196" s="177">
        <v>37.207999999999998</v>
      </c>
      <c r="I196" s="178"/>
      <c r="L196" s="173"/>
      <c r="M196" s="179"/>
      <c r="N196" s="180"/>
      <c r="O196" s="180"/>
      <c r="P196" s="180"/>
      <c r="Q196" s="180"/>
      <c r="R196" s="180"/>
      <c r="S196" s="180"/>
      <c r="T196" s="181"/>
      <c r="AT196" s="175" t="s">
        <v>219</v>
      </c>
      <c r="AU196" s="175" t="s">
        <v>87</v>
      </c>
      <c r="AV196" s="13" t="s">
        <v>87</v>
      </c>
      <c r="AW196" s="13" t="s">
        <v>29</v>
      </c>
      <c r="AX196" s="13" t="s">
        <v>81</v>
      </c>
      <c r="AY196" s="175" t="s">
        <v>196</v>
      </c>
    </row>
    <row r="197" spans="1:65" s="2" customFormat="1" ht="16.5" customHeight="1">
      <c r="A197" s="33"/>
      <c r="B197" s="156"/>
      <c r="C197" s="197" t="s">
        <v>304</v>
      </c>
      <c r="D197" s="197" t="s">
        <v>305</v>
      </c>
      <c r="E197" s="198" t="s">
        <v>306</v>
      </c>
      <c r="F197" s="199" t="s">
        <v>307</v>
      </c>
      <c r="G197" s="200" t="s">
        <v>217</v>
      </c>
      <c r="H197" s="201">
        <v>37.207999999999998</v>
      </c>
      <c r="I197" s="202"/>
      <c r="J197" s="203">
        <f>ROUND(I197*H197,2)</f>
        <v>0</v>
      </c>
      <c r="K197" s="204"/>
      <c r="L197" s="205"/>
      <c r="M197" s="206" t="s">
        <v>1</v>
      </c>
      <c r="N197" s="207" t="s">
        <v>40</v>
      </c>
      <c r="O197" s="62"/>
      <c r="P197" s="167">
        <f>O197*H197</f>
        <v>0</v>
      </c>
      <c r="Q197" s="167">
        <v>2.0000000000000001E-4</v>
      </c>
      <c r="R197" s="167">
        <f>Q197*H197</f>
        <v>7.4416000000000005E-3</v>
      </c>
      <c r="S197" s="167">
        <v>0</v>
      </c>
      <c r="T197" s="16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249</v>
      </c>
      <c r="AT197" s="169" t="s">
        <v>305</v>
      </c>
      <c r="AU197" s="169" t="s">
        <v>87</v>
      </c>
      <c r="AY197" s="18" t="s">
        <v>196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8" t="s">
        <v>87</v>
      </c>
      <c r="BK197" s="170">
        <f>ROUND(I197*H197,2)</f>
        <v>0</v>
      </c>
      <c r="BL197" s="18" t="s">
        <v>200</v>
      </c>
      <c r="BM197" s="169" t="s">
        <v>308</v>
      </c>
    </row>
    <row r="198" spans="1:65" s="2" customFormat="1" ht="16.5" customHeight="1">
      <c r="A198" s="33"/>
      <c r="B198" s="156"/>
      <c r="C198" s="157" t="s">
        <v>7</v>
      </c>
      <c r="D198" s="157" t="s">
        <v>197</v>
      </c>
      <c r="E198" s="158" t="s">
        <v>309</v>
      </c>
      <c r="F198" s="159" t="s">
        <v>310</v>
      </c>
      <c r="G198" s="160" t="s">
        <v>224</v>
      </c>
      <c r="H198" s="161">
        <v>0.61899999999999999</v>
      </c>
      <c r="I198" s="162"/>
      <c r="J198" s="163">
        <f>ROUND(I198*H198,2)</f>
        <v>0</v>
      </c>
      <c r="K198" s="164"/>
      <c r="L198" s="34"/>
      <c r="M198" s="165" t="s">
        <v>1</v>
      </c>
      <c r="N198" s="166" t="s">
        <v>40</v>
      </c>
      <c r="O198" s="62"/>
      <c r="P198" s="167">
        <f>O198*H198</f>
        <v>0</v>
      </c>
      <c r="Q198" s="167">
        <v>1.9205000000000001</v>
      </c>
      <c r="R198" s="167">
        <f>Q198*H198</f>
        <v>1.1887894999999999</v>
      </c>
      <c r="S198" s="167">
        <v>0</v>
      </c>
      <c r="T198" s="16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200</v>
      </c>
      <c r="AT198" s="169" t="s">
        <v>197</v>
      </c>
      <c r="AU198" s="169" t="s">
        <v>87</v>
      </c>
      <c r="AY198" s="18" t="s">
        <v>196</v>
      </c>
      <c r="BE198" s="170">
        <f>IF(N198="základná",J198,0)</f>
        <v>0</v>
      </c>
      <c r="BF198" s="170">
        <f>IF(N198="znížená",J198,0)</f>
        <v>0</v>
      </c>
      <c r="BG198" s="170">
        <f>IF(N198="zákl. prenesená",J198,0)</f>
        <v>0</v>
      </c>
      <c r="BH198" s="170">
        <f>IF(N198="zníž. prenesená",J198,0)</f>
        <v>0</v>
      </c>
      <c r="BI198" s="170">
        <f>IF(N198="nulová",J198,0)</f>
        <v>0</v>
      </c>
      <c r="BJ198" s="18" t="s">
        <v>87</v>
      </c>
      <c r="BK198" s="170">
        <f>ROUND(I198*H198,2)</f>
        <v>0</v>
      </c>
      <c r="BL198" s="18" t="s">
        <v>200</v>
      </c>
      <c r="BM198" s="169" t="s">
        <v>311</v>
      </c>
    </row>
    <row r="199" spans="1:65" s="13" customFormat="1">
      <c r="B199" s="173"/>
      <c r="D199" s="174" t="s">
        <v>219</v>
      </c>
      <c r="E199" s="175" t="s">
        <v>1</v>
      </c>
      <c r="F199" s="176" t="s">
        <v>312</v>
      </c>
      <c r="H199" s="177">
        <v>0.61899999999999999</v>
      </c>
      <c r="I199" s="178"/>
      <c r="L199" s="173"/>
      <c r="M199" s="179"/>
      <c r="N199" s="180"/>
      <c r="O199" s="180"/>
      <c r="P199" s="180"/>
      <c r="Q199" s="180"/>
      <c r="R199" s="180"/>
      <c r="S199" s="180"/>
      <c r="T199" s="181"/>
      <c r="AT199" s="175" t="s">
        <v>219</v>
      </c>
      <c r="AU199" s="175" t="s">
        <v>87</v>
      </c>
      <c r="AV199" s="13" t="s">
        <v>87</v>
      </c>
      <c r="AW199" s="13" t="s">
        <v>29</v>
      </c>
      <c r="AX199" s="13" t="s">
        <v>81</v>
      </c>
      <c r="AY199" s="175" t="s">
        <v>196</v>
      </c>
    </row>
    <row r="200" spans="1:65" s="2" customFormat="1" ht="24.2" customHeight="1">
      <c r="A200" s="33"/>
      <c r="B200" s="156"/>
      <c r="C200" s="157" t="s">
        <v>313</v>
      </c>
      <c r="D200" s="157" t="s">
        <v>197</v>
      </c>
      <c r="E200" s="158" t="s">
        <v>314</v>
      </c>
      <c r="F200" s="159" t="s">
        <v>315</v>
      </c>
      <c r="G200" s="160" t="s">
        <v>316</v>
      </c>
      <c r="H200" s="161">
        <v>16.5</v>
      </c>
      <c r="I200" s="162"/>
      <c r="J200" s="163">
        <f>ROUND(I200*H200,2)</f>
        <v>0</v>
      </c>
      <c r="K200" s="164"/>
      <c r="L200" s="34"/>
      <c r="M200" s="165" t="s">
        <v>1</v>
      </c>
      <c r="N200" s="166" t="s">
        <v>40</v>
      </c>
      <c r="O200" s="62"/>
      <c r="P200" s="167">
        <f>O200*H200</f>
        <v>0</v>
      </c>
      <c r="Q200" s="167">
        <v>1.7979999999999999E-2</v>
      </c>
      <c r="R200" s="167">
        <f>Q200*H200</f>
        <v>0.29666999999999999</v>
      </c>
      <c r="S200" s="167">
        <v>0</v>
      </c>
      <c r="T200" s="16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200</v>
      </c>
      <c r="AT200" s="169" t="s">
        <v>197</v>
      </c>
      <c r="AU200" s="169" t="s">
        <v>87</v>
      </c>
      <c r="AY200" s="18" t="s">
        <v>196</v>
      </c>
      <c r="BE200" s="170">
        <f>IF(N200="základná",J200,0)</f>
        <v>0</v>
      </c>
      <c r="BF200" s="170">
        <f>IF(N200="znížená",J200,0)</f>
        <v>0</v>
      </c>
      <c r="BG200" s="170">
        <f>IF(N200="zákl. prenesená",J200,0)</f>
        <v>0</v>
      </c>
      <c r="BH200" s="170">
        <f>IF(N200="zníž. prenesená",J200,0)</f>
        <v>0</v>
      </c>
      <c r="BI200" s="170">
        <f>IF(N200="nulová",J200,0)</f>
        <v>0</v>
      </c>
      <c r="BJ200" s="18" t="s">
        <v>87</v>
      </c>
      <c r="BK200" s="170">
        <f>ROUND(I200*H200,2)</f>
        <v>0</v>
      </c>
      <c r="BL200" s="18" t="s">
        <v>200</v>
      </c>
      <c r="BM200" s="169" t="s">
        <v>317</v>
      </c>
    </row>
    <row r="201" spans="1:65" s="13" customFormat="1">
      <c r="B201" s="173"/>
      <c r="D201" s="174" t="s">
        <v>219</v>
      </c>
      <c r="E201" s="175" t="s">
        <v>1</v>
      </c>
      <c r="F201" s="176" t="s">
        <v>318</v>
      </c>
      <c r="H201" s="177">
        <v>16.5</v>
      </c>
      <c r="I201" s="178"/>
      <c r="L201" s="173"/>
      <c r="M201" s="179"/>
      <c r="N201" s="180"/>
      <c r="O201" s="180"/>
      <c r="P201" s="180"/>
      <c r="Q201" s="180"/>
      <c r="R201" s="180"/>
      <c r="S201" s="180"/>
      <c r="T201" s="181"/>
      <c r="AT201" s="175" t="s">
        <v>219</v>
      </c>
      <c r="AU201" s="175" t="s">
        <v>87</v>
      </c>
      <c r="AV201" s="13" t="s">
        <v>87</v>
      </c>
      <c r="AW201" s="13" t="s">
        <v>29</v>
      </c>
      <c r="AX201" s="13" t="s">
        <v>81</v>
      </c>
      <c r="AY201" s="175" t="s">
        <v>196</v>
      </c>
    </row>
    <row r="202" spans="1:65" s="2" customFormat="1" ht="33" customHeight="1">
      <c r="A202" s="33"/>
      <c r="B202" s="156"/>
      <c r="C202" s="157" t="s">
        <v>319</v>
      </c>
      <c r="D202" s="157" t="s">
        <v>197</v>
      </c>
      <c r="E202" s="158" t="s">
        <v>320</v>
      </c>
      <c r="F202" s="159" t="s">
        <v>321</v>
      </c>
      <c r="G202" s="160" t="s">
        <v>224</v>
      </c>
      <c r="H202" s="161">
        <v>74.605999999999995</v>
      </c>
      <c r="I202" s="162"/>
      <c r="J202" s="163">
        <f>ROUND(I202*H202,2)</f>
        <v>0</v>
      </c>
      <c r="K202" s="164"/>
      <c r="L202" s="34"/>
      <c r="M202" s="165" t="s">
        <v>1</v>
      </c>
      <c r="N202" s="166" t="s">
        <v>40</v>
      </c>
      <c r="O202" s="62"/>
      <c r="P202" s="167">
        <f>O202*H202</f>
        <v>0</v>
      </c>
      <c r="Q202" s="167">
        <v>2.3033399999999999</v>
      </c>
      <c r="R202" s="167">
        <f>Q202*H202</f>
        <v>171.84298403999998</v>
      </c>
      <c r="S202" s="167">
        <v>0</v>
      </c>
      <c r="T202" s="16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200</v>
      </c>
      <c r="AT202" s="169" t="s">
        <v>197</v>
      </c>
      <c r="AU202" s="169" t="s">
        <v>87</v>
      </c>
      <c r="AY202" s="18" t="s">
        <v>196</v>
      </c>
      <c r="BE202" s="170">
        <f>IF(N202="základná",J202,0)</f>
        <v>0</v>
      </c>
      <c r="BF202" s="170">
        <f>IF(N202="znížená",J202,0)</f>
        <v>0</v>
      </c>
      <c r="BG202" s="170">
        <f>IF(N202="zákl. prenesená",J202,0)</f>
        <v>0</v>
      </c>
      <c r="BH202" s="170">
        <f>IF(N202="zníž. prenesená",J202,0)</f>
        <v>0</v>
      </c>
      <c r="BI202" s="170">
        <f>IF(N202="nulová",J202,0)</f>
        <v>0</v>
      </c>
      <c r="BJ202" s="18" t="s">
        <v>87</v>
      </c>
      <c r="BK202" s="170">
        <f>ROUND(I202*H202,2)</f>
        <v>0</v>
      </c>
      <c r="BL202" s="18" t="s">
        <v>200</v>
      </c>
      <c r="BM202" s="169" t="s">
        <v>322</v>
      </c>
    </row>
    <row r="203" spans="1:65" s="13" customFormat="1">
      <c r="B203" s="173"/>
      <c r="D203" s="174" t="s">
        <v>219</v>
      </c>
      <c r="E203" s="175" t="s">
        <v>1</v>
      </c>
      <c r="F203" s="176" t="s">
        <v>323</v>
      </c>
      <c r="H203" s="177">
        <v>7.9130000000000003</v>
      </c>
      <c r="I203" s="178"/>
      <c r="L203" s="173"/>
      <c r="M203" s="179"/>
      <c r="N203" s="180"/>
      <c r="O203" s="180"/>
      <c r="P203" s="180"/>
      <c r="Q203" s="180"/>
      <c r="R203" s="180"/>
      <c r="S203" s="180"/>
      <c r="T203" s="181"/>
      <c r="AT203" s="175" t="s">
        <v>219</v>
      </c>
      <c r="AU203" s="175" t="s">
        <v>87</v>
      </c>
      <c r="AV203" s="13" t="s">
        <v>87</v>
      </c>
      <c r="AW203" s="13" t="s">
        <v>29</v>
      </c>
      <c r="AX203" s="13" t="s">
        <v>74</v>
      </c>
      <c r="AY203" s="175" t="s">
        <v>196</v>
      </c>
    </row>
    <row r="204" spans="1:65" s="13" customFormat="1">
      <c r="B204" s="173"/>
      <c r="D204" s="174" t="s">
        <v>219</v>
      </c>
      <c r="E204" s="175" t="s">
        <v>1</v>
      </c>
      <c r="F204" s="176" t="s">
        <v>324</v>
      </c>
      <c r="H204" s="177">
        <v>7.9130000000000003</v>
      </c>
      <c r="I204" s="178"/>
      <c r="L204" s="173"/>
      <c r="M204" s="179"/>
      <c r="N204" s="180"/>
      <c r="O204" s="180"/>
      <c r="P204" s="180"/>
      <c r="Q204" s="180"/>
      <c r="R204" s="180"/>
      <c r="S204" s="180"/>
      <c r="T204" s="181"/>
      <c r="AT204" s="175" t="s">
        <v>219</v>
      </c>
      <c r="AU204" s="175" t="s">
        <v>87</v>
      </c>
      <c r="AV204" s="13" t="s">
        <v>87</v>
      </c>
      <c r="AW204" s="13" t="s">
        <v>29</v>
      </c>
      <c r="AX204" s="13" t="s">
        <v>74</v>
      </c>
      <c r="AY204" s="175" t="s">
        <v>196</v>
      </c>
    </row>
    <row r="205" spans="1:65" s="13" customFormat="1">
      <c r="B205" s="173"/>
      <c r="D205" s="174" t="s">
        <v>219</v>
      </c>
      <c r="E205" s="175" t="s">
        <v>1</v>
      </c>
      <c r="F205" s="176" t="s">
        <v>325</v>
      </c>
      <c r="H205" s="177">
        <v>12.433999999999999</v>
      </c>
      <c r="I205" s="178"/>
      <c r="L205" s="173"/>
      <c r="M205" s="179"/>
      <c r="N205" s="180"/>
      <c r="O205" s="180"/>
      <c r="P205" s="180"/>
      <c r="Q205" s="180"/>
      <c r="R205" s="180"/>
      <c r="S205" s="180"/>
      <c r="T205" s="181"/>
      <c r="AT205" s="175" t="s">
        <v>219</v>
      </c>
      <c r="AU205" s="175" t="s">
        <v>87</v>
      </c>
      <c r="AV205" s="13" t="s">
        <v>87</v>
      </c>
      <c r="AW205" s="13" t="s">
        <v>29</v>
      </c>
      <c r="AX205" s="13" t="s">
        <v>74</v>
      </c>
      <c r="AY205" s="175" t="s">
        <v>196</v>
      </c>
    </row>
    <row r="206" spans="1:65" s="13" customFormat="1">
      <c r="B206" s="173"/>
      <c r="D206" s="174" t="s">
        <v>219</v>
      </c>
      <c r="E206" s="175" t="s">
        <v>1</v>
      </c>
      <c r="F206" s="176" t="s">
        <v>326</v>
      </c>
      <c r="H206" s="177">
        <v>22.608000000000001</v>
      </c>
      <c r="I206" s="178"/>
      <c r="L206" s="173"/>
      <c r="M206" s="179"/>
      <c r="N206" s="180"/>
      <c r="O206" s="180"/>
      <c r="P206" s="180"/>
      <c r="Q206" s="180"/>
      <c r="R206" s="180"/>
      <c r="S206" s="180"/>
      <c r="T206" s="181"/>
      <c r="AT206" s="175" t="s">
        <v>219</v>
      </c>
      <c r="AU206" s="175" t="s">
        <v>87</v>
      </c>
      <c r="AV206" s="13" t="s">
        <v>87</v>
      </c>
      <c r="AW206" s="13" t="s">
        <v>29</v>
      </c>
      <c r="AX206" s="13" t="s">
        <v>74</v>
      </c>
      <c r="AY206" s="175" t="s">
        <v>196</v>
      </c>
    </row>
    <row r="207" spans="1:65" s="13" customFormat="1">
      <c r="B207" s="173"/>
      <c r="D207" s="174" t="s">
        <v>219</v>
      </c>
      <c r="E207" s="175" t="s">
        <v>1</v>
      </c>
      <c r="F207" s="176" t="s">
        <v>327</v>
      </c>
      <c r="H207" s="177">
        <v>14.695</v>
      </c>
      <c r="I207" s="178"/>
      <c r="L207" s="173"/>
      <c r="M207" s="179"/>
      <c r="N207" s="180"/>
      <c r="O207" s="180"/>
      <c r="P207" s="180"/>
      <c r="Q207" s="180"/>
      <c r="R207" s="180"/>
      <c r="S207" s="180"/>
      <c r="T207" s="181"/>
      <c r="AT207" s="175" t="s">
        <v>219</v>
      </c>
      <c r="AU207" s="175" t="s">
        <v>87</v>
      </c>
      <c r="AV207" s="13" t="s">
        <v>87</v>
      </c>
      <c r="AW207" s="13" t="s">
        <v>29</v>
      </c>
      <c r="AX207" s="13" t="s">
        <v>74</v>
      </c>
      <c r="AY207" s="175" t="s">
        <v>196</v>
      </c>
    </row>
    <row r="208" spans="1:65" s="13" customFormat="1">
      <c r="B208" s="173"/>
      <c r="D208" s="174" t="s">
        <v>219</v>
      </c>
      <c r="E208" s="175" t="s">
        <v>1</v>
      </c>
      <c r="F208" s="176" t="s">
        <v>328</v>
      </c>
      <c r="H208" s="177">
        <v>5.0869999999999997</v>
      </c>
      <c r="I208" s="178"/>
      <c r="L208" s="173"/>
      <c r="M208" s="179"/>
      <c r="N208" s="180"/>
      <c r="O208" s="180"/>
      <c r="P208" s="180"/>
      <c r="Q208" s="180"/>
      <c r="R208" s="180"/>
      <c r="S208" s="180"/>
      <c r="T208" s="181"/>
      <c r="AT208" s="175" t="s">
        <v>219</v>
      </c>
      <c r="AU208" s="175" t="s">
        <v>87</v>
      </c>
      <c r="AV208" s="13" t="s">
        <v>87</v>
      </c>
      <c r="AW208" s="13" t="s">
        <v>29</v>
      </c>
      <c r="AX208" s="13" t="s">
        <v>74</v>
      </c>
      <c r="AY208" s="175" t="s">
        <v>196</v>
      </c>
    </row>
    <row r="209" spans="1:65" s="13" customFormat="1">
      <c r="B209" s="173"/>
      <c r="D209" s="174" t="s">
        <v>219</v>
      </c>
      <c r="E209" s="175" t="s">
        <v>1</v>
      </c>
      <c r="F209" s="176" t="s">
        <v>329</v>
      </c>
      <c r="H209" s="177">
        <v>3.956</v>
      </c>
      <c r="I209" s="178"/>
      <c r="L209" s="173"/>
      <c r="M209" s="179"/>
      <c r="N209" s="180"/>
      <c r="O209" s="180"/>
      <c r="P209" s="180"/>
      <c r="Q209" s="180"/>
      <c r="R209" s="180"/>
      <c r="S209" s="180"/>
      <c r="T209" s="181"/>
      <c r="AT209" s="175" t="s">
        <v>219</v>
      </c>
      <c r="AU209" s="175" t="s">
        <v>87</v>
      </c>
      <c r="AV209" s="13" t="s">
        <v>87</v>
      </c>
      <c r="AW209" s="13" t="s">
        <v>29</v>
      </c>
      <c r="AX209" s="13" t="s">
        <v>74</v>
      </c>
      <c r="AY209" s="175" t="s">
        <v>196</v>
      </c>
    </row>
    <row r="210" spans="1:65" s="14" customFormat="1">
      <c r="B210" s="182"/>
      <c r="D210" s="174" t="s">
        <v>219</v>
      </c>
      <c r="E210" s="183" t="s">
        <v>1</v>
      </c>
      <c r="F210" s="184" t="s">
        <v>233</v>
      </c>
      <c r="H210" s="185">
        <v>74.605999999999995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219</v>
      </c>
      <c r="AU210" s="183" t="s">
        <v>87</v>
      </c>
      <c r="AV210" s="14" t="s">
        <v>200</v>
      </c>
      <c r="AW210" s="14" t="s">
        <v>29</v>
      </c>
      <c r="AX210" s="14" t="s">
        <v>81</v>
      </c>
      <c r="AY210" s="183" t="s">
        <v>196</v>
      </c>
    </row>
    <row r="211" spans="1:65" s="2" customFormat="1" ht="24.2" customHeight="1">
      <c r="A211" s="33"/>
      <c r="B211" s="156"/>
      <c r="C211" s="157" t="s">
        <v>330</v>
      </c>
      <c r="D211" s="157" t="s">
        <v>197</v>
      </c>
      <c r="E211" s="158" t="s">
        <v>331</v>
      </c>
      <c r="F211" s="159" t="s">
        <v>332</v>
      </c>
      <c r="G211" s="160" t="s">
        <v>280</v>
      </c>
      <c r="H211" s="161">
        <v>7.1639999999999997</v>
      </c>
      <c r="I211" s="162"/>
      <c r="J211" s="163">
        <f>ROUND(I211*H211,2)</f>
        <v>0</v>
      </c>
      <c r="K211" s="164"/>
      <c r="L211" s="34"/>
      <c r="M211" s="165" t="s">
        <v>1</v>
      </c>
      <c r="N211" s="166" t="s">
        <v>40</v>
      </c>
      <c r="O211" s="62"/>
      <c r="P211" s="167">
        <f>O211*H211</f>
        <v>0</v>
      </c>
      <c r="Q211" s="167">
        <v>1.07392</v>
      </c>
      <c r="R211" s="167">
        <f>Q211*H211</f>
        <v>7.69356288</v>
      </c>
      <c r="S211" s="167">
        <v>0</v>
      </c>
      <c r="T211" s="16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200</v>
      </c>
      <c r="AT211" s="169" t="s">
        <v>197</v>
      </c>
      <c r="AU211" s="169" t="s">
        <v>87</v>
      </c>
      <c r="AY211" s="18" t="s">
        <v>196</v>
      </c>
      <c r="BE211" s="170">
        <f>IF(N211="základná",J211,0)</f>
        <v>0</v>
      </c>
      <c r="BF211" s="170">
        <f>IF(N211="znížená",J211,0)</f>
        <v>0</v>
      </c>
      <c r="BG211" s="170">
        <f>IF(N211="zákl. prenesená",J211,0)</f>
        <v>0</v>
      </c>
      <c r="BH211" s="170">
        <f>IF(N211="zníž. prenesená",J211,0)</f>
        <v>0</v>
      </c>
      <c r="BI211" s="170">
        <f>IF(N211="nulová",J211,0)</f>
        <v>0</v>
      </c>
      <c r="BJ211" s="18" t="s">
        <v>87</v>
      </c>
      <c r="BK211" s="170">
        <f>ROUND(I211*H211,2)</f>
        <v>0</v>
      </c>
      <c r="BL211" s="18" t="s">
        <v>200</v>
      </c>
      <c r="BM211" s="169" t="s">
        <v>333</v>
      </c>
    </row>
    <row r="212" spans="1:65" s="13" customFormat="1">
      <c r="B212" s="173"/>
      <c r="D212" s="174" t="s">
        <v>219</v>
      </c>
      <c r="E212" s="175" t="s">
        <v>1</v>
      </c>
      <c r="F212" s="176" t="s">
        <v>334</v>
      </c>
      <c r="H212" s="177">
        <v>0.58199999999999996</v>
      </c>
      <c r="I212" s="178"/>
      <c r="L212" s="173"/>
      <c r="M212" s="179"/>
      <c r="N212" s="180"/>
      <c r="O212" s="180"/>
      <c r="P212" s="180"/>
      <c r="Q212" s="180"/>
      <c r="R212" s="180"/>
      <c r="S212" s="180"/>
      <c r="T212" s="181"/>
      <c r="AT212" s="175" t="s">
        <v>219</v>
      </c>
      <c r="AU212" s="175" t="s">
        <v>87</v>
      </c>
      <c r="AV212" s="13" t="s">
        <v>87</v>
      </c>
      <c r="AW212" s="13" t="s">
        <v>29</v>
      </c>
      <c r="AX212" s="13" t="s">
        <v>74</v>
      </c>
      <c r="AY212" s="175" t="s">
        <v>196</v>
      </c>
    </row>
    <row r="213" spans="1:65" s="13" customFormat="1">
      <c r="B213" s="173"/>
      <c r="D213" s="174" t="s">
        <v>219</v>
      </c>
      <c r="E213" s="175" t="s">
        <v>1</v>
      </c>
      <c r="F213" s="176" t="s">
        <v>335</v>
      </c>
      <c r="H213" s="177">
        <v>1.2170000000000001</v>
      </c>
      <c r="I213" s="178"/>
      <c r="L213" s="173"/>
      <c r="M213" s="179"/>
      <c r="N213" s="180"/>
      <c r="O213" s="180"/>
      <c r="P213" s="180"/>
      <c r="Q213" s="180"/>
      <c r="R213" s="180"/>
      <c r="S213" s="180"/>
      <c r="T213" s="181"/>
      <c r="AT213" s="175" t="s">
        <v>219</v>
      </c>
      <c r="AU213" s="175" t="s">
        <v>87</v>
      </c>
      <c r="AV213" s="13" t="s">
        <v>87</v>
      </c>
      <c r="AW213" s="13" t="s">
        <v>29</v>
      </c>
      <c r="AX213" s="13" t="s">
        <v>74</v>
      </c>
      <c r="AY213" s="175" t="s">
        <v>196</v>
      </c>
    </row>
    <row r="214" spans="1:65" s="13" customFormat="1">
      <c r="B214" s="173"/>
      <c r="D214" s="174" t="s">
        <v>219</v>
      </c>
      <c r="E214" s="175" t="s">
        <v>1</v>
      </c>
      <c r="F214" s="176" t="s">
        <v>336</v>
      </c>
      <c r="H214" s="177">
        <v>1.2230000000000001</v>
      </c>
      <c r="I214" s="178"/>
      <c r="L214" s="173"/>
      <c r="M214" s="179"/>
      <c r="N214" s="180"/>
      <c r="O214" s="180"/>
      <c r="P214" s="180"/>
      <c r="Q214" s="180"/>
      <c r="R214" s="180"/>
      <c r="S214" s="180"/>
      <c r="T214" s="181"/>
      <c r="AT214" s="175" t="s">
        <v>219</v>
      </c>
      <c r="AU214" s="175" t="s">
        <v>87</v>
      </c>
      <c r="AV214" s="13" t="s">
        <v>87</v>
      </c>
      <c r="AW214" s="13" t="s">
        <v>29</v>
      </c>
      <c r="AX214" s="13" t="s">
        <v>74</v>
      </c>
      <c r="AY214" s="175" t="s">
        <v>196</v>
      </c>
    </row>
    <row r="215" spans="1:65" s="13" customFormat="1">
      <c r="B215" s="173"/>
      <c r="D215" s="174" t="s">
        <v>219</v>
      </c>
      <c r="E215" s="175" t="s">
        <v>1</v>
      </c>
      <c r="F215" s="176" t="s">
        <v>337</v>
      </c>
      <c r="H215" s="177">
        <v>1.49</v>
      </c>
      <c r="I215" s="178"/>
      <c r="L215" s="173"/>
      <c r="M215" s="179"/>
      <c r="N215" s="180"/>
      <c r="O215" s="180"/>
      <c r="P215" s="180"/>
      <c r="Q215" s="180"/>
      <c r="R215" s="180"/>
      <c r="S215" s="180"/>
      <c r="T215" s="181"/>
      <c r="AT215" s="175" t="s">
        <v>219</v>
      </c>
      <c r="AU215" s="175" t="s">
        <v>87</v>
      </c>
      <c r="AV215" s="13" t="s">
        <v>87</v>
      </c>
      <c r="AW215" s="13" t="s">
        <v>29</v>
      </c>
      <c r="AX215" s="13" t="s">
        <v>74</v>
      </c>
      <c r="AY215" s="175" t="s">
        <v>196</v>
      </c>
    </row>
    <row r="216" spans="1:65" s="13" customFormat="1">
      <c r="B216" s="173"/>
      <c r="D216" s="174" t="s">
        <v>219</v>
      </c>
      <c r="E216" s="175" t="s">
        <v>1</v>
      </c>
      <c r="F216" s="176" t="s">
        <v>338</v>
      </c>
      <c r="H216" s="177">
        <v>1.002</v>
      </c>
      <c r="I216" s="178"/>
      <c r="L216" s="173"/>
      <c r="M216" s="179"/>
      <c r="N216" s="180"/>
      <c r="O216" s="180"/>
      <c r="P216" s="180"/>
      <c r="Q216" s="180"/>
      <c r="R216" s="180"/>
      <c r="S216" s="180"/>
      <c r="T216" s="181"/>
      <c r="AT216" s="175" t="s">
        <v>219</v>
      </c>
      <c r="AU216" s="175" t="s">
        <v>87</v>
      </c>
      <c r="AV216" s="13" t="s">
        <v>87</v>
      </c>
      <c r="AW216" s="13" t="s">
        <v>29</v>
      </c>
      <c r="AX216" s="13" t="s">
        <v>74</v>
      </c>
      <c r="AY216" s="175" t="s">
        <v>196</v>
      </c>
    </row>
    <row r="217" spans="1:65" s="13" customFormat="1">
      <c r="B217" s="173"/>
      <c r="D217" s="174" t="s">
        <v>219</v>
      </c>
      <c r="E217" s="175" t="s">
        <v>1</v>
      </c>
      <c r="F217" s="176" t="s">
        <v>339</v>
      </c>
      <c r="H217" s="177">
        <v>0.51300000000000001</v>
      </c>
      <c r="I217" s="178"/>
      <c r="L217" s="173"/>
      <c r="M217" s="179"/>
      <c r="N217" s="180"/>
      <c r="O217" s="180"/>
      <c r="P217" s="180"/>
      <c r="Q217" s="180"/>
      <c r="R217" s="180"/>
      <c r="S217" s="180"/>
      <c r="T217" s="181"/>
      <c r="AT217" s="175" t="s">
        <v>219</v>
      </c>
      <c r="AU217" s="175" t="s">
        <v>87</v>
      </c>
      <c r="AV217" s="13" t="s">
        <v>87</v>
      </c>
      <c r="AW217" s="13" t="s">
        <v>29</v>
      </c>
      <c r="AX217" s="13" t="s">
        <v>74</v>
      </c>
      <c r="AY217" s="175" t="s">
        <v>196</v>
      </c>
    </row>
    <row r="218" spans="1:65" s="13" customFormat="1">
      <c r="B218" s="173"/>
      <c r="D218" s="174" t="s">
        <v>219</v>
      </c>
      <c r="E218" s="175" t="s">
        <v>1</v>
      </c>
      <c r="F218" s="176" t="s">
        <v>340</v>
      </c>
      <c r="H218" s="177">
        <v>0.41499999999999998</v>
      </c>
      <c r="I218" s="178"/>
      <c r="L218" s="173"/>
      <c r="M218" s="179"/>
      <c r="N218" s="180"/>
      <c r="O218" s="180"/>
      <c r="P218" s="180"/>
      <c r="Q218" s="180"/>
      <c r="R218" s="180"/>
      <c r="S218" s="180"/>
      <c r="T218" s="181"/>
      <c r="AT218" s="175" t="s">
        <v>219</v>
      </c>
      <c r="AU218" s="175" t="s">
        <v>87</v>
      </c>
      <c r="AV218" s="13" t="s">
        <v>87</v>
      </c>
      <c r="AW218" s="13" t="s">
        <v>29</v>
      </c>
      <c r="AX218" s="13" t="s">
        <v>74</v>
      </c>
      <c r="AY218" s="175" t="s">
        <v>196</v>
      </c>
    </row>
    <row r="219" spans="1:65" s="15" customFormat="1">
      <c r="B219" s="190"/>
      <c r="D219" s="174" t="s">
        <v>219</v>
      </c>
      <c r="E219" s="191" t="s">
        <v>1</v>
      </c>
      <c r="F219" s="192" t="s">
        <v>341</v>
      </c>
      <c r="H219" s="191" t="s">
        <v>1</v>
      </c>
      <c r="I219" s="193"/>
      <c r="L219" s="190"/>
      <c r="M219" s="194"/>
      <c r="N219" s="195"/>
      <c r="O219" s="195"/>
      <c r="P219" s="195"/>
      <c r="Q219" s="195"/>
      <c r="R219" s="195"/>
      <c r="S219" s="195"/>
      <c r="T219" s="196"/>
      <c r="AT219" s="191" t="s">
        <v>219</v>
      </c>
      <c r="AU219" s="191" t="s">
        <v>87</v>
      </c>
      <c r="AV219" s="15" t="s">
        <v>81</v>
      </c>
      <c r="AW219" s="15" t="s">
        <v>29</v>
      </c>
      <c r="AX219" s="15" t="s">
        <v>74</v>
      </c>
      <c r="AY219" s="191" t="s">
        <v>196</v>
      </c>
    </row>
    <row r="220" spans="1:65" s="13" customFormat="1">
      <c r="B220" s="173"/>
      <c r="D220" s="174" t="s">
        <v>219</v>
      </c>
      <c r="E220" s="175" t="s">
        <v>1</v>
      </c>
      <c r="F220" s="176" t="s">
        <v>342</v>
      </c>
      <c r="H220" s="177">
        <v>0.72199999999999998</v>
      </c>
      <c r="I220" s="178"/>
      <c r="L220" s="173"/>
      <c r="M220" s="179"/>
      <c r="N220" s="180"/>
      <c r="O220" s="180"/>
      <c r="P220" s="180"/>
      <c r="Q220" s="180"/>
      <c r="R220" s="180"/>
      <c r="S220" s="180"/>
      <c r="T220" s="181"/>
      <c r="AT220" s="175" t="s">
        <v>219</v>
      </c>
      <c r="AU220" s="175" t="s">
        <v>87</v>
      </c>
      <c r="AV220" s="13" t="s">
        <v>87</v>
      </c>
      <c r="AW220" s="13" t="s">
        <v>29</v>
      </c>
      <c r="AX220" s="13" t="s">
        <v>74</v>
      </c>
      <c r="AY220" s="175" t="s">
        <v>196</v>
      </c>
    </row>
    <row r="221" spans="1:65" s="14" customFormat="1">
      <c r="B221" s="182"/>
      <c r="D221" s="174" t="s">
        <v>219</v>
      </c>
      <c r="E221" s="183" t="s">
        <v>1</v>
      </c>
      <c r="F221" s="184" t="s">
        <v>233</v>
      </c>
      <c r="H221" s="185">
        <v>7.1639999999999997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219</v>
      </c>
      <c r="AU221" s="183" t="s">
        <v>87</v>
      </c>
      <c r="AV221" s="14" t="s">
        <v>200</v>
      </c>
      <c r="AW221" s="14" t="s">
        <v>29</v>
      </c>
      <c r="AX221" s="14" t="s">
        <v>81</v>
      </c>
      <c r="AY221" s="183" t="s">
        <v>196</v>
      </c>
    </row>
    <row r="222" spans="1:65" s="2" customFormat="1" ht="33" customHeight="1">
      <c r="A222" s="33"/>
      <c r="B222" s="156"/>
      <c r="C222" s="157" t="s">
        <v>343</v>
      </c>
      <c r="D222" s="157" t="s">
        <v>197</v>
      </c>
      <c r="E222" s="158" t="s">
        <v>344</v>
      </c>
      <c r="F222" s="159" t="s">
        <v>345</v>
      </c>
      <c r="G222" s="160" t="s">
        <v>316</v>
      </c>
      <c r="H222" s="161">
        <v>264</v>
      </c>
      <c r="I222" s="162"/>
      <c r="J222" s="163">
        <f>ROUND(I222*H222,2)</f>
        <v>0</v>
      </c>
      <c r="K222" s="164"/>
      <c r="L222" s="34"/>
      <c r="M222" s="165" t="s">
        <v>1</v>
      </c>
      <c r="N222" s="166" t="s">
        <v>40</v>
      </c>
      <c r="O222" s="62"/>
      <c r="P222" s="167">
        <f>O222*H222</f>
        <v>0</v>
      </c>
      <c r="Q222" s="167">
        <v>1.83E-3</v>
      </c>
      <c r="R222" s="167">
        <f>Q222*H222</f>
        <v>0.48311999999999999</v>
      </c>
      <c r="S222" s="167">
        <v>0</v>
      </c>
      <c r="T222" s="16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200</v>
      </c>
      <c r="AT222" s="169" t="s">
        <v>197</v>
      </c>
      <c r="AU222" s="169" t="s">
        <v>87</v>
      </c>
      <c r="AY222" s="18" t="s">
        <v>196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8" t="s">
        <v>87</v>
      </c>
      <c r="BK222" s="170">
        <f>ROUND(I222*H222,2)</f>
        <v>0</v>
      </c>
      <c r="BL222" s="18" t="s">
        <v>200</v>
      </c>
      <c r="BM222" s="169" t="s">
        <v>346</v>
      </c>
    </row>
    <row r="223" spans="1:65" s="13" customFormat="1">
      <c r="B223" s="173"/>
      <c r="D223" s="174" t="s">
        <v>219</v>
      </c>
      <c r="E223" s="175" t="s">
        <v>1</v>
      </c>
      <c r="F223" s="176" t="s">
        <v>347</v>
      </c>
      <c r="H223" s="177">
        <v>28</v>
      </c>
      <c r="I223" s="178"/>
      <c r="L223" s="173"/>
      <c r="M223" s="179"/>
      <c r="N223" s="180"/>
      <c r="O223" s="180"/>
      <c r="P223" s="180"/>
      <c r="Q223" s="180"/>
      <c r="R223" s="180"/>
      <c r="S223" s="180"/>
      <c r="T223" s="181"/>
      <c r="AT223" s="175" t="s">
        <v>219</v>
      </c>
      <c r="AU223" s="175" t="s">
        <v>87</v>
      </c>
      <c r="AV223" s="13" t="s">
        <v>87</v>
      </c>
      <c r="AW223" s="13" t="s">
        <v>29</v>
      </c>
      <c r="AX223" s="13" t="s">
        <v>74</v>
      </c>
      <c r="AY223" s="175" t="s">
        <v>196</v>
      </c>
    </row>
    <row r="224" spans="1:65" s="13" customFormat="1">
      <c r="B224" s="173"/>
      <c r="D224" s="174" t="s">
        <v>219</v>
      </c>
      <c r="E224" s="175" t="s">
        <v>1</v>
      </c>
      <c r="F224" s="176" t="s">
        <v>348</v>
      </c>
      <c r="H224" s="177">
        <v>28</v>
      </c>
      <c r="I224" s="178"/>
      <c r="L224" s="173"/>
      <c r="M224" s="179"/>
      <c r="N224" s="180"/>
      <c r="O224" s="180"/>
      <c r="P224" s="180"/>
      <c r="Q224" s="180"/>
      <c r="R224" s="180"/>
      <c r="S224" s="180"/>
      <c r="T224" s="181"/>
      <c r="AT224" s="175" t="s">
        <v>219</v>
      </c>
      <c r="AU224" s="175" t="s">
        <v>87</v>
      </c>
      <c r="AV224" s="13" t="s">
        <v>87</v>
      </c>
      <c r="AW224" s="13" t="s">
        <v>29</v>
      </c>
      <c r="AX224" s="13" t="s">
        <v>74</v>
      </c>
      <c r="AY224" s="175" t="s">
        <v>196</v>
      </c>
    </row>
    <row r="225" spans="1:65" s="13" customFormat="1">
      <c r="B225" s="173"/>
      <c r="D225" s="174" t="s">
        <v>219</v>
      </c>
      <c r="E225" s="175" t="s">
        <v>1</v>
      </c>
      <c r="F225" s="176" t="s">
        <v>349</v>
      </c>
      <c r="H225" s="177">
        <v>44</v>
      </c>
      <c r="I225" s="178"/>
      <c r="L225" s="173"/>
      <c r="M225" s="179"/>
      <c r="N225" s="180"/>
      <c r="O225" s="180"/>
      <c r="P225" s="180"/>
      <c r="Q225" s="180"/>
      <c r="R225" s="180"/>
      <c r="S225" s="180"/>
      <c r="T225" s="181"/>
      <c r="AT225" s="175" t="s">
        <v>219</v>
      </c>
      <c r="AU225" s="175" t="s">
        <v>87</v>
      </c>
      <c r="AV225" s="13" t="s">
        <v>87</v>
      </c>
      <c r="AW225" s="13" t="s">
        <v>29</v>
      </c>
      <c r="AX225" s="13" t="s">
        <v>74</v>
      </c>
      <c r="AY225" s="175" t="s">
        <v>196</v>
      </c>
    </row>
    <row r="226" spans="1:65" s="13" customFormat="1">
      <c r="B226" s="173"/>
      <c r="D226" s="174" t="s">
        <v>219</v>
      </c>
      <c r="E226" s="175" t="s">
        <v>1</v>
      </c>
      <c r="F226" s="176" t="s">
        <v>350</v>
      </c>
      <c r="H226" s="177">
        <v>80</v>
      </c>
      <c r="I226" s="178"/>
      <c r="L226" s="173"/>
      <c r="M226" s="179"/>
      <c r="N226" s="180"/>
      <c r="O226" s="180"/>
      <c r="P226" s="180"/>
      <c r="Q226" s="180"/>
      <c r="R226" s="180"/>
      <c r="S226" s="180"/>
      <c r="T226" s="181"/>
      <c r="AT226" s="175" t="s">
        <v>219</v>
      </c>
      <c r="AU226" s="175" t="s">
        <v>87</v>
      </c>
      <c r="AV226" s="13" t="s">
        <v>87</v>
      </c>
      <c r="AW226" s="13" t="s">
        <v>29</v>
      </c>
      <c r="AX226" s="13" t="s">
        <v>74</v>
      </c>
      <c r="AY226" s="175" t="s">
        <v>196</v>
      </c>
    </row>
    <row r="227" spans="1:65" s="13" customFormat="1">
      <c r="B227" s="173"/>
      <c r="D227" s="174" t="s">
        <v>219</v>
      </c>
      <c r="E227" s="175" t="s">
        <v>1</v>
      </c>
      <c r="F227" s="176" t="s">
        <v>351</v>
      </c>
      <c r="H227" s="177">
        <v>52</v>
      </c>
      <c r="I227" s="178"/>
      <c r="L227" s="173"/>
      <c r="M227" s="179"/>
      <c r="N227" s="180"/>
      <c r="O227" s="180"/>
      <c r="P227" s="180"/>
      <c r="Q227" s="180"/>
      <c r="R227" s="180"/>
      <c r="S227" s="180"/>
      <c r="T227" s="181"/>
      <c r="AT227" s="175" t="s">
        <v>219</v>
      </c>
      <c r="AU227" s="175" t="s">
        <v>87</v>
      </c>
      <c r="AV227" s="13" t="s">
        <v>87</v>
      </c>
      <c r="AW227" s="13" t="s">
        <v>29</v>
      </c>
      <c r="AX227" s="13" t="s">
        <v>74</v>
      </c>
      <c r="AY227" s="175" t="s">
        <v>196</v>
      </c>
    </row>
    <row r="228" spans="1:65" s="13" customFormat="1">
      <c r="B228" s="173"/>
      <c r="D228" s="174" t="s">
        <v>219</v>
      </c>
      <c r="E228" s="175" t="s">
        <v>1</v>
      </c>
      <c r="F228" s="176" t="s">
        <v>352</v>
      </c>
      <c r="H228" s="177">
        <v>18</v>
      </c>
      <c r="I228" s="178"/>
      <c r="L228" s="173"/>
      <c r="M228" s="179"/>
      <c r="N228" s="180"/>
      <c r="O228" s="180"/>
      <c r="P228" s="180"/>
      <c r="Q228" s="180"/>
      <c r="R228" s="180"/>
      <c r="S228" s="180"/>
      <c r="T228" s="181"/>
      <c r="AT228" s="175" t="s">
        <v>219</v>
      </c>
      <c r="AU228" s="175" t="s">
        <v>87</v>
      </c>
      <c r="AV228" s="13" t="s">
        <v>87</v>
      </c>
      <c r="AW228" s="13" t="s">
        <v>29</v>
      </c>
      <c r="AX228" s="13" t="s">
        <v>74</v>
      </c>
      <c r="AY228" s="175" t="s">
        <v>196</v>
      </c>
    </row>
    <row r="229" spans="1:65" s="13" customFormat="1">
      <c r="B229" s="173"/>
      <c r="D229" s="174" t="s">
        <v>219</v>
      </c>
      <c r="E229" s="175" t="s">
        <v>1</v>
      </c>
      <c r="F229" s="176" t="s">
        <v>353</v>
      </c>
      <c r="H229" s="177">
        <v>14</v>
      </c>
      <c r="I229" s="178"/>
      <c r="L229" s="173"/>
      <c r="M229" s="179"/>
      <c r="N229" s="180"/>
      <c r="O229" s="180"/>
      <c r="P229" s="180"/>
      <c r="Q229" s="180"/>
      <c r="R229" s="180"/>
      <c r="S229" s="180"/>
      <c r="T229" s="181"/>
      <c r="AT229" s="175" t="s">
        <v>219</v>
      </c>
      <c r="AU229" s="175" t="s">
        <v>87</v>
      </c>
      <c r="AV229" s="13" t="s">
        <v>87</v>
      </c>
      <c r="AW229" s="13" t="s">
        <v>29</v>
      </c>
      <c r="AX229" s="13" t="s">
        <v>74</v>
      </c>
      <c r="AY229" s="175" t="s">
        <v>196</v>
      </c>
    </row>
    <row r="230" spans="1:65" s="14" customFormat="1">
      <c r="B230" s="182"/>
      <c r="D230" s="174" t="s">
        <v>219</v>
      </c>
      <c r="E230" s="183" t="s">
        <v>1</v>
      </c>
      <c r="F230" s="184" t="s">
        <v>233</v>
      </c>
      <c r="H230" s="185">
        <v>264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219</v>
      </c>
      <c r="AU230" s="183" t="s">
        <v>87</v>
      </c>
      <c r="AV230" s="14" t="s">
        <v>200</v>
      </c>
      <c r="AW230" s="14" t="s">
        <v>29</v>
      </c>
      <c r="AX230" s="14" t="s">
        <v>81</v>
      </c>
      <c r="AY230" s="183" t="s">
        <v>196</v>
      </c>
    </row>
    <row r="231" spans="1:65" s="2" customFormat="1" ht="33" customHeight="1">
      <c r="A231" s="33"/>
      <c r="B231" s="156"/>
      <c r="C231" s="157" t="s">
        <v>354</v>
      </c>
      <c r="D231" s="157" t="s">
        <v>197</v>
      </c>
      <c r="E231" s="158" t="s">
        <v>355</v>
      </c>
      <c r="F231" s="159" t="s">
        <v>356</v>
      </c>
      <c r="G231" s="160" t="s">
        <v>316</v>
      </c>
      <c r="H231" s="161">
        <v>88</v>
      </c>
      <c r="I231" s="162"/>
      <c r="J231" s="163">
        <f>ROUND(I231*H231,2)</f>
        <v>0</v>
      </c>
      <c r="K231" s="164"/>
      <c r="L231" s="34"/>
      <c r="M231" s="165" t="s">
        <v>1</v>
      </c>
      <c r="N231" s="166" t="s">
        <v>40</v>
      </c>
      <c r="O231" s="62"/>
      <c r="P231" s="167">
        <f>O231*H231</f>
        <v>0</v>
      </c>
      <c r="Q231" s="167">
        <v>3.9320000000000001E-2</v>
      </c>
      <c r="R231" s="167">
        <f>Q231*H231</f>
        <v>3.4601600000000001</v>
      </c>
      <c r="S231" s="167">
        <v>0</v>
      </c>
      <c r="T231" s="16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200</v>
      </c>
      <c r="AT231" s="169" t="s">
        <v>197</v>
      </c>
      <c r="AU231" s="169" t="s">
        <v>87</v>
      </c>
      <c r="AY231" s="18" t="s">
        <v>196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8" t="s">
        <v>87</v>
      </c>
      <c r="BK231" s="170">
        <f>ROUND(I231*H231,2)</f>
        <v>0</v>
      </c>
      <c r="BL231" s="18" t="s">
        <v>200</v>
      </c>
      <c r="BM231" s="169" t="s">
        <v>357</v>
      </c>
    </row>
    <row r="232" spans="1:65" s="13" customFormat="1">
      <c r="B232" s="173"/>
      <c r="D232" s="174" t="s">
        <v>219</v>
      </c>
      <c r="E232" s="175" t="s">
        <v>1</v>
      </c>
      <c r="F232" s="176" t="s">
        <v>347</v>
      </c>
      <c r="H232" s="177">
        <v>28</v>
      </c>
      <c r="I232" s="178"/>
      <c r="L232" s="173"/>
      <c r="M232" s="179"/>
      <c r="N232" s="180"/>
      <c r="O232" s="180"/>
      <c r="P232" s="180"/>
      <c r="Q232" s="180"/>
      <c r="R232" s="180"/>
      <c r="S232" s="180"/>
      <c r="T232" s="181"/>
      <c r="AT232" s="175" t="s">
        <v>219</v>
      </c>
      <c r="AU232" s="175" t="s">
        <v>87</v>
      </c>
      <c r="AV232" s="13" t="s">
        <v>87</v>
      </c>
      <c r="AW232" s="13" t="s">
        <v>29</v>
      </c>
      <c r="AX232" s="13" t="s">
        <v>74</v>
      </c>
      <c r="AY232" s="175" t="s">
        <v>196</v>
      </c>
    </row>
    <row r="233" spans="1:65" s="13" customFormat="1">
      <c r="B233" s="173"/>
      <c r="D233" s="174" t="s">
        <v>219</v>
      </c>
      <c r="E233" s="175" t="s">
        <v>1</v>
      </c>
      <c r="F233" s="176" t="s">
        <v>348</v>
      </c>
      <c r="H233" s="177">
        <v>28</v>
      </c>
      <c r="I233" s="178"/>
      <c r="L233" s="173"/>
      <c r="M233" s="179"/>
      <c r="N233" s="180"/>
      <c r="O233" s="180"/>
      <c r="P233" s="180"/>
      <c r="Q233" s="180"/>
      <c r="R233" s="180"/>
      <c r="S233" s="180"/>
      <c r="T233" s="181"/>
      <c r="AT233" s="175" t="s">
        <v>219</v>
      </c>
      <c r="AU233" s="175" t="s">
        <v>87</v>
      </c>
      <c r="AV233" s="13" t="s">
        <v>87</v>
      </c>
      <c r="AW233" s="13" t="s">
        <v>29</v>
      </c>
      <c r="AX233" s="13" t="s">
        <v>74</v>
      </c>
      <c r="AY233" s="175" t="s">
        <v>196</v>
      </c>
    </row>
    <row r="234" spans="1:65" s="13" customFormat="1">
      <c r="B234" s="173"/>
      <c r="D234" s="174" t="s">
        <v>219</v>
      </c>
      <c r="E234" s="175" t="s">
        <v>1</v>
      </c>
      <c r="F234" s="176" t="s">
        <v>352</v>
      </c>
      <c r="H234" s="177">
        <v>18</v>
      </c>
      <c r="I234" s="178"/>
      <c r="L234" s="173"/>
      <c r="M234" s="179"/>
      <c r="N234" s="180"/>
      <c r="O234" s="180"/>
      <c r="P234" s="180"/>
      <c r="Q234" s="180"/>
      <c r="R234" s="180"/>
      <c r="S234" s="180"/>
      <c r="T234" s="181"/>
      <c r="AT234" s="175" t="s">
        <v>219</v>
      </c>
      <c r="AU234" s="175" t="s">
        <v>87</v>
      </c>
      <c r="AV234" s="13" t="s">
        <v>87</v>
      </c>
      <c r="AW234" s="13" t="s">
        <v>29</v>
      </c>
      <c r="AX234" s="13" t="s">
        <v>74</v>
      </c>
      <c r="AY234" s="175" t="s">
        <v>196</v>
      </c>
    </row>
    <row r="235" spans="1:65" s="13" customFormat="1">
      <c r="B235" s="173"/>
      <c r="D235" s="174" t="s">
        <v>219</v>
      </c>
      <c r="E235" s="175" t="s">
        <v>1</v>
      </c>
      <c r="F235" s="176" t="s">
        <v>353</v>
      </c>
      <c r="H235" s="177">
        <v>14</v>
      </c>
      <c r="I235" s="178"/>
      <c r="L235" s="173"/>
      <c r="M235" s="179"/>
      <c r="N235" s="180"/>
      <c r="O235" s="180"/>
      <c r="P235" s="180"/>
      <c r="Q235" s="180"/>
      <c r="R235" s="180"/>
      <c r="S235" s="180"/>
      <c r="T235" s="181"/>
      <c r="AT235" s="175" t="s">
        <v>219</v>
      </c>
      <c r="AU235" s="175" t="s">
        <v>87</v>
      </c>
      <c r="AV235" s="13" t="s">
        <v>87</v>
      </c>
      <c r="AW235" s="13" t="s">
        <v>29</v>
      </c>
      <c r="AX235" s="13" t="s">
        <v>74</v>
      </c>
      <c r="AY235" s="175" t="s">
        <v>196</v>
      </c>
    </row>
    <row r="236" spans="1:65" s="14" customFormat="1">
      <c r="B236" s="182"/>
      <c r="D236" s="174" t="s">
        <v>219</v>
      </c>
      <c r="E236" s="183" t="s">
        <v>1</v>
      </c>
      <c r="F236" s="184" t="s">
        <v>233</v>
      </c>
      <c r="H236" s="185">
        <v>88</v>
      </c>
      <c r="I236" s="186"/>
      <c r="L236" s="182"/>
      <c r="M236" s="187"/>
      <c r="N236" s="188"/>
      <c r="O236" s="188"/>
      <c r="P236" s="188"/>
      <c r="Q236" s="188"/>
      <c r="R236" s="188"/>
      <c r="S236" s="188"/>
      <c r="T236" s="189"/>
      <c r="AT236" s="183" t="s">
        <v>219</v>
      </c>
      <c r="AU236" s="183" t="s">
        <v>87</v>
      </c>
      <c r="AV236" s="14" t="s">
        <v>200</v>
      </c>
      <c r="AW236" s="14" t="s">
        <v>29</v>
      </c>
      <c r="AX236" s="14" t="s">
        <v>81</v>
      </c>
      <c r="AY236" s="183" t="s">
        <v>196</v>
      </c>
    </row>
    <row r="237" spans="1:65" s="2" customFormat="1" ht="33" customHeight="1">
      <c r="A237" s="33"/>
      <c r="B237" s="156"/>
      <c r="C237" s="157" t="s">
        <v>358</v>
      </c>
      <c r="D237" s="157" t="s">
        <v>197</v>
      </c>
      <c r="E237" s="158" t="s">
        <v>359</v>
      </c>
      <c r="F237" s="159" t="s">
        <v>360</v>
      </c>
      <c r="G237" s="160" t="s">
        <v>316</v>
      </c>
      <c r="H237" s="161">
        <v>176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3.9320000000000001E-2</v>
      </c>
      <c r="R237" s="167">
        <f>Q237*H237</f>
        <v>6.9203200000000002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200</v>
      </c>
      <c r="AT237" s="169" t="s">
        <v>197</v>
      </c>
      <c r="AU237" s="169" t="s">
        <v>87</v>
      </c>
      <c r="AY237" s="18" t="s">
        <v>196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87</v>
      </c>
      <c r="BK237" s="170">
        <f>ROUND(I237*H237,2)</f>
        <v>0</v>
      </c>
      <c r="BL237" s="18" t="s">
        <v>200</v>
      </c>
      <c r="BM237" s="169" t="s">
        <v>361</v>
      </c>
    </row>
    <row r="238" spans="1:65" s="13" customFormat="1">
      <c r="B238" s="173"/>
      <c r="D238" s="174" t="s">
        <v>219</v>
      </c>
      <c r="E238" s="175" t="s">
        <v>1</v>
      </c>
      <c r="F238" s="176" t="s">
        <v>349</v>
      </c>
      <c r="H238" s="177">
        <v>44</v>
      </c>
      <c r="I238" s="178"/>
      <c r="L238" s="173"/>
      <c r="M238" s="179"/>
      <c r="N238" s="180"/>
      <c r="O238" s="180"/>
      <c r="P238" s="180"/>
      <c r="Q238" s="180"/>
      <c r="R238" s="180"/>
      <c r="S238" s="180"/>
      <c r="T238" s="181"/>
      <c r="AT238" s="175" t="s">
        <v>219</v>
      </c>
      <c r="AU238" s="175" t="s">
        <v>87</v>
      </c>
      <c r="AV238" s="13" t="s">
        <v>87</v>
      </c>
      <c r="AW238" s="13" t="s">
        <v>29</v>
      </c>
      <c r="AX238" s="13" t="s">
        <v>74</v>
      </c>
      <c r="AY238" s="175" t="s">
        <v>196</v>
      </c>
    </row>
    <row r="239" spans="1:65" s="13" customFormat="1">
      <c r="B239" s="173"/>
      <c r="D239" s="174" t="s">
        <v>219</v>
      </c>
      <c r="E239" s="175" t="s">
        <v>1</v>
      </c>
      <c r="F239" s="176" t="s">
        <v>350</v>
      </c>
      <c r="H239" s="177">
        <v>80</v>
      </c>
      <c r="I239" s="178"/>
      <c r="L239" s="173"/>
      <c r="M239" s="179"/>
      <c r="N239" s="180"/>
      <c r="O239" s="180"/>
      <c r="P239" s="180"/>
      <c r="Q239" s="180"/>
      <c r="R239" s="180"/>
      <c r="S239" s="180"/>
      <c r="T239" s="181"/>
      <c r="AT239" s="175" t="s">
        <v>219</v>
      </c>
      <c r="AU239" s="175" t="s">
        <v>87</v>
      </c>
      <c r="AV239" s="13" t="s">
        <v>87</v>
      </c>
      <c r="AW239" s="13" t="s">
        <v>29</v>
      </c>
      <c r="AX239" s="13" t="s">
        <v>74</v>
      </c>
      <c r="AY239" s="175" t="s">
        <v>196</v>
      </c>
    </row>
    <row r="240" spans="1:65" s="13" customFormat="1">
      <c r="B240" s="173"/>
      <c r="D240" s="174" t="s">
        <v>219</v>
      </c>
      <c r="E240" s="175" t="s">
        <v>1</v>
      </c>
      <c r="F240" s="176" t="s">
        <v>351</v>
      </c>
      <c r="H240" s="177">
        <v>52</v>
      </c>
      <c r="I240" s="178"/>
      <c r="L240" s="173"/>
      <c r="M240" s="179"/>
      <c r="N240" s="180"/>
      <c r="O240" s="180"/>
      <c r="P240" s="180"/>
      <c r="Q240" s="180"/>
      <c r="R240" s="180"/>
      <c r="S240" s="180"/>
      <c r="T240" s="181"/>
      <c r="AT240" s="175" t="s">
        <v>219</v>
      </c>
      <c r="AU240" s="175" t="s">
        <v>87</v>
      </c>
      <c r="AV240" s="13" t="s">
        <v>87</v>
      </c>
      <c r="AW240" s="13" t="s">
        <v>29</v>
      </c>
      <c r="AX240" s="13" t="s">
        <v>74</v>
      </c>
      <c r="AY240" s="175" t="s">
        <v>196</v>
      </c>
    </row>
    <row r="241" spans="1:65" s="14" customFormat="1">
      <c r="B241" s="182"/>
      <c r="D241" s="174" t="s">
        <v>219</v>
      </c>
      <c r="E241" s="183" t="s">
        <v>1</v>
      </c>
      <c r="F241" s="184" t="s">
        <v>233</v>
      </c>
      <c r="H241" s="185">
        <v>176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219</v>
      </c>
      <c r="AU241" s="183" t="s">
        <v>87</v>
      </c>
      <c r="AV241" s="14" t="s">
        <v>200</v>
      </c>
      <c r="AW241" s="14" t="s">
        <v>29</v>
      </c>
      <c r="AX241" s="14" t="s">
        <v>81</v>
      </c>
      <c r="AY241" s="183" t="s">
        <v>196</v>
      </c>
    </row>
    <row r="242" spans="1:65" s="2" customFormat="1" ht="16.5" customHeight="1">
      <c r="A242" s="33"/>
      <c r="B242" s="156"/>
      <c r="C242" s="157" t="s">
        <v>362</v>
      </c>
      <c r="D242" s="157" t="s">
        <v>197</v>
      </c>
      <c r="E242" s="158" t="s">
        <v>363</v>
      </c>
      <c r="F242" s="159" t="s">
        <v>364</v>
      </c>
      <c r="G242" s="160" t="s">
        <v>224</v>
      </c>
      <c r="H242" s="161">
        <v>726.18799999999999</v>
      </c>
      <c r="I242" s="162"/>
      <c r="J242" s="163">
        <f>ROUND(I242*H242,2)</f>
        <v>0</v>
      </c>
      <c r="K242" s="164"/>
      <c r="L242" s="34"/>
      <c r="M242" s="165" t="s">
        <v>1</v>
      </c>
      <c r="N242" s="166" t="s">
        <v>40</v>
      </c>
      <c r="O242" s="62"/>
      <c r="P242" s="167">
        <f>O242*H242</f>
        <v>0</v>
      </c>
      <c r="Q242" s="167">
        <v>2.0663999999999998</v>
      </c>
      <c r="R242" s="167">
        <f>Q242*H242</f>
        <v>1500.5948831999999</v>
      </c>
      <c r="S242" s="167">
        <v>0</v>
      </c>
      <c r="T242" s="16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200</v>
      </c>
      <c r="AT242" s="169" t="s">
        <v>197</v>
      </c>
      <c r="AU242" s="169" t="s">
        <v>87</v>
      </c>
      <c r="AY242" s="18" t="s">
        <v>196</v>
      </c>
      <c r="BE242" s="170">
        <f>IF(N242="základná",J242,0)</f>
        <v>0</v>
      </c>
      <c r="BF242" s="170">
        <f>IF(N242="znížená",J242,0)</f>
        <v>0</v>
      </c>
      <c r="BG242" s="170">
        <f>IF(N242="zákl. prenesená",J242,0)</f>
        <v>0</v>
      </c>
      <c r="BH242" s="170">
        <f>IF(N242="zníž. prenesená",J242,0)</f>
        <v>0</v>
      </c>
      <c r="BI242" s="170">
        <f>IF(N242="nulová",J242,0)</f>
        <v>0</v>
      </c>
      <c r="BJ242" s="18" t="s">
        <v>87</v>
      </c>
      <c r="BK242" s="170">
        <f>ROUND(I242*H242,2)</f>
        <v>0</v>
      </c>
      <c r="BL242" s="18" t="s">
        <v>200</v>
      </c>
      <c r="BM242" s="169" t="s">
        <v>365</v>
      </c>
    </row>
    <row r="243" spans="1:65" s="13" customFormat="1">
      <c r="B243" s="173"/>
      <c r="D243" s="174" t="s">
        <v>219</v>
      </c>
      <c r="E243" s="175" t="s">
        <v>1</v>
      </c>
      <c r="F243" s="176" t="s">
        <v>366</v>
      </c>
      <c r="H243" s="177">
        <v>718.46299999999997</v>
      </c>
      <c r="I243" s="178"/>
      <c r="L243" s="173"/>
      <c r="M243" s="179"/>
      <c r="N243" s="180"/>
      <c r="O243" s="180"/>
      <c r="P243" s="180"/>
      <c r="Q243" s="180"/>
      <c r="R243" s="180"/>
      <c r="S243" s="180"/>
      <c r="T243" s="181"/>
      <c r="AT243" s="175" t="s">
        <v>219</v>
      </c>
      <c r="AU243" s="175" t="s">
        <v>87</v>
      </c>
      <c r="AV243" s="13" t="s">
        <v>87</v>
      </c>
      <c r="AW243" s="13" t="s">
        <v>29</v>
      </c>
      <c r="AX243" s="13" t="s">
        <v>74</v>
      </c>
      <c r="AY243" s="175" t="s">
        <v>196</v>
      </c>
    </row>
    <row r="244" spans="1:65" s="13" customFormat="1">
      <c r="B244" s="173"/>
      <c r="D244" s="174" t="s">
        <v>219</v>
      </c>
      <c r="E244" s="175" t="s">
        <v>1</v>
      </c>
      <c r="F244" s="176" t="s">
        <v>367</v>
      </c>
      <c r="H244" s="177">
        <v>7.7249999999999996</v>
      </c>
      <c r="I244" s="178"/>
      <c r="L244" s="173"/>
      <c r="M244" s="179"/>
      <c r="N244" s="180"/>
      <c r="O244" s="180"/>
      <c r="P244" s="180"/>
      <c r="Q244" s="180"/>
      <c r="R244" s="180"/>
      <c r="S244" s="180"/>
      <c r="T244" s="181"/>
      <c r="AT244" s="175" t="s">
        <v>219</v>
      </c>
      <c r="AU244" s="175" t="s">
        <v>87</v>
      </c>
      <c r="AV244" s="13" t="s">
        <v>87</v>
      </c>
      <c r="AW244" s="13" t="s">
        <v>29</v>
      </c>
      <c r="AX244" s="13" t="s">
        <v>74</v>
      </c>
      <c r="AY244" s="175" t="s">
        <v>196</v>
      </c>
    </row>
    <row r="245" spans="1:65" s="14" customFormat="1">
      <c r="B245" s="182"/>
      <c r="D245" s="174" t="s">
        <v>219</v>
      </c>
      <c r="E245" s="183" t="s">
        <v>1</v>
      </c>
      <c r="F245" s="184" t="s">
        <v>233</v>
      </c>
      <c r="H245" s="185">
        <v>726.18799999999999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219</v>
      </c>
      <c r="AU245" s="183" t="s">
        <v>87</v>
      </c>
      <c r="AV245" s="14" t="s">
        <v>200</v>
      </c>
      <c r="AW245" s="14" t="s">
        <v>29</v>
      </c>
      <c r="AX245" s="14" t="s">
        <v>81</v>
      </c>
      <c r="AY245" s="183" t="s">
        <v>196</v>
      </c>
    </row>
    <row r="246" spans="1:65" s="2" customFormat="1" ht="16.5" customHeight="1">
      <c r="A246" s="33"/>
      <c r="B246" s="156"/>
      <c r="C246" s="157" t="s">
        <v>368</v>
      </c>
      <c r="D246" s="157" t="s">
        <v>197</v>
      </c>
      <c r="E246" s="158" t="s">
        <v>369</v>
      </c>
      <c r="F246" s="159" t="s">
        <v>370</v>
      </c>
      <c r="G246" s="160" t="s">
        <v>224</v>
      </c>
      <c r="H246" s="161">
        <v>107.773</v>
      </c>
      <c r="I246" s="162"/>
      <c r="J246" s="163">
        <f>ROUND(I246*H246,2)</f>
        <v>0</v>
      </c>
      <c r="K246" s="164"/>
      <c r="L246" s="34"/>
      <c r="M246" s="165" t="s">
        <v>1</v>
      </c>
      <c r="N246" s="166" t="s">
        <v>40</v>
      </c>
      <c r="O246" s="62"/>
      <c r="P246" s="167">
        <f>O246*H246</f>
        <v>0</v>
      </c>
      <c r="Q246" s="167">
        <v>2.23543</v>
      </c>
      <c r="R246" s="167">
        <f>Q246*H246</f>
        <v>240.91899738999999</v>
      </c>
      <c r="S246" s="167">
        <v>0</v>
      </c>
      <c r="T246" s="16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200</v>
      </c>
      <c r="AT246" s="169" t="s">
        <v>197</v>
      </c>
      <c r="AU246" s="169" t="s">
        <v>87</v>
      </c>
      <c r="AY246" s="18" t="s">
        <v>196</v>
      </c>
      <c r="BE246" s="170">
        <f>IF(N246="základná",J246,0)</f>
        <v>0</v>
      </c>
      <c r="BF246" s="170">
        <f>IF(N246="znížená",J246,0)</f>
        <v>0</v>
      </c>
      <c r="BG246" s="170">
        <f>IF(N246="zákl. prenesená",J246,0)</f>
        <v>0</v>
      </c>
      <c r="BH246" s="170">
        <f>IF(N246="zníž. prenesená",J246,0)</f>
        <v>0</v>
      </c>
      <c r="BI246" s="170">
        <f>IF(N246="nulová",J246,0)</f>
        <v>0</v>
      </c>
      <c r="BJ246" s="18" t="s">
        <v>87</v>
      </c>
      <c r="BK246" s="170">
        <f>ROUND(I246*H246,2)</f>
        <v>0</v>
      </c>
      <c r="BL246" s="18" t="s">
        <v>200</v>
      </c>
      <c r="BM246" s="169" t="s">
        <v>371</v>
      </c>
    </row>
    <row r="247" spans="1:65" s="13" customFormat="1">
      <c r="B247" s="173"/>
      <c r="D247" s="174" t="s">
        <v>219</v>
      </c>
      <c r="E247" s="175" t="s">
        <v>1</v>
      </c>
      <c r="F247" s="176" t="s">
        <v>372</v>
      </c>
      <c r="H247" s="177">
        <v>5.15</v>
      </c>
      <c r="I247" s="178"/>
      <c r="L247" s="173"/>
      <c r="M247" s="179"/>
      <c r="N247" s="180"/>
      <c r="O247" s="180"/>
      <c r="P247" s="180"/>
      <c r="Q247" s="180"/>
      <c r="R247" s="180"/>
      <c r="S247" s="180"/>
      <c r="T247" s="181"/>
      <c r="AT247" s="175" t="s">
        <v>219</v>
      </c>
      <c r="AU247" s="175" t="s">
        <v>87</v>
      </c>
      <c r="AV247" s="13" t="s">
        <v>87</v>
      </c>
      <c r="AW247" s="13" t="s">
        <v>29</v>
      </c>
      <c r="AX247" s="13" t="s">
        <v>74</v>
      </c>
      <c r="AY247" s="175" t="s">
        <v>196</v>
      </c>
    </row>
    <row r="248" spans="1:65" s="13" customFormat="1">
      <c r="B248" s="173"/>
      <c r="D248" s="174" t="s">
        <v>219</v>
      </c>
      <c r="E248" s="175" t="s">
        <v>1</v>
      </c>
      <c r="F248" s="176" t="s">
        <v>373</v>
      </c>
      <c r="H248" s="177">
        <v>-1.4999999999999999E-2</v>
      </c>
      <c r="I248" s="178"/>
      <c r="L248" s="173"/>
      <c r="M248" s="179"/>
      <c r="N248" s="180"/>
      <c r="O248" s="180"/>
      <c r="P248" s="180"/>
      <c r="Q248" s="180"/>
      <c r="R248" s="180"/>
      <c r="S248" s="180"/>
      <c r="T248" s="181"/>
      <c r="AT248" s="175" t="s">
        <v>219</v>
      </c>
      <c r="AU248" s="175" t="s">
        <v>87</v>
      </c>
      <c r="AV248" s="13" t="s">
        <v>87</v>
      </c>
      <c r="AW248" s="13" t="s">
        <v>29</v>
      </c>
      <c r="AX248" s="13" t="s">
        <v>74</v>
      </c>
      <c r="AY248" s="175" t="s">
        <v>196</v>
      </c>
    </row>
    <row r="249" spans="1:65" s="13" customFormat="1">
      <c r="B249" s="173"/>
      <c r="D249" s="174" t="s">
        <v>219</v>
      </c>
      <c r="E249" s="175" t="s">
        <v>1</v>
      </c>
      <c r="F249" s="176" t="s">
        <v>374</v>
      </c>
      <c r="H249" s="177">
        <v>102.63800000000001</v>
      </c>
      <c r="I249" s="178"/>
      <c r="L249" s="173"/>
      <c r="M249" s="179"/>
      <c r="N249" s="180"/>
      <c r="O249" s="180"/>
      <c r="P249" s="180"/>
      <c r="Q249" s="180"/>
      <c r="R249" s="180"/>
      <c r="S249" s="180"/>
      <c r="T249" s="181"/>
      <c r="AT249" s="175" t="s">
        <v>219</v>
      </c>
      <c r="AU249" s="175" t="s">
        <v>87</v>
      </c>
      <c r="AV249" s="13" t="s">
        <v>87</v>
      </c>
      <c r="AW249" s="13" t="s">
        <v>29</v>
      </c>
      <c r="AX249" s="13" t="s">
        <v>74</v>
      </c>
      <c r="AY249" s="175" t="s">
        <v>196</v>
      </c>
    </row>
    <row r="250" spans="1:65" s="14" customFormat="1">
      <c r="B250" s="182"/>
      <c r="D250" s="174" t="s">
        <v>219</v>
      </c>
      <c r="E250" s="183" t="s">
        <v>1</v>
      </c>
      <c r="F250" s="184" t="s">
        <v>233</v>
      </c>
      <c r="H250" s="185">
        <v>107.773</v>
      </c>
      <c r="I250" s="186"/>
      <c r="L250" s="182"/>
      <c r="M250" s="187"/>
      <c r="N250" s="188"/>
      <c r="O250" s="188"/>
      <c r="P250" s="188"/>
      <c r="Q250" s="188"/>
      <c r="R250" s="188"/>
      <c r="S250" s="188"/>
      <c r="T250" s="189"/>
      <c r="AT250" s="183" t="s">
        <v>219</v>
      </c>
      <c r="AU250" s="183" t="s">
        <v>87</v>
      </c>
      <c r="AV250" s="14" t="s">
        <v>200</v>
      </c>
      <c r="AW250" s="14" t="s">
        <v>29</v>
      </c>
      <c r="AX250" s="14" t="s">
        <v>81</v>
      </c>
      <c r="AY250" s="183" t="s">
        <v>196</v>
      </c>
    </row>
    <row r="251" spans="1:65" s="2" customFormat="1" ht="24.2" customHeight="1">
      <c r="A251" s="33"/>
      <c r="B251" s="156"/>
      <c r="C251" s="157" t="s">
        <v>375</v>
      </c>
      <c r="D251" s="157" t="s">
        <v>197</v>
      </c>
      <c r="E251" s="158" t="s">
        <v>376</v>
      </c>
      <c r="F251" s="159" t="s">
        <v>377</v>
      </c>
      <c r="G251" s="160" t="s">
        <v>224</v>
      </c>
      <c r="H251" s="161">
        <v>10.271000000000001</v>
      </c>
      <c r="I251" s="162"/>
      <c r="J251" s="163">
        <f>ROUND(I251*H251,2)</f>
        <v>0</v>
      </c>
      <c r="K251" s="164"/>
      <c r="L251" s="34"/>
      <c r="M251" s="165" t="s">
        <v>1</v>
      </c>
      <c r="N251" s="166" t="s">
        <v>40</v>
      </c>
      <c r="O251" s="62"/>
      <c r="P251" s="167">
        <f>O251*H251</f>
        <v>0</v>
      </c>
      <c r="Q251" s="167">
        <v>2.2151299999999998</v>
      </c>
      <c r="R251" s="167">
        <f>Q251*H251</f>
        <v>22.751600230000001</v>
      </c>
      <c r="S251" s="167">
        <v>0</v>
      </c>
      <c r="T251" s="16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200</v>
      </c>
      <c r="AT251" s="169" t="s">
        <v>197</v>
      </c>
      <c r="AU251" s="169" t="s">
        <v>87</v>
      </c>
      <c r="AY251" s="18" t="s">
        <v>196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8" t="s">
        <v>87</v>
      </c>
      <c r="BK251" s="170">
        <f>ROUND(I251*H251,2)</f>
        <v>0</v>
      </c>
      <c r="BL251" s="18" t="s">
        <v>200</v>
      </c>
      <c r="BM251" s="169" t="s">
        <v>378</v>
      </c>
    </row>
    <row r="252" spans="1:65" s="13" customFormat="1">
      <c r="B252" s="173"/>
      <c r="D252" s="174" t="s">
        <v>219</v>
      </c>
      <c r="E252" s="175" t="s">
        <v>1</v>
      </c>
      <c r="F252" s="176" t="s">
        <v>379</v>
      </c>
      <c r="H252" s="177">
        <v>10.3</v>
      </c>
      <c r="I252" s="178"/>
      <c r="L252" s="173"/>
      <c r="M252" s="179"/>
      <c r="N252" s="180"/>
      <c r="O252" s="180"/>
      <c r="P252" s="180"/>
      <c r="Q252" s="180"/>
      <c r="R252" s="180"/>
      <c r="S252" s="180"/>
      <c r="T252" s="181"/>
      <c r="AT252" s="175" t="s">
        <v>219</v>
      </c>
      <c r="AU252" s="175" t="s">
        <v>87</v>
      </c>
      <c r="AV252" s="13" t="s">
        <v>87</v>
      </c>
      <c r="AW252" s="13" t="s">
        <v>29</v>
      </c>
      <c r="AX252" s="13" t="s">
        <v>74</v>
      </c>
      <c r="AY252" s="175" t="s">
        <v>196</v>
      </c>
    </row>
    <row r="253" spans="1:65" s="13" customFormat="1">
      <c r="B253" s="173"/>
      <c r="D253" s="174" t="s">
        <v>219</v>
      </c>
      <c r="E253" s="175" t="s">
        <v>1</v>
      </c>
      <c r="F253" s="176" t="s">
        <v>380</v>
      </c>
      <c r="H253" s="177">
        <v>-2.9000000000000001E-2</v>
      </c>
      <c r="I253" s="178"/>
      <c r="L253" s="173"/>
      <c r="M253" s="179"/>
      <c r="N253" s="180"/>
      <c r="O253" s="180"/>
      <c r="P253" s="180"/>
      <c r="Q253" s="180"/>
      <c r="R253" s="180"/>
      <c r="S253" s="180"/>
      <c r="T253" s="181"/>
      <c r="AT253" s="175" t="s">
        <v>219</v>
      </c>
      <c r="AU253" s="175" t="s">
        <v>87</v>
      </c>
      <c r="AV253" s="13" t="s">
        <v>87</v>
      </c>
      <c r="AW253" s="13" t="s">
        <v>29</v>
      </c>
      <c r="AX253" s="13" t="s">
        <v>74</v>
      </c>
      <c r="AY253" s="175" t="s">
        <v>196</v>
      </c>
    </row>
    <row r="254" spans="1:65" s="14" customFormat="1">
      <c r="B254" s="182"/>
      <c r="D254" s="174" t="s">
        <v>219</v>
      </c>
      <c r="E254" s="183" t="s">
        <v>1</v>
      </c>
      <c r="F254" s="184" t="s">
        <v>233</v>
      </c>
      <c r="H254" s="185">
        <v>10.271000000000001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219</v>
      </c>
      <c r="AU254" s="183" t="s">
        <v>87</v>
      </c>
      <c r="AV254" s="14" t="s">
        <v>200</v>
      </c>
      <c r="AW254" s="14" t="s">
        <v>29</v>
      </c>
      <c r="AX254" s="14" t="s">
        <v>81</v>
      </c>
      <c r="AY254" s="183" t="s">
        <v>196</v>
      </c>
    </row>
    <row r="255" spans="1:65" s="2" customFormat="1" ht="21.75" customHeight="1">
      <c r="A255" s="33"/>
      <c r="B255" s="156"/>
      <c r="C255" s="157" t="s">
        <v>381</v>
      </c>
      <c r="D255" s="157" t="s">
        <v>197</v>
      </c>
      <c r="E255" s="158" t="s">
        <v>382</v>
      </c>
      <c r="F255" s="159" t="s">
        <v>383</v>
      </c>
      <c r="G255" s="160" t="s">
        <v>217</v>
      </c>
      <c r="H255" s="161">
        <v>64.367000000000004</v>
      </c>
      <c r="I255" s="162"/>
      <c r="J255" s="163">
        <f>ROUND(I255*H255,2)</f>
        <v>0</v>
      </c>
      <c r="K255" s="164"/>
      <c r="L255" s="34"/>
      <c r="M255" s="165" t="s">
        <v>1</v>
      </c>
      <c r="N255" s="166" t="s">
        <v>40</v>
      </c>
      <c r="O255" s="62"/>
      <c r="P255" s="167">
        <f>O255*H255</f>
        <v>0</v>
      </c>
      <c r="Q255" s="167">
        <v>6.7000000000000002E-4</v>
      </c>
      <c r="R255" s="167">
        <f>Q255*H255</f>
        <v>4.3125890000000007E-2</v>
      </c>
      <c r="S255" s="167">
        <v>0</v>
      </c>
      <c r="T255" s="16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200</v>
      </c>
      <c r="AT255" s="169" t="s">
        <v>197</v>
      </c>
      <c r="AU255" s="169" t="s">
        <v>87</v>
      </c>
      <c r="AY255" s="18" t="s">
        <v>196</v>
      </c>
      <c r="BE255" s="170">
        <f>IF(N255="základná",J255,0)</f>
        <v>0</v>
      </c>
      <c r="BF255" s="170">
        <f>IF(N255="znížená",J255,0)</f>
        <v>0</v>
      </c>
      <c r="BG255" s="170">
        <f>IF(N255="zákl. prenesená",J255,0)</f>
        <v>0</v>
      </c>
      <c r="BH255" s="170">
        <f>IF(N255="zníž. prenesená",J255,0)</f>
        <v>0</v>
      </c>
      <c r="BI255" s="170">
        <f>IF(N255="nulová",J255,0)</f>
        <v>0</v>
      </c>
      <c r="BJ255" s="18" t="s">
        <v>87</v>
      </c>
      <c r="BK255" s="170">
        <f>ROUND(I255*H255,2)</f>
        <v>0</v>
      </c>
      <c r="BL255" s="18" t="s">
        <v>200</v>
      </c>
      <c r="BM255" s="169" t="s">
        <v>384</v>
      </c>
    </row>
    <row r="256" spans="1:65" s="13" customFormat="1">
      <c r="B256" s="173"/>
      <c r="D256" s="174" t="s">
        <v>219</v>
      </c>
      <c r="E256" s="175" t="s">
        <v>1</v>
      </c>
      <c r="F256" s="176" t="s">
        <v>385</v>
      </c>
      <c r="H256" s="177">
        <v>9.18</v>
      </c>
      <c r="I256" s="178"/>
      <c r="L256" s="173"/>
      <c r="M256" s="179"/>
      <c r="N256" s="180"/>
      <c r="O256" s="180"/>
      <c r="P256" s="180"/>
      <c r="Q256" s="180"/>
      <c r="R256" s="180"/>
      <c r="S256" s="180"/>
      <c r="T256" s="181"/>
      <c r="AT256" s="175" t="s">
        <v>219</v>
      </c>
      <c r="AU256" s="175" t="s">
        <v>87</v>
      </c>
      <c r="AV256" s="13" t="s">
        <v>87</v>
      </c>
      <c r="AW256" s="13" t="s">
        <v>29</v>
      </c>
      <c r="AX256" s="13" t="s">
        <v>74</v>
      </c>
      <c r="AY256" s="175" t="s">
        <v>196</v>
      </c>
    </row>
    <row r="257" spans="1:65" s="13" customFormat="1">
      <c r="B257" s="173"/>
      <c r="D257" s="174" t="s">
        <v>219</v>
      </c>
      <c r="E257" s="175" t="s">
        <v>1</v>
      </c>
      <c r="F257" s="176" t="s">
        <v>386</v>
      </c>
      <c r="H257" s="177">
        <v>54.48</v>
      </c>
      <c r="I257" s="178"/>
      <c r="L257" s="173"/>
      <c r="M257" s="179"/>
      <c r="N257" s="180"/>
      <c r="O257" s="180"/>
      <c r="P257" s="180"/>
      <c r="Q257" s="180"/>
      <c r="R257" s="180"/>
      <c r="S257" s="180"/>
      <c r="T257" s="181"/>
      <c r="AT257" s="175" t="s">
        <v>219</v>
      </c>
      <c r="AU257" s="175" t="s">
        <v>87</v>
      </c>
      <c r="AV257" s="13" t="s">
        <v>87</v>
      </c>
      <c r="AW257" s="13" t="s">
        <v>29</v>
      </c>
      <c r="AX257" s="13" t="s">
        <v>74</v>
      </c>
      <c r="AY257" s="175" t="s">
        <v>196</v>
      </c>
    </row>
    <row r="258" spans="1:65" s="13" customFormat="1">
      <c r="B258" s="173"/>
      <c r="D258" s="174" t="s">
        <v>219</v>
      </c>
      <c r="E258" s="175" t="s">
        <v>1</v>
      </c>
      <c r="F258" s="176" t="s">
        <v>387</v>
      </c>
      <c r="H258" s="177">
        <v>0.70699999999999996</v>
      </c>
      <c r="I258" s="178"/>
      <c r="L258" s="173"/>
      <c r="M258" s="179"/>
      <c r="N258" s="180"/>
      <c r="O258" s="180"/>
      <c r="P258" s="180"/>
      <c r="Q258" s="180"/>
      <c r="R258" s="180"/>
      <c r="S258" s="180"/>
      <c r="T258" s="181"/>
      <c r="AT258" s="175" t="s">
        <v>219</v>
      </c>
      <c r="AU258" s="175" t="s">
        <v>87</v>
      </c>
      <c r="AV258" s="13" t="s">
        <v>87</v>
      </c>
      <c r="AW258" s="13" t="s">
        <v>29</v>
      </c>
      <c r="AX258" s="13" t="s">
        <v>74</v>
      </c>
      <c r="AY258" s="175" t="s">
        <v>196</v>
      </c>
    </row>
    <row r="259" spans="1:65" s="14" customFormat="1">
      <c r="B259" s="182"/>
      <c r="D259" s="174" t="s">
        <v>219</v>
      </c>
      <c r="E259" s="183" t="s">
        <v>1</v>
      </c>
      <c r="F259" s="184" t="s">
        <v>233</v>
      </c>
      <c r="H259" s="185">
        <v>64.367000000000004</v>
      </c>
      <c r="I259" s="186"/>
      <c r="L259" s="182"/>
      <c r="M259" s="187"/>
      <c r="N259" s="188"/>
      <c r="O259" s="188"/>
      <c r="P259" s="188"/>
      <c r="Q259" s="188"/>
      <c r="R259" s="188"/>
      <c r="S259" s="188"/>
      <c r="T259" s="189"/>
      <c r="AT259" s="183" t="s">
        <v>219</v>
      </c>
      <c r="AU259" s="183" t="s">
        <v>87</v>
      </c>
      <c r="AV259" s="14" t="s">
        <v>200</v>
      </c>
      <c r="AW259" s="14" t="s">
        <v>29</v>
      </c>
      <c r="AX259" s="14" t="s">
        <v>81</v>
      </c>
      <c r="AY259" s="183" t="s">
        <v>196</v>
      </c>
    </row>
    <row r="260" spans="1:65" s="2" customFormat="1" ht="21.75" customHeight="1">
      <c r="A260" s="33"/>
      <c r="B260" s="156"/>
      <c r="C260" s="157" t="s">
        <v>388</v>
      </c>
      <c r="D260" s="157" t="s">
        <v>197</v>
      </c>
      <c r="E260" s="158" t="s">
        <v>389</v>
      </c>
      <c r="F260" s="159" t="s">
        <v>390</v>
      </c>
      <c r="G260" s="160" t="s">
        <v>217</v>
      </c>
      <c r="H260" s="161">
        <v>64.367000000000004</v>
      </c>
      <c r="I260" s="162"/>
      <c r="J260" s="163">
        <f>ROUND(I260*H260,2)</f>
        <v>0</v>
      </c>
      <c r="K260" s="164"/>
      <c r="L260" s="34"/>
      <c r="M260" s="165" t="s">
        <v>1</v>
      </c>
      <c r="N260" s="166" t="s">
        <v>40</v>
      </c>
      <c r="O260" s="62"/>
      <c r="P260" s="167">
        <f>O260*H260</f>
        <v>0</v>
      </c>
      <c r="Q260" s="167">
        <v>0</v>
      </c>
      <c r="R260" s="167">
        <f>Q260*H260</f>
        <v>0</v>
      </c>
      <c r="S260" s="167">
        <v>0</v>
      </c>
      <c r="T260" s="16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200</v>
      </c>
      <c r="AT260" s="169" t="s">
        <v>197</v>
      </c>
      <c r="AU260" s="169" t="s">
        <v>87</v>
      </c>
      <c r="AY260" s="18" t="s">
        <v>196</v>
      </c>
      <c r="BE260" s="170">
        <f>IF(N260="základná",J260,0)</f>
        <v>0</v>
      </c>
      <c r="BF260" s="170">
        <f>IF(N260="znížená",J260,0)</f>
        <v>0</v>
      </c>
      <c r="BG260" s="170">
        <f>IF(N260="zákl. prenesená",J260,0)</f>
        <v>0</v>
      </c>
      <c r="BH260" s="170">
        <f>IF(N260="zníž. prenesená",J260,0)</f>
        <v>0</v>
      </c>
      <c r="BI260" s="170">
        <f>IF(N260="nulová",J260,0)</f>
        <v>0</v>
      </c>
      <c r="BJ260" s="18" t="s">
        <v>87</v>
      </c>
      <c r="BK260" s="170">
        <f>ROUND(I260*H260,2)</f>
        <v>0</v>
      </c>
      <c r="BL260" s="18" t="s">
        <v>200</v>
      </c>
      <c r="BM260" s="169" t="s">
        <v>391</v>
      </c>
    </row>
    <row r="261" spans="1:65" s="2" customFormat="1" ht="16.5" customHeight="1">
      <c r="A261" s="33"/>
      <c r="B261" s="156"/>
      <c r="C261" s="157" t="s">
        <v>392</v>
      </c>
      <c r="D261" s="157" t="s">
        <v>197</v>
      </c>
      <c r="E261" s="158" t="s">
        <v>393</v>
      </c>
      <c r="F261" s="159" t="s">
        <v>394</v>
      </c>
      <c r="G261" s="160" t="s">
        <v>280</v>
      </c>
      <c r="H261" s="161">
        <v>0.73599999999999999</v>
      </c>
      <c r="I261" s="162"/>
      <c r="J261" s="163">
        <f>ROUND(I261*H261,2)</f>
        <v>0</v>
      </c>
      <c r="K261" s="164"/>
      <c r="L261" s="34"/>
      <c r="M261" s="165" t="s">
        <v>1</v>
      </c>
      <c r="N261" s="166" t="s">
        <v>40</v>
      </c>
      <c r="O261" s="62"/>
      <c r="P261" s="167">
        <f>O261*H261</f>
        <v>0</v>
      </c>
      <c r="Q261" s="167">
        <v>1.01895</v>
      </c>
      <c r="R261" s="167">
        <f>Q261*H261</f>
        <v>0.74994720000000004</v>
      </c>
      <c r="S261" s="167">
        <v>0</v>
      </c>
      <c r="T261" s="16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200</v>
      </c>
      <c r="AT261" s="169" t="s">
        <v>197</v>
      </c>
      <c r="AU261" s="169" t="s">
        <v>87</v>
      </c>
      <c r="AY261" s="18" t="s">
        <v>196</v>
      </c>
      <c r="BE261" s="170">
        <f>IF(N261="základná",J261,0)</f>
        <v>0</v>
      </c>
      <c r="BF261" s="170">
        <f>IF(N261="znížená",J261,0)</f>
        <v>0</v>
      </c>
      <c r="BG261" s="170">
        <f>IF(N261="zákl. prenesená",J261,0)</f>
        <v>0</v>
      </c>
      <c r="BH261" s="170">
        <f>IF(N261="zníž. prenesená",J261,0)</f>
        <v>0</v>
      </c>
      <c r="BI261" s="170">
        <f>IF(N261="nulová",J261,0)</f>
        <v>0</v>
      </c>
      <c r="BJ261" s="18" t="s">
        <v>87</v>
      </c>
      <c r="BK261" s="170">
        <f>ROUND(I261*H261,2)</f>
        <v>0</v>
      </c>
      <c r="BL261" s="18" t="s">
        <v>200</v>
      </c>
      <c r="BM261" s="169" t="s">
        <v>395</v>
      </c>
    </row>
    <row r="262" spans="1:65" s="13" customFormat="1" ht="22.5">
      <c r="B262" s="173"/>
      <c r="D262" s="174" t="s">
        <v>219</v>
      </c>
      <c r="E262" s="175" t="s">
        <v>1</v>
      </c>
      <c r="F262" s="176" t="s">
        <v>396</v>
      </c>
      <c r="H262" s="177">
        <v>0.66900000000000004</v>
      </c>
      <c r="I262" s="178"/>
      <c r="L262" s="173"/>
      <c r="M262" s="179"/>
      <c r="N262" s="180"/>
      <c r="O262" s="180"/>
      <c r="P262" s="180"/>
      <c r="Q262" s="180"/>
      <c r="R262" s="180"/>
      <c r="S262" s="180"/>
      <c r="T262" s="181"/>
      <c r="AT262" s="175" t="s">
        <v>219</v>
      </c>
      <c r="AU262" s="175" t="s">
        <v>87</v>
      </c>
      <c r="AV262" s="13" t="s">
        <v>87</v>
      </c>
      <c r="AW262" s="13" t="s">
        <v>29</v>
      </c>
      <c r="AX262" s="13" t="s">
        <v>74</v>
      </c>
      <c r="AY262" s="175" t="s">
        <v>196</v>
      </c>
    </row>
    <row r="263" spans="1:65" s="13" customFormat="1">
      <c r="B263" s="173"/>
      <c r="D263" s="174" t="s">
        <v>219</v>
      </c>
      <c r="E263" s="175" t="s">
        <v>1</v>
      </c>
      <c r="F263" s="176" t="s">
        <v>397</v>
      </c>
      <c r="H263" s="177">
        <v>6.7000000000000004E-2</v>
      </c>
      <c r="I263" s="178"/>
      <c r="L263" s="173"/>
      <c r="M263" s="179"/>
      <c r="N263" s="180"/>
      <c r="O263" s="180"/>
      <c r="P263" s="180"/>
      <c r="Q263" s="180"/>
      <c r="R263" s="180"/>
      <c r="S263" s="180"/>
      <c r="T263" s="181"/>
      <c r="AT263" s="175" t="s">
        <v>219</v>
      </c>
      <c r="AU263" s="175" t="s">
        <v>87</v>
      </c>
      <c r="AV263" s="13" t="s">
        <v>87</v>
      </c>
      <c r="AW263" s="13" t="s">
        <v>29</v>
      </c>
      <c r="AX263" s="13" t="s">
        <v>74</v>
      </c>
      <c r="AY263" s="175" t="s">
        <v>196</v>
      </c>
    </row>
    <row r="264" spans="1:65" s="14" customFormat="1">
      <c r="B264" s="182"/>
      <c r="D264" s="174" t="s">
        <v>219</v>
      </c>
      <c r="E264" s="183" t="s">
        <v>1</v>
      </c>
      <c r="F264" s="184" t="s">
        <v>233</v>
      </c>
      <c r="H264" s="185">
        <v>0.73599999999999999</v>
      </c>
      <c r="I264" s="186"/>
      <c r="L264" s="182"/>
      <c r="M264" s="187"/>
      <c r="N264" s="188"/>
      <c r="O264" s="188"/>
      <c r="P264" s="188"/>
      <c r="Q264" s="188"/>
      <c r="R264" s="188"/>
      <c r="S264" s="188"/>
      <c r="T264" s="189"/>
      <c r="AT264" s="183" t="s">
        <v>219</v>
      </c>
      <c r="AU264" s="183" t="s">
        <v>87</v>
      </c>
      <c r="AV264" s="14" t="s">
        <v>200</v>
      </c>
      <c r="AW264" s="14" t="s">
        <v>29</v>
      </c>
      <c r="AX264" s="14" t="s">
        <v>81</v>
      </c>
      <c r="AY264" s="183" t="s">
        <v>196</v>
      </c>
    </row>
    <row r="265" spans="1:65" s="2" customFormat="1" ht="16.5" customHeight="1">
      <c r="A265" s="33"/>
      <c r="B265" s="156"/>
      <c r="C265" s="157" t="s">
        <v>398</v>
      </c>
      <c r="D265" s="157" t="s">
        <v>197</v>
      </c>
      <c r="E265" s="158" t="s">
        <v>399</v>
      </c>
      <c r="F265" s="159" t="s">
        <v>400</v>
      </c>
      <c r="G265" s="160" t="s">
        <v>224</v>
      </c>
      <c r="H265" s="161">
        <v>6.15</v>
      </c>
      <c r="I265" s="162"/>
      <c r="J265" s="163">
        <f>ROUND(I265*H265,2)</f>
        <v>0</v>
      </c>
      <c r="K265" s="164"/>
      <c r="L265" s="34"/>
      <c r="M265" s="165" t="s">
        <v>1</v>
      </c>
      <c r="N265" s="166" t="s">
        <v>40</v>
      </c>
      <c r="O265" s="62"/>
      <c r="P265" s="167">
        <f>O265*H265</f>
        <v>0</v>
      </c>
      <c r="Q265" s="167">
        <v>2.23543</v>
      </c>
      <c r="R265" s="167">
        <f>Q265*H265</f>
        <v>13.747894500000001</v>
      </c>
      <c r="S265" s="167">
        <v>0</v>
      </c>
      <c r="T265" s="16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200</v>
      </c>
      <c r="AT265" s="169" t="s">
        <v>197</v>
      </c>
      <c r="AU265" s="169" t="s">
        <v>87</v>
      </c>
      <c r="AY265" s="18" t="s">
        <v>196</v>
      </c>
      <c r="BE265" s="170">
        <f>IF(N265="základná",J265,0)</f>
        <v>0</v>
      </c>
      <c r="BF265" s="170">
        <f>IF(N265="znížená",J265,0)</f>
        <v>0</v>
      </c>
      <c r="BG265" s="170">
        <f>IF(N265="zákl. prenesená",J265,0)</f>
        <v>0</v>
      </c>
      <c r="BH265" s="170">
        <f>IF(N265="zníž. prenesená",J265,0)</f>
        <v>0</v>
      </c>
      <c r="BI265" s="170">
        <f>IF(N265="nulová",J265,0)</f>
        <v>0</v>
      </c>
      <c r="BJ265" s="18" t="s">
        <v>87</v>
      </c>
      <c r="BK265" s="170">
        <f>ROUND(I265*H265,2)</f>
        <v>0</v>
      </c>
      <c r="BL265" s="18" t="s">
        <v>200</v>
      </c>
      <c r="BM265" s="169" t="s">
        <v>401</v>
      </c>
    </row>
    <row r="266" spans="1:65" s="13" customFormat="1">
      <c r="B266" s="173"/>
      <c r="D266" s="174" t="s">
        <v>219</v>
      </c>
      <c r="E266" s="175" t="s">
        <v>1</v>
      </c>
      <c r="F266" s="176" t="s">
        <v>402</v>
      </c>
      <c r="H266" s="177">
        <v>1.6</v>
      </c>
      <c r="I266" s="178"/>
      <c r="L266" s="173"/>
      <c r="M266" s="179"/>
      <c r="N266" s="180"/>
      <c r="O266" s="180"/>
      <c r="P266" s="180"/>
      <c r="Q266" s="180"/>
      <c r="R266" s="180"/>
      <c r="S266" s="180"/>
      <c r="T266" s="181"/>
      <c r="AT266" s="175" t="s">
        <v>219</v>
      </c>
      <c r="AU266" s="175" t="s">
        <v>87</v>
      </c>
      <c r="AV266" s="13" t="s">
        <v>87</v>
      </c>
      <c r="AW266" s="13" t="s">
        <v>29</v>
      </c>
      <c r="AX266" s="13" t="s">
        <v>74</v>
      </c>
      <c r="AY266" s="175" t="s">
        <v>196</v>
      </c>
    </row>
    <row r="267" spans="1:65" s="13" customFormat="1">
      <c r="B267" s="173"/>
      <c r="D267" s="174" t="s">
        <v>219</v>
      </c>
      <c r="E267" s="175" t="s">
        <v>1</v>
      </c>
      <c r="F267" s="176" t="s">
        <v>403</v>
      </c>
      <c r="H267" s="177">
        <v>0.8</v>
      </c>
      <c r="I267" s="178"/>
      <c r="L267" s="173"/>
      <c r="M267" s="179"/>
      <c r="N267" s="180"/>
      <c r="O267" s="180"/>
      <c r="P267" s="180"/>
      <c r="Q267" s="180"/>
      <c r="R267" s="180"/>
      <c r="S267" s="180"/>
      <c r="T267" s="181"/>
      <c r="AT267" s="175" t="s">
        <v>219</v>
      </c>
      <c r="AU267" s="175" t="s">
        <v>87</v>
      </c>
      <c r="AV267" s="13" t="s">
        <v>87</v>
      </c>
      <c r="AW267" s="13" t="s">
        <v>29</v>
      </c>
      <c r="AX267" s="13" t="s">
        <v>74</v>
      </c>
      <c r="AY267" s="175" t="s">
        <v>196</v>
      </c>
    </row>
    <row r="268" spans="1:65" s="13" customFormat="1">
      <c r="B268" s="173"/>
      <c r="D268" s="174" t="s">
        <v>219</v>
      </c>
      <c r="E268" s="175" t="s">
        <v>1</v>
      </c>
      <c r="F268" s="176" t="s">
        <v>404</v>
      </c>
      <c r="H268" s="177">
        <v>2.4</v>
      </c>
      <c r="I268" s="178"/>
      <c r="L268" s="173"/>
      <c r="M268" s="179"/>
      <c r="N268" s="180"/>
      <c r="O268" s="180"/>
      <c r="P268" s="180"/>
      <c r="Q268" s="180"/>
      <c r="R268" s="180"/>
      <c r="S268" s="180"/>
      <c r="T268" s="181"/>
      <c r="AT268" s="175" t="s">
        <v>219</v>
      </c>
      <c r="AU268" s="175" t="s">
        <v>87</v>
      </c>
      <c r="AV268" s="13" t="s">
        <v>87</v>
      </c>
      <c r="AW268" s="13" t="s">
        <v>29</v>
      </c>
      <c r="AX268" s="13" t="s">
        <v>74</v>
      </c>
      <c r="AY268" s="175" t="s">
        <v>196</v>
      </c>
    </row>
    <row r="269" spans="1:65" s="13" customFormat="1">
      <c r="B269" s="173"/>
      <c r="D269" s="174" t="s">
        <v>219</v>
      </c>
      <c r="E269" s="175" t="s">
        <v>1</v>
      </c>
      <c r="F269" s="176" t="s">
        <v>405</v>
      </c>
      <c r="H269" s="177">
        <v>1.35</v>
      </c>
      <c r="I269" s="178"/>
      <c r="L269" s="173"/>
      <c r="M269" s="179"/>
      <c r="N269" s="180"/>
      <c r="O269" s="180"/>
      <c r="P269" s="180"/>
      <c r="Q269" s="180"/>
      <c r="R269" s="180"/>
      <c r="S269" s="180"/>
      <c r="T269" s="181"/>
      <c r="AT269" s="175" t="s">
        <v>219</v>
      </c>
      <c r="AU269" s="175" t="s">
        <v>87</v>
      </c>
      <c r="AV269" s="13" t="s">
        <v>87</v>
      </c>
      <c r="AW269" s="13" t="s">
        <v>29</v>
      </c>
      <c r="AX269" s="13" t="s">
        <v>74</v>
      </c>
      <c r="AY269" s="175" t="s">
        <v>196</v>
      </c>
    </row>
    <row r="270" spans="1:65" s="14" customFormat="1">
      <c r="B270" s="182"/>
      <c r="D270" s="174" t="s">
        <v>219</v>
      </c>
      <c r="E270" s="183" t="s">
        <v>1</v>
      </c>
      <c r="F270" s="184" t="s">
        <v>233</v>
      </c>
      <c r="H270" s="185">
        <v>6.15</v>
      </c>
      <c r="I270" s="186"/>
      <c r="L270" s="182"/>
      <c r="M270" s="187"/>
      <c r="N270" s="188"/>
      <c r="O270" s="188"/>
      <c r="P270" s="188"/>
      <c r="Q270" s="188"/>
      <c r="R270" s="188"/>
      <c r="S270" s="188"/>
      <c r="T270" s="189"/>
      <c r="AT270" s="183" t="s">
        <v>219</v>
      </c>
      <c r="AU270" s="183" t="s">
        <v>87</v>
      </c>
      <c r="AV270" s="14" t="s">
        <v>200</v>
      </c>
      <c r="AW270" s="14" t="s">
        <v>29</v>
      </c>
      <c r="AX270" s="14" t="s">
        <v>81</v>
      </c>
      <c r="AY270" s="183" t="s">
        <v>196</v>
      </c>
    </row>
    <row r="271" spans="1:65" s="2" customFormat="1" ht="16.5" customHeight="1">
      <c r="A271" s="33"/>
      <c r="B271" s="156"/>
      <c r="C271" s="157" t="s">
        <v>406</v>
      </c>
      <c r="D271" s="157" t="s">
        <v>197</v>
      </c>
      <c r="E271" s="158" t="s">
        <v>407</v>
      </c>
      <c r="F271" s="159" t="s">
        <v>408</v>
      </c>
      <c r="G271" s="160" t="s">
        <v>224</v>
      </c>
      <c r="H271" s="161">
        <v>20.85</v>
      </c>
      <c r="I271" s="162"/>
      <c r="J271" s="163">
        <f>ROUND(I271*H271,2)</f>
        <v>0</v>
      </c>
      <c r="K271" s="164"/>
      <c r="L271" s="34"/>
      <c r="M271" s="165" t="s">
        <v>1</v>
      </c>
      <c r="N271" s="166" t="s">
        <v>40</v>
      </c>
      <c r="O271" s="62"/>
      <c r="P271" s="167">
        <f>O271*H271</f>
        <v>0</v>
      </c>
      <c r="Q271" s="167">
        <v>2.2151299999999998</v>
      </c>
      <c r="R271" s="167">
        <f>Q271*H271</f>
        <v>46.185460499999998</v>
      </c>
      <c r="S271" s="167">
        <v>0</v>
      </c>
      <c r="T271" s="16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200</v>
      </c>
      <c r="AT271" s="169" t="s">
        <v>197</v>
      </c>
      <c r="AU271" s="169" t="s">
        <v>87</v>
      </c>
      <c r="AY271" s="18" t="s">
        <v>196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87</v>
      </c>
      <c r="BK271" s="170">
        <f>ROUND(I271*H271,2)</f>
        <v>0</v>
      </c>
      <c r="BL271" s="18" t="s">
        <v>200</v>
      </c>
      <c r="BM271" s="169" t="s">
        <v>409</v>
      </c>
    </row>
    <row r="272" spans="1:65" s="13" customFormat="1">
      <c r="B272" s="173"/>
      <c r="D272" s="174" t="s">
        <v>219</v>
      </c>
      <c r="E272" s="175" t="s">
        <v>1</v>
      </c>
      <c r="F272" s="176" t="s">
        <v>410</v>
      </c>
      <c r="H272" s="177">
        <v>20.25</v>
      </c>
      <c r="I272" s="178"/>
      <c r="L272" s="173"/>
      <c r="M272" s="179"/>
      <c r="N272" s="180"/>
      <c r="O272" s="180"/>
      <c r="P272" s="180"/>
      <c r="Q272" s="180"/>
      <c r="R272" s="180"/>
      <c r="S272" s="180"/>
      <c r="T272" s="181"/>
      <c r="AT272" s="175" t="s">
        <v>219</v>
      </c>
      <c r="AU272" s="175" t="s">
        <v>87</v>
      </c>
      <c r="AV272" s="13" t="s">
        <v>87</v>
      </c>
      <c r="AW272" s="13" t="s">
        <v>29</v>
      </c>
      <c r="AX272" s="13" t="s">
        <v>74</v>
      </c>
      <c r="AY272" s="175" t="s">
        <v>196</v>
      </c>
    </row>
    <row r="273" spans="1:65" s="13" customFormat="1">
      <c r="B273" s="173"/>
      <c r="D273" s="174" t="s">
        <v>219</v>
      </c>
      <c r="E273" s="175" t="s">
        <v>1</v>
      </c>
      <c r="F273" s="176" t="s">
        <v>411</v>
      </c>
      <c r="H273" s="177">
        <v>0.6</v>
      </c>
      <c r="I273" s="178"/>
      <c r="L273" s="173"/>
      <c r="M273" s="179"/>
      <c r="N273" s="180"/>
      <c r="O273" s="180"/>
      <c r="P273" s="180"/>
      <c r="Q273" s="180"/>
      <c r="R273" s="180"/>
      <c r="S273" s="180"/>
      <c r="T273" s="181"/>
      <c r="AT273" s="175" t="s">
        <v>219</v>
      </c>
      <c r="AU273" s="175" t="s">
        <v>87</v>
      </c>
      <c r="AV273" s="13" t="s">
        <v>87</v>
      </c>
      <c r="AW273" s="13" t="s">
        <v>29</v>
      </c>
      <c r="AX273" s="13" t="s">
        <v>74</v>
      </c>
      <c r="AY273" s="175" t="s">
        <v>196</v>
      </c>
    </row>
    <row r="274" spans="1:65" s="14" customFormat="1">
      <c r="B274" s="182"/>
      <c r="D274" s="174" t="s">
        <v>219</v>
      </c>
      <c r="E274" s="183" t="s">
        <v>1</v>
      </c>
      <c r="F274" s="184" t="s">
        <v>233</v>
      </c>
      <c r="H274" s="185">
        <v>20.85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219</v>
      </c>
      <c r="AU274" s="183" t="s">
        <v>87</v>
      </c>
      <c r="AV274" s="14" t="s">
        <v>200</v>
      </c>
      <c r="AW274" s="14" t="s">
        <v>29</v>
      </c>
      <c r="AX274" s="14" t="s">
        <v>81</v>
      </c>
      <c r="AY274" s="183" t="s">
        <v>196</v>
      </c>
    </row>
    <row r="275" spans="1:65" s="2" customFormat="1" ht="24.2" customHeight="1">
      <c r="A275" s="33"/>
      <c r="B275" s="156"/>
      <c r="C275" s="157" t="s">
        <v>412</v>
      </c>
      <c r="D275" s="157" t="s">
        <v>197</v>
      </c>
      <c r="E275" s="158" t="s">
        <v>413</v>
      </c>
      <c r="F275" s="159" t="s">
        <v>414</v>
      </c>
      <c r="G275" s="160" t="s">
        <v>224</v>
      </c>
      <c r="H275" s="161">
        <v>48</v>
      </c>
      <c r="I275" s="162"/>
      <c r="J275" s="163">
        <f>ROUND(I275*H275,2)</f>
        <v>0</v>
      </c>
      <c r="K275" s="164"/>
      <c r="L275" s="34"/>
      <c r="M275" s="165" t="s">
        <v>1</v>
      </c>
      <c r="N275" s="166" t="s">
        <v>40</v>
      </c>
      <c r="O275" s="62"/>
      <c r="P275" s="167">
        <f>O275*H275</f>
        <v>0</v>
      </c>
      <c r="Q275" s="167">
        <v>2.2151299999999998</v>
      </c>
      <c r="R275" s="167">
        <f>Q275*H275</f>
        <v>106.32623999999998</v>
      </c>
      <c r="S275" s="167">
        <v>0</v>
      </c>
      <c r="T275" s="16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200</v>
      </c>
      <c r="AT275" s="169" t="s">
        <v>197</v>
      </c>
      <c r="AU275" s="169" t="s">
        <v>87</v>
      </c>
      <c r="AY275" s="18" t="s">
        <v>196</v>
      </c>
      <c r="BE275" s="170">
        <f>IF(N275="základná",J275,0)</f>
        <v>0</v>
      </c>
      <c r="BF275" s="170">
        <f>IF(N275="znížená",J275,0)</f>
        <v>0</v>
      </c>
      <c r="BG275" s="170">
        <f>IF(N275="zákl. prenesená",J275,0)</f>
        <v>0</v>
      </c>
      <c r="BH275" s="170">
        <f>IF(N275="zníž. prenesená",J275,0)</f>
        <v>0</v>
      </c>
      <c r="BI275" s="170">
        <f>IF(N275="nulová",J275,0)</f>
        <v>0</v>
      </c>
      <c r="BJ275" s="18" t="s">
        <v>87</v>
      </c>
      <c r="BK275" s="170">
        <f>ROUND(I275*H275,2)</f>
        <v>0</v>
      </c>
      <c r="BL275" s="18" t="s">
        <v>200</v>
      </c>
      <c r="BM275" s="169" t="s">
        <v>415</v>
      </c>
    </row>
    <row r="276" spans="1:65" s="13" customFormat="1">
      <c r="B276" s="173"/>
      <c r="D276" s="174" t="s">
        <v>219</v>
      </c>
      <c r="E276" s="175" t="s">
        <v>1</v>
      </c>
      <c r="F276" s="176" t="s">
        <v>416</v>
      </c>
      <c r="H276" s="177">
        <v>16</v>
      </c>
      <c r="I276" s="178"/>
      <c r="L276" s="173"/>
      <c r="M276" s="179"/>
      <c r="N276" s="180"/>
      <c r="O276" s="180"/>
      <c r="P276" s="180"/>
      <c r="Q276" s="180"/>
      <c r="R276" s="180"/>
      <c r="S276" s="180"/>
      <c r="T276" s="181"/>
      <c r="AT276" s="175" t="s">
        <v>219</v>
      </c>
      <c r="AU276" s="175" t="s">
        <v>87</v>
      </c>
      <c r="AV276" s="13" t="s">
        <v>87</v>
      </c>
      <c r="AW276" s="13" t="s">
        <v>29</v>
      </c>
      <c r="AX276" s="13" t="s">
        <v>74</v>
      </c>
      <c r="AY276" s="175" t="s">
        <v>196</v>
      </c>
    </row>
    <row r="277" spans="1:65" s="13" customFormat="1">
      <c r="B277" s="173"/>
      <c r="D277" s="174" t="s">
        <v>219</v>
      </c>
      <c r="E277" s="175" t="s">
        <v>1</v>
      </c>
      <c r="F277" s="176" t="s">
        <v>417</v>
      </c>
      <c r="H277" s="177">
        <v>8</v>
      </c>
      <c r="I277" s="178"/>
      <c r="L277" s="173"/>
      <c r="M277" s="179"/>
      <c r="N277" s="180"/>
      <c r="O277" s="180"/>
      <c r="P277" s="180"/>
      <c r="Q277" s="180"/>
      <c r="R277" s="180"/>
      <c r="S277" s="180"/>
      <c r="T277" s="181"/>
      <c r="AT277" s="175" t="s">
        <v>219</v>
      </c>
      <c r="AU277" s="175" t="s">
        <v>87</v>
      </c>
      <c r="AV277" s="13" t="s">
        <v>87</v>
      </c>
      <c r="AW277" s="13" t="s">
        <v>29</v>
      </c>
      <c r="AX277" s="13" t="s">
        <v>74</v>
      </c>
      <c r="AY277" s="175" t="s">
        <v>196</v>
      </c>
    </row>
    <row r="278" spans="1:65" s="13" customFormat="1">
      <c r="B278" s="173"/>
      <c r="D278" s="174" t="s">
        <v>219</v>
      </c>
      <c r="E278" s="175" t="s">
        <v>1</v>
      </c>
      <c r="F278" s="176" t="s">
        <v>418</v>
      </c>
      <c r="H278" s="177">
        <v>24</v>
      </c>
      <c r="I278" s="178"/>
      <c r="L278" s="173"/>
      <c r="M278" s="179"/>
      <c r="N278" s="180"/>
      <c r="O278" s="180"/>
      <c r="P278" s="180"/>
      <c r="Q278" s="180"/>
      <c r="R278" s="180"/>
      <c r="S278" s="180"/>
      <c r="T278" s="181"/>
      <c r="AT278" s="175" t="s">
        <v>219</v>
      </c>
      <c r="AU278" s="175" t="s">
        <v>87</v>
      </c>
      <c r="AV278" s="13" t="s">
        <v>87</v>
      </c>
      <c r="AW278" s="13" t="s">
        <v>29</v>
      </c>
      <c r="AX278" s="13" t="s">
        <v>74</v>
      </c>
      <c r="AY278" s="175" t="s">
        <v>196</v>
      </c>
    </row>
    <row r="279" spans="1:65" s="14" customFormat="1">
      <c r="B279" s="182"/>
      <c r="D279" s="174" t="s">
        <v>219</v>
      </c>
      <c r="E279" s="183" t="s">
        <v>1</v>
      </c>
      <c r="F279" s="184" t="s">
        <v>233</v>
      </c>
      <c r="H279" s="185">
        <v>48</v>
      </c>
      <c r="I279" s="186"/>
      <c r="L279" s="182"/>
      <c r="M279" s="187"/>
      <c r="N279" s="188"/>
      <c r="O279" s="188"/>
      <c r="P279" s="188"/>
      <c r="Q279" s="188"/>
      <c r="R279" s="188"/>
      <c r="S279" s="188"/>
      <c r="T279" s="189"/>
      <c r="AT279" s="183" t="s">
        <v>219</v>
      </c>
      <c r="AU279" s="183" t="s">
        <v>87</v>
      </c>
      <c r="AV279" s="14" t="s">
        <v>200</v>
      </c>
      <c r="AW279" s="14" t="s">
        <v>29</v>
      </c>
      <c r="AX279" s="14" t="s">
        <v>81</v>
      </c>
      <c r="AY279" s="183" t="s">
        <v>196</v>
      </c>
    </row>
    <row r="280" spans="1:65" s="2" customFormat="1" ht="21.75" customHeight="1">
      <c r="A280" s="33"/>
      <c r="B280" s="156"/>
      <c r="C280" s="157" t="s">
        <v>419</v>
      </c>
      <c r="D280" s="157" t="s">
        <v>197</v>
      </c>
      <c r="E280" s="158" t="s">
        <v>420</v>
      </c>
      <c r="F280" s="159" t="s">
        <v>421</v>
      </c>
      <c r="G280" s="160" t="s">
        <v>217</v>
      </c>
      <c r="H280" s="161">
        <v>255.6</v>
      </c>
      <c r="I280" s="162"/>
      <c r="J280" s="163">
        <f>ROUND(I280*H280,2)</f>
        <v>0</v>
      </c>
      <c r="K280" s="164"/>
      <c r="L280" s="34"/>
      <c r="M280" s="165" t="s">
        <v>1</v>
      </c>
      <c r="N280" s="166" t="s">
        <v>40</v>
      </c>
      <c r="O280" s="62"/>
      <c r="P280" s="167">
        <f>O280*H280</f>
        <v>0</v>
      </c>
      <c r="Q280" s="167">
        <v>6.7000000000000002E-4</v>
      </c>
      <c r="R280" s="167">
        <f>Q280*H280</f>
        <v>0.17125200000000002</v>
      </c>
      <c r="S280" s="167">
        <v>0</v>
      </c>
      <c r="T280" s="168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200</v>
      </c>
      <c r="AT280" s="169" t="s">
        <v>197</v>
      </c>
      <c r="AU280" s="169" t="s">
        <v>87</v>
      </c>
      <c r="AY280" s="18" t="s">
        <v>196</v>
      </c>
      <c r="BE280" s="170">
        <f>IF(N280="základná",J280,0)</f>
        <v>0</v>
      </c>
      <c r="BF280" s="170">
        <f>IF(N280="znížená",J280,0)</f>
        <v>0</v>
      </c>
      <c r="BG280" s="170">
        <f>IF(N280="zákl. prenesená",J280,0)</f>
        <v>0</v>
      </c>
      <c r="BH280" s="170">
        <f>IF(N280="zníž. prenesená",J280,0)</f>
        <v>0</v>
      </c>
      <c r="BI280" s="170">
        <f>IF(N280="nulová",J280,0)</f>
        <v>0</v>
      </c>
      <c r="BJ280" s="18" t="s">
        <v>87</v>
      </c>
      <c r="BK280" s="170">
        <f>ROUND(I280*H280,2)</f>
        <v>0</v>
      </c>
      <c r="BL280" s="18" t="s">
        <v>200</v>
      </c>
      <c r="BM280" s="169" t="s">
        <v>422</v>
      </c>
    </row>
    <row r="281" spans="1:65" s="13" customFormat="1">
      <c r="B281" s="173"/>
      <c r="D281" s="174" t="s">
        <v>219</v>
      </c>
      <c r="E281" s="175" t="s">
        <v>1</v>
      </c>
      <c r="F281" s="176" t="s">
        <v>423</v>
      </c>
      <c r="H281" s="177">
        <v>70.400000000000006</v>
      </c>
      <c r="I281" s="178"/>
      <c r="L281" s="173"/>
      <c r="M281" s="179"/>
      <c r="N281" s="180"/>
      <c r="O281" s="180"/>
      <c r="P281" s="180"/>
      <c r="Q281" s="180"/>
      <c r="R281" s="180"/>
      <c r="S281" s="180"/>
      <c r="T281" s="181"/>
      <c r="AT281" s="175" t="s">
        <v>219</v>
      </c>
      <c r="AU281" s="175" t="s">
        <v>87</v>
      </c>
      <c r="AV281" s="13" t="s">
        <v>87</v>
      </c>
      <c r="AW281" s="13" t="s">
        <v>29</v>
      </c>
      <c r="AX281" s="13" t="s">
        <v>74</v>
      </c>
      <c r="AY281" s="175" t="s">
        <v>196</v>
      </c>
    </row>
    <row r="282" spans="1:65" s="13" customFormat="1">
      <c r="B282" s="173"/>
      <c r="D282" s="174" t="s">
        <v>219</v>
      </c>
      <c r="E282" s="175" t="s">
        <v>1</v>
      </c>
      <c r="F282" s="176" t="s">
        <v>424</v>
      </c>
      <c r="H282" s="177">
        <v>35.200000000000003</v>
      </c>
      <c r="I282" s="178"/>
      <c r="L282" s="173"/>
      <c r="M282" s="179"/>
      <c r="N282" s="180"/>
      <c r="O282" s="180"/>
      <c r="P282" s="180"/>
      <c r="Q282" s="180"/>
      <c r="R282" s="180"/>
      <c r="S282" s="180"/>
      <c r="T282" s="181"/>
      <c r="AT282" s="175" t="s">
        <v>219</v>
      </c>
      <c r="AU282" s="175" t="s">
        <v>87</v>
      </c>
      <c r="AV282" s="13" t="s">
        <v>87</v>
      </c>
      <c r="AW282" s="13" t="s">
        <v>29</v>
      </c>
      <c r="AX282" s="13" t="s">
        <v>74</v>
      </c>
      <c r="AY282" s="175" t="s">
        <v>196</v>
      </c>
    </row>
    <row r="283" spans="1:65" s="13" customFormat="1">
      <c r="B283" s="173"/>
      <c r="D283" s="174" t="s">
        <v>219</v>
      </c>
      <c r="E283" s="175" t="s">
        <v>1</v>
      </c>
      <c r="F283" s="176" t="s">
        <v>425</v>
      </c>
      <c r="H283" s="177">
        <v>105.6</v>
      </c>
      <c r="I283" s="178"/>
      <c r="L283" s="173"/>
      <c r="M283" s="179"/>
      <c r="N283" s="180"/>
      <c r="O283" s="180"/>
      <c r="P283" s="180"/>
      <c r="Q283" s="180"/>
      <c r="R283" s="180"/>
      <c r="S283" s="180"/>
      <c r="T283" s="181"/>
      <c r="AT283" s="175" t="s">
        <v>219</v>
      </c>
      <c r="AU283" s="175" t="s">
        <v>87</v>
      </c>
      <c r="AV283" s="13" t="s">
        <v>87</v>
      </c>
      <c r="AW283" s="13" t="s">
        <v>29</v>
      </c>
      <c r="AX283" s="13" t="s">
        <v>74</v>
      </c>
      <c r="AY283" s="175" t="s">
        <v>196</v>
      </c>
    </row>
    <row r="284" spans="1:65" s="13" customFormat="1">
      <c r="B284" s="173"/>
      <c r="D284" s="174" t="s">
        <v>219</v>
      </c>
      <c r="E284" s="175" t="s">
        <v>1</v>
      </c>
      <c r="F284" s="176" t="s">
        <v>426</v>
      </c>
      <c r="H284" s="177">
        <v>39.6</v>
      </c>
      <c r="I284" s="178"/>
      <c r="L284" s="173"/>
      <c r="M284" s="179"/>
      <c r="N284" s="180"/>
      <c r="O284" s="180"/>
      <c r="P284" s="180"/>
      <c r="Q284" s="180"/>
      <c r="R284" s="180"/>
      <c r="S284" s="180"/>
      <c r="T284" s="181"/>
      <c r="AT284" s="175" t="s">
        <v>219</v>
      </c>
      <c r="AU284" s="175" t="s">
        <v>87</v>
      </c>
      <c r="AV284" s="13" t="s">
        <v>87</v>
      </c>
      <c r="AW284" s="13" t="s">
        <v>29</v>
      </c>
      <c r="AX284" s="13" t="s">
        <v>74</v>
      </c>
      <c r="AY284" s="175" t="s">
        <v>196</v>
      </c>
    </row>
    <row r="285" spans="1:65" s="13" customFormat="1">
      <c r="B285" s="173"/>
      <c r="D285" s="174" t="s">
        <v>219</v>
      </c>
      <c r="E285" s="175" t="s">
        <v>1</v>
      </c>
      <c r="F285" s="176" t="s">
        <v>427</v>
      </c>
      <c r="H285" s="177">
        <v>4.8</v>
      </c>
      <c r="I285" s="178"/>
      <c r="L285" s="173"/>
      <c r="M285" s="179"/>
      <c r="N285" s="180"/>
      <c r="O285" s="180"/>
      <c r="P285" s="180"/>
      <c r="Q285" s="180"/>
      <c r="R285" s="180"/>
      <c r="S285" s="180"/>
      <c r="T285" s="181"/>
      <c r="AT285" s="175" t="s">
        <v>219</v>
      </c>
      <c r="AU285" s="175" t="s">
        <v>87</v>
      </c>
      <c r="AV285" s="13" t="s">
        <v>87</v>
      </c>
      <c r="AW285" s="13" t="s">
        <v>29</v>
      </c>
      <c r="AX285" s="13" t="s">
        <v>74</v>
      </c>
      <c r="AY285" s="175" t="s">
        <v>196</v>
      </c>
    </row>
    <row r="286" spans="1:65" s="14" customFormat="1">
      <c r="B286" s="182"/>
      <c r="D286" s="174" t="s">
        <v>219</v>
      </c>
      <c r="E286" s="183" t="s">
        <v>1</v>
      </c>
      <c r="F286" s="184" t="s">
        <v>233</v>
      </c>
      <c r="H286" s="185">
        <v>255.6</v>
      </c>
      <c r="I286" s="186"/>
      <c r="L286" s="182"/>
      <c r="M286" s="187"/>
      <c r="N286" s="188"/>
      <c r="O286" s="188"/>
      <c r="P286" s="188"/>
      <c r="Q286" s="188"/>
      <c r="R286" s="188"/>
      <c r="S286" s="188"/>
      <c r="T286" s="189"/>
      <c r="AT286" s="183" t="s">
        <v>219</v>
      </c>
      <c r="AU286" s="183" t="s">
        <v>87</v>
      </c>
      <c r="AV286" s="14" t="s">
        <v>200</v>
      </c>
      <c r="AW286" s="14" t="s">
        <v>29</v>
      </c>
      <c r="AX286" s="14" t="s">
        <v>81</v>
      </c>
      <c r="AY286" s="183" t="s">
        <v>196</v>
      </c>
    </row>
    <row r="287" spans="1:65" s="2" customFormat="1" ht="21.75" customHeight="1">
      <c r="A287" s="33"/>
      <c r="B287" s="156"/>
      <c r="C287" s="157" t="s">
        <v>428</v>
      </c>
      <c r="D287" s="157" t="s">
        <v>197</v>
      </c>
      <c r="E287" s="158" t="s">
        <v>429</v>
      </c>
      <c r="F287" s="159" t="s">
        <v>430</v>
      </c>
      <c r="G287" s="160" t="s">
        <v>217</v>
      </c>
      <c r="H287" s="161">
        <v>255.6</v>
      </c>
      <c r="I287" s="162"/>
      <c r="J287" s="163">
        <f>ROUND(I287*H287,2)</f>
        <v>0</v>
      </c>
      <c r="K287" s="164"/>
      <c r="L287" s="34"/>
      <c r="M287" s="165" t="s">
        <v>1</v>
      </c>
      <c r="N287" s="166" t="s">
        <v>40</v>
      </c>
      <c r="O287" s="62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200</v>
      </c>
      <c r="AT287" s="169" t="s">
        <v>197</v>
      </c>
      <c r="AU287" s="169" t="s">
        <v>87</v>
      </c>
      <c r="AY287" s="18" t="s">
        <v>196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8" t="s">
        <v>87</v>
      </c>
      <c r="BK287" s="170">
        <f>ROUND(I287*H287,2)</f>
        <v>0</v>
      </c>
      <c r="BL287" s="18" t="s">
        <v>200</v>
      </c>
      <c r="BM287" s="169" t="s">
        <v>431</v>
      </c>
    </row>
    <row r="288" spans="1:65" s="2" customFormat="1" ht="16.5" customHeight="1">
      <c r="A288" s="33"/>
      <c r="B288" s="156"/>
      <c r="C288" s="157" t="s">
        <v>432</v>
      </c>
      <c r="D288" s="157" t="s">
        <v>197</v>
      </c>
      <c r="E288" s="158" t="s">
        <v>433</v>
      </c>
      <c r="F288" s="159" t="s">
        <v>434</v>
      </c>
      <c r="G288" s="160" t="s">
        <v>280</v>
      </c>
      <c r="H288" s="161">
        <v>3.76</v>
      </c>
      <c r="I288" s="162"/>
      <c r="J288" s="163">
        <f>ROUND(I288*H288,2)</f>
        <v>0</v>
      </c>
      <c r="K288" s="164"/>
      <c r="L288" s="34"/>
      <c r="M288" s="165" t="s">
        <v>1</v>
      </c>
      <c r="N288" s="166" t="s">
        <v>40</v>
      </c>
      <c r="O288" s="62"/>
      <c r="P288" s="167">
        <f>O288*H288</f>
        <v>0</v>
      </c>
      <c r="Q288" s="167">
        <v>1.01895</v>
      </c>
      <c r="R288" s="167">
        <f>Q288*H288</f>
        <v>3.8312519999999997</v>
      </c>
      <c r="S288" s="167">
        <v>0</v>
      </c>
      <c r="T288" s="16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200</v>
      </c>
      <c r="AT288" s="169" t="s">
        <v>197</v>
      </c>
      <c r="AU288" s="169" t="s">
        <v>87</v>
      </c>
      <c r="AY288" s="18" t="s">
        <v>196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8" t="s">
        <v>87</v>
      </c>
      <c r="BK288" s="170">
        <f>ROUND(I288*H288,2)</f>
        <v>0</v>
      </c>
      <c r="BL288" s="18" t="s">
        <v>200</v>
      </c>
      <c r="BM288" s="169" t="s">
        <v>435</v>
      </c>
    </row>
    <row r="289" spans="1:65" s="13" customFormat="1">
      <c r="B289" s="173"/>
      <c r="D289" s="174" t="s">
        <v>219</v>
      </c>
      <c r="E289" s="175" t="s">
        <v>1</v>
      </c>
      <c r="F289" s="176" t="s">
        <v>436</v>
      </c>
      <c r="H289" s="177">
        <v>1.2589999999999999</v>
      </c>
      <c r="I289" s="178"/>
      <c r="L289" s="173"/>
      <c r="M289" s="179"/>
      <c r="N289" s="180"/>
      <c r="O289" s="180"/>
      <c r="P289" s="180"/>
      <c r="Q289" s="180"/>
      <c r="R289" s="180"/>
      <c r="S289" s="180"/>
      <c r="T289" s="181"/>
      <c r="AT289" s="175" t="s">
        <v>219</v>
      </c>
      <c r="AU289" s="175" t="s">
        <v>87</v>
      </c>
      <c r="AV289" s="13" t="s">
        <v>87</v>
      </c>
      <c r="AW289" s="13" t="s">
        <v>29</v>
      </c>
      <c r="AX289" s="13" t="s">
        <v>74</v>
      </c>
      <c r="AY289" s="175" t="s">
        <v>196</v>
      </c>
    </row>
    <row r="290" spans="1:65" s="13" customFormat="1">
      <c r="B290" s="173"/>
      <c r="D290" s="174" t="s">
        <v>219</v>
      </c>
      <c r="E290" s="175" t="s">
        <v>1</v>
      </c>
      <c r="F290" s="176" t="s">
        <v>437</v>
      </c>
      <c r="H290" s="177">
        <v>0.82199999999999995</v>
      </c>
      <c r="I290" s="178"/>
      <c r="L290" s="173"/>
      <c r="M290" s="179"/>
      <c r="N290" s="180"/>
      <c r="O290" s="180"/>
      <c r="P290" s="180"/>
      <c r="Q290" s="180"/>
      <c r="R290" s="180"/>
      <c r="S290" s="180"/>
      <c r="T290" s="181"/>
      <c r="AT290" s="175" t="s">
        <v>219</v>
      </c>
      <c r="AU290" s="175" t="s">
        <v>87</v>
      </c>
      <c r="AV290" s="13" t="s">
        <v>87</v>
      </c>
      <c r="AW290" s="13" t="s">
        <v>29</v>
      </c>
      <c r="AX290" s="13" t="s">
        <v>74</v>
      </c>
      <c r="AY290" s="175" t="s">
        <v>196</v>
      </c>
    </row>
    <row r="291" spans="1:65" s="13" customFormat="1">
      <c r="B291" s="173"/>
      <c r="D291" s="174" t="s">
        <v>219</v>
      </c>
      <c r="E291" s="175" t="s">
        <v>1</v>
      </c>
      <c r="F291" s="176" t="s">
        <v>438</v>
      </c>
      <c r="H291" s="177">
        <v>1.337</v>
      </c>
      <c r="I291" s="178"/>
      <c r="L291" s="173"/>
      <c r="M291" s="179"/>
      <c r="N291" s="180"/>
      <c r="O291" s="180"/>
      <c r="P291" s="180"/>
      <c r="Q291" s="180"/>
      <c r="R291" s="180"/>
      <c r="S291" s="180"/>
      <c r="T291" s="181"/>
      <c r="AT291" s="175" t="s">
        <v>219</v>
      </c>
      <c r="AU291" s="175" t="s">
        <v>87</v>
      </c>
      <c r="AV291" s="13" t="s">
        <v>87</v>
      </c>
      <c r="AW291" s="13" t="s">
        <v>29</v>
      </c>
      <c r="AX291" s="13" t="s">
        <v>74</v>
      </c>
      <c r="AY291" s="175" t="s">
        <v>196</v>
      </c>
    </row>
    <row r="292" spans="1:65" s="13" customFormat="1">
      <c r="B292" s="173"/>
      <c r="D292" s="174" t="s">
        <v>219</v>
      </c>
      <c r="E292" s="175" t="s">
        <v>1</v>
      </c>
      <c r="F292" s="176" t="s">
        <v>439</v>
      </c>
      <c r="H292" s="177">
        <v>0.34200000000000003</v>
      </c>
      <c r="I292" s="178"/>
      <c r="L292" s="173"/>
      <c r="M292" s="179"/>
      <c r="N292" s="180"/>
      <c r="O292" s="180"/>
      <c r="P292" s="180"/>
      <c r="Q292" s="180"/>
      <c r="R292" s="180"/>
      <c r="S292" s="180"/>
      <c r="T292" s="181"/>
      <c r="AT292" s="175" t="s">
        <v>219</v>
      </c>
      <c r="AU292" s="175" t="s">
        <v>87</v>
      </c>
      <c r="AV292" s="13" t="s">
        <v>87</v>
      </c>
      <c r="AW292" s="13" t="s">
        <v>29</v>
      </c>
      <c r="AX292" s="13" t="s">
        <v>74</v>
      </c>
      <c r="AY292" s="175" t="s">
        <v>196</v>
      </c>
    </row>
    <row r="293" spans="1:65" s="14" customFormat="1">
      <c r="B293" s="182"/>
      <c r="D293" s="174" t="s">
        <v>219</v>
      </c>
      <c r="E293" s="183" t="s">
        <v>1</v>
      </c>
      <c r="F293" s="184" t="s">
        <v>233</v>
      </c>
      <c r="H293" s="185">
        <v>3.7600000000000002</v>
      </c>
      <c r="I293" s="186"/>
      <c r="L293" s="182"/>
      <c r="M293" s="187"/>
      <c r="N293" s="188"/>
      <c r="O293" s="188"/>
      <c r="P293" s="188"/>
      <c r="Q293" s="188"/>
      <c r="R293" s="188"/>
      <c r="S293" s="188"/>
      <c r="T293" s="189"/>
      <c r="AT293" s="183" t="s">
        <v>219</v>
      </c>
      <c r="AU293" s="183" t="s">
        <v>87</v>
      </c>
      <c r="AV293" s="14" t="s">
        <v>200</v>
      </c>
      <c r="AW293" s="14" t="s">
        <v>29</v>
      </c>
      <c r="AX293" s="14" t="s">
        <v>81</v>
      </c>
      <c r="AY293" s="183" t="s">
        <v>196</v>
      </c>
    </row>
    <row r="294" spans="1:65" s="12" customFormat="1" ht="22.7" customHeight="1">
      <c r="B294" s="146"/>
      <c r="D294" s="147" t="s">
        <v>73</v>
      </c>
      <c r="E294" s="171" t="s">
        <v>221</v>
      </c>
      <c r="F294" s="171" t="s">
        <v>440</v>
      </c>
      <c r="I294" s="149"/>
      <c r="J294" s="172">
        <f>BK294</f>
        <v>0</v>
      </c>
      <c r="L294" s="146"/>
      <c r="M294" s="150"/>
      <c r="N294" s="151"/>
      <c r="O294" s="151"/>
      <c r="P294" s="152">
        <f>SUM(P295:P302)</f>
        <v>0</v>
      </c>
      <c r="Q294" s="151"/>
      <c r="R294" s="152">
        <f>SUM(R295:R302)</f>
        <v>24.314376359999997</v>
      </c>
      <c r="S294" s="151"/>
      <c r="T294" s="153">
        <f>SUM(T295:T302)</f>
        <v>0</v>
      </c>
      <c r="AR294" s="147" t="s">
        <v>81</v>
      </c>
      <c r="AT294" s="154" t="s">
        <v>73</v>
      </c>
      <c r="AU294" s="154" t="s">
        <v>81</v>
      </c>
      <c r="AY294" s="147" t="s">
        <v>196</v>
      </c>
      <c r="BK294" s="155">
        <f>SUM(BK295:BK302)</f>
        <v>0</v>
      </c>
    </row>
    <row r="295" spans="1:65" s="2" customFormat="1" ht="24.2" customHeight="1">
      <c r="A295" s="33"/>
      <c r="B295" s="156"/>
      <c r="C295" s="157" t="s">
        <v>441</v>
      </c>
      <c r="D295" s="157" t="s">
        <v>197</v>
      </c>
      <c r="E295" s="158" t="s">
        <v>442</v>
      </c>
      <c r="F295" s="159" t="s">
        <v>443</v>
      </c>
      <c r="G295" s="160" t="s">
        <v>444</v>
      </c>
      <c r="H295" s="161">
        <v>4</v>
      </c>
      <c r="I295" s="162"/>
      <c r="J295" s="163">
        <f>ROUND(I295*H295,2)</f>
        <v>0</v>
      </c>
      <c r="K295" s="164"/>
      <c r="L295" s="34"/>
      <c r="M295" s="165" t="s">
        <v>1</v>
      </c>
      <c r="N295" s="166" t="s">
        <v>40</v>
      </c>
      <c r="O295" s="62"/>
      <c r="P295" s="167">
        <f>O295*H295</f>
        <v>0</v>
      </c>
      <c r="Q295" s="167">
        <v>2.8760000000000001E-2</v>
      </c>
      <c r="R295" s="167">
        <f>Q295*H295</f>
        <v>0.11504</v>
      </c>
      <c r="S295" s="167">
        <v>0</v>
      </c>
      <c r="T295" s="16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200</v>
      </c>
      <c r="AT295" s="169" t="s">
        <v>197</v>
      </c>
      <c r="AU295" s="169" t="s">
        <v>87</v>
      </c>
      <c r="AY295" s="18" t="s">
        <v>196</v>
      </c>
      <c r="BE295" s="170">
        <f>IF(N295="základná",J295,0)</f>
        <v>0</v>
      </c>
      <c r="BF295" s="170">
        <f>IF(N295="znížená",J295,0)</f>
        <v>0</v>
      </c>
      <c r="BG295" s="170">
        <f>IF(N295="zákl. prenesená",J295,0)</f>
        <v>0</v>
      </c>
      <c r="BH295" s="170">
        <f>IF(N295="zníž. prenesená",J295,0)</f>
        <v>0</v>
      </c>
      <c r="BI295" s="170">
        <f>IF(N295="nulová",J295,0)</f>
        <v>0</v>
      </c>
      <c r="BJ295" s="18" t="s">
        <v>87</v>
      </c>
      <c r="BK295" s="170">
        <f>ROUND(I295*H295,2)</f>
        <v>0</v>
      </c>
      <c r="BL295" s="18" t="s">
        <v>200</v>
      </c>
      <c r="BM295" s="169" t="s">
        <v>445</v>
      </c>
    </row>
    <row r="296" spans="1:65" s="13" customFormat="1">
      <c r="B296" s="173"/>
      <c r="D296" s="174" t="s">
        <v>219</v>
      </c>
      <c r="E296" s="175" t="s">
        <v>1</v>
      </c>
      <c r="F296" s="176" t="s">
        <v>446</v>
      </c>
      <c r="H296" s="177">
        <v>4</v>
      </c>
      <c r="I296" s="178"/>
      <c r="L296" s="173"/>
      <c r="M296" s="179"/>
      <c r="N296" s="180"/>
      <c r="O296" s="180"/>
      <c r="P296" s="180"/>
      <c r="Q296" s="180"/>
      <c r="R296" s="180"/>
      <c r="S296" s="180"/>
      <c r="T296" s="181"/>
      <c r="AT296" s="175" t="s">
        <v>219</v>
      </c>
      <c r="AU296" s="175" t="s">
        <v>87</v>
      </c>
      <c r="AV296" s="13" t="s">
        <v>87</v>
      </c>
      <c r="AW296" s="13" t="s">
        <v>29</v>
      </c>
      <c r="AX296" s="13" t="s">
        <v>81</v>
      </c>
      <c r="AY296" s="175" t="s">
        <v>196</v>
      </c>
    </row>
    <row r="297" spans="1:65" s="2" customFormat="1" ht="24.2" customHeight="1">
      <c r="A297" s="33"/>
      <c r="B297" s="156"/>
      <c r="C297" s="157" t="s">
        <v>447</v>
      </c>
      <c r="D297" s="157" t="s">
        <v>197</v>
      </c>
      <c r="E297" s="158" t="s">
        <v>448</v>
      </c>
      <c r="F297" s="159" t="s">
        <v>449</v>
      </c>
      <c r="G297" s="160" t="s">
        <v>444</v>
      </c>
      <c r="H297" s="161">
        <v>2</v>
      </c>
      <c r="I297" s="162"/>
      <c r="J297" s="163">
        <f>ROUND(I297*H297,2)</f>
        <v>0</v>
      </c>
      <c r="K297" s="164"/>
      <c r="L297" s="34"/>
      <c r="M297" s="165" t="s">
        <v>1</v>
      </c>
      <c r="N297" s="166" t="s">
        <v>40</v>
      </c>
      <c r="O297" s="62"/>
      <c r="P297" s="167">
        <f>O297*H297</f>
        <v>0</v>
      </c>
      <c r="Q297" s="167">
        <v>3.4479999999999997E-2</v>
      </c>
      <c r="R297" s="167">
        <f>Q297*H297</f>
        <v>6.8959999999999994E-2</v>
      </c>
      <c r="S297" s="167">
        <v>0</v>
      </c>
      <c r="T297" s="168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9" t="s">
        <v>200</v>
      </c>
      <c r="AT297" s="169" t="s">
        <v>197</v>
      </c>
      <c r="AU297" s="169" t="s">
        <v>87</v>
      </c>
      <c r="AY297" s="18" t="s">
        <v>196</v>
      </c>
      <c r="BE297" s="170">
        <f>IF(N297="základná",J297,0)</f>
        <v>0</v>
      </c>
      <c r="BF297" s="170">
        <f>IF(N297="znížená",J297,0)</f>
        <v>0</v>
      </c>
      <c r="BG297" s="170">
        <f>IF(N297="zákl. prenesená",J297,0)</f>
        <v>0</v>
      </c>
      <c r="BH297" s="170">
        <f>IF(N297="zníž. prenesená",J297,0)</f>
        <v>0</v>
      </c>
      <c r="BI297" s="170">
        <f>IF(N297="nulová",J297,0)</f>
        <v>0</v>
      </c>
      <c r="BJ297" s="18" t="s">
        <v>87</v>
      </c>
      <c r="BK297" s="170">
        <f>ROUND(I297*H297,2)</f>
        <v>0</v>
      </c>
      <c r="BL297" s="18" t="s">
        <v>200</v>
      </c>
      <c r="BM297" s="169" t="s">
        <v>450</v>
      </c>
    </row>
    <row r="298" spans="1:65" s="13" customFormat="1">
      <c r="B298" s="173"/>
      <c r="D298" s="174" t="s">
        <v>219</v>
      </c>
      <c r="E298" s="175" t="s">
        <v>1</v>
      </c>
      <c r="F298" s="176" t="s">
        <v>451</v>
      </c>
      <c r="H298" s="177">
        <v>2</v>
      </c>
      <c r="I298" s="178"/>
      <c r="L298" s="173"/>
      <c r="M298" s="179"/>
      <c r="N298" s="180"/>
      <c r="O298" s="180"/>
      <c r="P298" s="180"/>
      <c r="Q298" s="180"/>
      <c r="R298" s="180"/>
      <c r="S298" s="180"/>
      <c r="T298" s="181"/>
      <c r="AT298" s="175" t="s">
        <v>219</v>
      </c>
      <c r="AU298" s="175" t="s">
        <v>87</v>
      </c>
      <c r="AV298" s="13" t="s">
        <v>87</v>
      </c>
      <c r="AW298" s="13" t="s">
        <v>29</v>
      </c>
      <c r="AX298" s="13" t="s">
        <v>81</v>
      </c>
      <c r="AY298" s="175" t="s">
        <v>196</v>
      </c>
    </row>
    <row r="299" spans="1:65" s="2" customFormat="1" ht="24.2" customHeight="1">
      <c r="A299" s="33"/>
      <c r="B299" s="156"/>
      <c r="C299" s="157" t="s">
        <v>452</v>
      </c>
      <c r="D299" s="157" t="s">
        <v>197</v>
      </c>
      <c r="E299" s="158" t="s">
        <v>453</v>
      </c>
      <c r="F299" s="159" t="s">
        <v>454</v>
      </c>
      <c r="G299" s="160" t="s">
        <v>444</v>
      </c>
      <c r="H299" s="161">
        <v>2</v>
      </c>
      <c r="I299" s="162"/>
      <c r="J299" s="163">
        <f>ROUND(I299*H299,2)</f>
        <v>0</v>
      </c>
      <c r="K299" s="164"/>
      <c r="L299" s="34"/>
      <c r="M299" s="165" t="s">
        <v>1</v>
      </c>
      <c r="N299" s="166" t="s">
        <v>40</v>
      </c>
      <c r="O299" s="62"/>
      <c r="P299" s="167">
        <f>O299*H299</f>
        <v>0</v>
      </c>
      <c r="Q299" s="167">
        <v>0.14177999999999999</v>
      </c>
      <c r="R299" s="167">
        <f>Q299*H299</f>
        <v>0.28355999999999998</v>
      </c>
      <c r="S299" s="167">
        <v>0</v>
      </c>
      <c r="T299" s="168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200</v>
      </c>
      <c r="AT299" s="169" t="s">
        <v>197</v>
      </c>
      <c r="AU299" s="169" t="s">
        <v>87</v>
      </c>
      <c r="AY299" s="18" t="s">
        <v>196</v>
      </c>
      <c r="BE299" s="170">
        <f>IF(N299="základná",J299,0)</f>
        <v>0</v>
      </c>
      <c r="BF299" s="170">
        <f>IF(N299="znížená",J299,0)</f>
        <v>0</v>
      </c>
      <c r="BG299" s="170">
        <f>IF(N299="zákl. prenesená",J299,0)</f>
        <v>0</v>
      </c>
      <c r="BH299" s="170">
        <f>IF(N299="zníž. prenesená",J299,0)</f>
        <v>0</v>
      </c>
      <c r="BI299" s="170">
        <f>IF(N299="nulová",J299,0)</f>
        <v>0</v>
      </c>
      <c r="BJ299" s="18" t="s">
        <v>87</v>
      </c>
      <c r="BK299" s="170">
        <f>ROUND(I299*H299,2)</f>
        <v>0</v>
      </c>
      <c r="BL299" s="18" t="s">
        <v>200</v>
      </c>
      <c r="BM299" s="169" t="s">
        <v>455</v>
      </c>
    </row>
    <row r="300" spans="1:65" s="13" customFormat="1">
      <c r="B300" s="173"/>
      <c r="D300" s="174" t="s">
        <v>219</v>
      </c>
      <c r="E300" s="175" t="s">
        <v>1</v>
      </c>
      <c r="F300" s="176" t="s">
        <v>451</v>
      </c>
      <c r="H300" s="177">
        <v>2</v>
      </c>
      <c r="I300" s="178"/>
      <c r="L300" s="173"/>
      <c r="M300" s="179"/>
      <c r="N300" s="180"/>
      <c r="O300" s="180"/>
      <c r="P300" s="180"/>
      <c r="Q300" s="180"/>
      <c r="R300" s="180"/>
      <c r="S300" s="180"/>
      <c r="T300" s="181"/>
      <c r="AT300" s="175" t="s">
        <v>219</v>
      </c>
      <c r="AU300" s="175" t="s">
        <v>87</v>
      </c>
      <c r="AV300" s="13" t="s">
        <v>87</v>
      </c>
      <c r="AW300" s="13" t="s">
        <v>29</v>
      </c>
      <c r="AX300" s="13" t="s">
        <v>81</v>
      </c>
      <c r="AY300" s="175" t="s">
        <v>196</v>
      </c>
    </row>
    <row r="301" spans="1:65" s="2" customFormat="1" ht="16.5" customHeight="1">
      <c r="A301" s="33"/>
      <c r="B301" s="156"/>
      <c r="C301" s="157" t="s">
        <v>456</v>
      </c>
      <c r="D301" s="157" t="s">
        <v>197</v>
      </c>
      <c r="E301" s="158" t="s">
        <v>457</v>
      </c>
      <c r="F301" s="159" t="s">
        <v>458</v>
      </c>
      <c r="G301" s="160" t="s">
        <v>217</v>
      </c>
      <c r="H301" s="161">
        <v>216.553</v>
      </c>
      <c r="I301" s="162"/>
      <c r="J301" s="163">
        <f>ROUND(I301*H301,2)</f>
        <v>0</v>
      </c>
      <c r="K301" s="164"/>
      <c r="L301" s="34"/>
      <c r="M301" s="165" t="s">
        <v>1</v>
      </c>
      <c r="N301" s="166" t="s">
        <v>40</v>
      </c>
      <c r="O301" s="62"/>
      <c r="P301" s="167">
        <f>O301*H301</f>
        <v>0</v>
      </c>
      <c r="Q301" s="167">
        <v>0.11012</v>
      </c>
      <c r="R301" s="167">
        <f>Q301*H301</f>
        <v>23.846816359999998</v>
      </c>
      <c r="S301" s="167">
        <v>0</v>
      </c>
      <c r="T301" s="16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200</v>
      </c>
      <c r="AT301" s="169" t="s">
        <v>197</v>
      </c>
      <c r="AU301" s="169" t="s">
        <v>87</v>
      </c>
      <c r="AY301" s="18" t="s">
        <v>196</v>
      </c>
      <c r="BE301" s="170">
        <f>IF(N301="základná",J301,0)</f>
        <v>0</v>
      </c>
      <c r="BF301" s="170">
        <f>IF(N301="znížená",J301,0)</f>
        <v>0</v>
      </c>
      <c r="BG301" s="170">
        <f>IF(N301="zákl. prenesená",J301,0)</f>
        <v>0</v>
      </c>
      <c r="BH301" s="170">
        <f>IF(N301="zníž. prenesená",J301,0)</f>
        <v>0</v>
      </c>
      <c r="BI301" s="170">
        <f>IF(N301="nulová",J301,0)</f>
        <v>0</v>
      </c>
      <c r="BJ301" s="18" t="s">
        <v>87</v>
      </c>
      <c r="BK301" s="170">
        <f>ROUND(I301*H301,2)</f>
        <v>0</v>
      </c>
      <c r="BL301" s="18" t="s">
        <v>200</v>
      </c>
      <c r="BM301" s="169" t="s">
        <v>459</v>
      </c>
    </row>
    <row r="302" spans="1:65" s="13" customFormat="1" ht="22.5">
      <c r="B302" s="173"/>
      <c r="D302" s="174" t="s">
        <v>219</v>
      </c>
      <c r="E302" s="175" t="s">
        <v>1</v>
      </c>
      <c r="F302" s="176" t="s">
        <v>460</v>
      </c>
      <c r="H302" s="177">
        <v>216.553</v>
      </c>
      <c r="I302" s="178"/>
      <c r="L302" s="173"/>
      <c r="M302" s="179"/>
      <c r="N302" s="180"/>
      <c r="O302" s="180"/>
      <c r="P302" s="180"/>
      <c r="Q302" s="180"/>
      <c r="R302" s="180"/>
      <c r="S302" s="180"/>
      <c r="T302" s="181"/>
      <c r="AT302" s="175" t="s">
        <v>219</v>
      </c>
      <c r="AU302" s="175" t="s">
        <v>87</v>
      </c>
      <c r="AV302" s="13" t="s">
        <v>87</v>
      </c>
      <c r="AW302" s="13" t="s">
        <v>29</v>
      </c>
      <c r="AX302" s="13" t="s">
        <v>81</v>
      </c>
      <c r="AY302" s="175" t="s">
        <v>196</v>
      </c>
    </row>
    <row r="303" spans="1:65" s="12" customFormat="1" ht="22.7" customHeight="1">
      <c r="B303" s="146"/>
      <c r="D303" s="147" t="s">
        <v>73</v>
      </c>
      <c r="E303" s="171" t="s">
        <v>200</v>
      </c>
      <c r="F303" s="171" t="s">
        <v>461</v>
      </c>
      <c r="I303" s="149"/>
      <c r="J303" s="172">
        <f>BK303</f>
        <v>0</v>
      </c>
      <c r="L303" s="146"/>
      <c r="M303" s="150"/>
      <c r="N303" s="151"/>
      <c r="O303" s="151"/>
      <c r="P303" s="152">
        <f>SUM(P304:P310)</f>
        <v>0</v>
      </c>
      <c r="Q303" s="151"/>
      <c r="R303" s="152">
        <f>SUM(R304:R310)</f>
        <v>117.7284306</v>
      </c>
      <c r="S303" s="151"/>
      <c r="T303" s="153">
        <f>SUM(T304:T310)</f>
        <v>0</v>
      </c>
      <c r="AR303" s="147" t="s">
        <v>81</v>
      </c>
      <c r="AT303" s="154" t="s">
        <v>73</v>
      </c>
      <c r="AU303" s="154" t="s">
        <v>81</v>
      </c>
      <c r="AY303" s="147" t="s">
        <v>196</v>
      </c>
      <c r="BK303" s="155">
        <f>SUM(BK304:BK310)</f>
        <v>0</v>
      </c>
    </row>
    <row r="304" spans="1:65" s="2" customFormat="1" ht="24.2" customHeight="1">
      <c r="A304" s="33"/>
      <c r="B304" s="156"/>
      <c r="C304" s="157" t="s">
        <v>462</v>
      </c>
      <c r="D304" s="157" t="s">
        <v>197</v>
      </c>
      <c r="E304" s="158" t="s">
        <v>463</v>
      </c>
      <c r="F304" s="159" t="s">
        <v>464</v>
      </c>
      <c r="G304" s="160" t="s">
        <v>224</v>
      </c>
      <c r="H304" s="161">
        <v>45.82</v>
      </c>
      <c r="I304" s="162"/>
      <c r="J304" s="163">
        <f>ROUND(I304*H304,2)</f>
        <v>0</v>
      </c>
      <c r="K304" s="164"/>
      <c r="L304" s="34"/>
      <c r="M304" s="165" t="s">
        <v>1</v>
      </c>
      <c r="N304" s="166" t="s">
        <v>40</v>
      </c>
      <c r="O304" s="62"/>
      <c r="P304" s="167">
        <f>O304*H304</f>
        <v>0</v>
      </c>
      <c r="Q304" s="167">
        <v>2.4018999999999999</v>
      </c>
      <c r="R304" s="167">
        <f>Q304*H304</f>
        <v>110.055058</v>
      </c>
      <c r="S304" s="167">
        <v>0</v>
      </c>
      <c r="T304" s="16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9" t="s">
        <v>200</v>
      </c>
      <c r="AT304" s="169" t="s">
        <v>197</v>
      </c>
      <c r="AU304" s="169" t="s">
        <v>87</v>
      </c>
      <c r="AY304" s="18" t="s">
        <v>196</v>
      </c>
      <c r="BE304" s="170">
        <f>IF(N304="základná",J304,0)</f>
        <v>0</v>
      </c>
      <c r="BF304" s="170">
        <f>IF(N304="znížená",J304,0)</f>
        <v>0</v>
      </c>
      <c r="BG304" s="170">
        <f>IF(N304="zákl. prenesená",J304,0)</f>
        <v>0</v>
      </c>
      <c r="BH304" s="170">
        <f>IF(N304="zníž. prenesená",J304,0)</f>
        <v>0</v>
      </c>
      <c r="BI304" s="170">
        <f>IF(N304="nulová",J304,0)</f>
        <v>0</v>
      </c>
      <c r="BJ304" s="18" t="s">
        <v>87</v>
      </c>
      <c r="BK304" s="170">
        <f>ROUND(I304*H304,2)</f>
        <v>0</v>
      </c>
      <c r="BL304" s="18" t="s">
        <v>200</v>
      </c>
      <c r="BM304" s="169" t="s">
        <v>465</v>
      </c>
    </row>
    <row r="305" spans="1:65" s="13" customFormat="1" ht="22.5">
      <c r="B305" s="173"/>
      <c r="D305" s="174" t="s">
        <v>219</v>
      </c>
      <c r="E305" s="175" t="s">
        <v>1</v>
      </c>
      <c r="F305" s="176" t="s">
        <v>466</v>
      </c>
      <c r="H305" s="177">
        <v>45.82</v>
      </c>
      <c r="I305" s="178"/>
      <c r="L305" s="173"/>
      <c r="M305" s="179"/>
      <c r="N305" s="180"/>
      <c r="O305" s="180"/>
      <c r="P305" s="180"/>
      <c r="Q305" s="180"/>
      <c r="R305" s="180"/>
      <c r="S305" s="180"/>
      <c r="T305" s="181"/>
      <c r="AT305" s="175" t="s">
        <v>219</v>
      </c>
      <c r="AU305" s="175" t="s">
        <v>87</v>
      </c>
      <c r="AV305" s="13" t="s">
        <v>87</v>
      </c>
      <c r="AW305" s="13" t="s">
        <v>29</v>
      </c>
      <c r="AX305" s="13" t="s">
        <v>81</v>
      </c>
      <c r="AY305" s="175" t="s">
        <v>196</v>
      </c>
    </row>
    <row r="306" spans="1:65" s="2" customFormat="1" ht="16.5" customHeight="1">
      <c r="A306" s="33"/>
      <c r="B306" s="156"/>
      <c r="C306" s="157" t="s">
        <v>467</v>
      </c>
      <c r="D306" s="157" t="s">
        <v>197</v>
      </c>
      <c r="E306" s="158" t="s">
        <v>468</v>
      </c>
      <c r="F306" s="159" t="s">
        <v>469</v>
      </c>
      <c r="G306" s="160" t="s">
        <v>217</v>
      </c>
      <c r="H306" s="161">
        <v>17.125</v>
      </c>
      <c r="I306" s="162"/>
      <c r="J306" s="163">
        <f>ROUND(I306*H306,2)</f>
        <v>0</v>
      </c>
      <c r="K306" s="164"/>
      <c r="L306" s="34"/>
      <c r="M306" s="165" t="s">
        <v>1</v>
      </c>
      <c r="N306" s="166" t="s">
        <v>40</v>
      </c>
      <c r="O306" s="62"/>
      <c r="P306" s="167">
        <f>O306*H306</f>
        <v>0</v>
      </c>
      <c r="Q306" s="167">
        <v>3.49E-3</v>
      </c>
      <c r="R306" s="167">
        <f>Q306*H306</f>
        <v>5.976625E-2</v>
      </c>
      <c r="S306" s="167">
        <v>0</v>
      </c>
      <c r="T306" s="16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200</v>
      </c>
      <c r="AT306" s="169" t="s">
        <v>197</v>
      </c>
      <c r="AU306" s="169" t="s">
        <v>87</v>
      </c>
      <c r="AY306" s="18" t="s">
        <v>196</v>
      </c>
      <c r="BE306" s="170">
        <f>IF(N306="základná",J306,0)</f>
        <v>0</v>
      </c>
      <c r="BF306" s="170">
        <f>IF(N306="znížená",J306,0)</f>
        <v>0</v>
      </c>
      <c r="BG306" s="170">
        <f>IF(N306="zákl. prenesená",J306,0)</f>
        <v>0</v>
      </c>
      <c r="BH306" s="170">
        <f>IF(N306="zníž. prenesená",J306,0)</f>
        <v>0</v>
      </c>
      <c r="BI306" s="170">
        <f>IF(N306="nulová",J306,0)</f>
        <v>0</v>
      </c>
      <c r="BJ306" s="18" t="s">
        <v>87</v>
      </c>
      <c r="BK306" s="170">
        <f>ROUND(I306*H306,2)</f>
        <v>0</v>
      </c>
      <c r="BL306" s="18" t="s">
        <v>200</v>
      </c>
      <c r="BM306" s="169" t="s">
        <v>470</v>
      </c>
    </row>
    <row r="307" spans="1:65" s="13" customFormat="1" ht="22.5">
      <c r="B307" s="173"/>
      <c r="D307" s="174" t="s">
        <v>219</v>
      </c>
      <c r="E307" s="175" t="s">
        <v>1</v>
      </c>
      <c r="F307" s="176" t="s">
        <v>471</v>
      </c>
      <c r="H307" s="177">
        <v>17.125</v>
      </c>
      <c r="I307" s="178"/>
      <c r="L307" s="173"/>
      <c r="M307" s="179"/>
      <c r="N307" s="180"/>
      <c r="O307" s="180"/>
      <c r="P307" s="180"/>
      <c r="Q307" s="180"/>
      <c r="R307" s="180"/>
      <c r="S307" s="180"/>
      <c r="T307" s="181"/>
      <c r="AT307" s="175" t="s">
        <v>219</v>
      </c>
      <c r="AU307" s="175" t="s">
        <v>87</v>
      </c>
      <c r="AV307" s="13" t="s">
        <v>87</v>
      </c>
      <c r="AW307" s="13" t="s">
        <v>29</v>
      </c>
      <c r="AX307" s="13" t="s">
        <v>81</v>
      </c>
      <c r="AY307" s="175" t="s">
        <v>196</v>
      </c>
    </row>
    <row r="308" spans="1:65" s="2" customFormat="1" ht="16.5" customHeight="1">
      <c r="A308" s="33"/>
      <c r="B308" s="156"/>
      <c r="C308" s="157" t="s">
        <v>472</v>
      </c>
      <c r="D308" s="157" t="s">
        <v>197</v>
      </c>
      <c r="E308" s="158" t="s">
        <v>473</v>
      </c>
      <c r="F308" s="159" t="s">
        <v>474</v>
      </c>
      <c r="G308" s="160" t="s">
        <v>217</v>
      </c>
      <c r="H308" s="161">
        <v>17.125</v>
      </c>
      <c r="I308" s="162"/>
      <c r="J308" s="163">
        <f>ROUND(I308*H308,2)</f>
        <v>0</v>
      </c>
      <c r="K308" s="164"/>
      <c r="L308" s="34"/>
      <c r="M308" s="165" t="s">
        <v>1</v>
      </c>
      <c r="N308" s="166" t="s">
        <v>40</v>
      </c>
      <c r="O308" s="62"/>
      <c r="P308" s="167">
        <f>O308*H308</f>
        <v>0</v>
      </c>
      <c r="Q308" s="167">
        <v>0</v>
      </c>
      <c r="R308" s="167">
        <f>Q308*H308</f>
        <v>0</v>
      </c>
      <c r="S308" s="167">
        <v>0</v>
      </c>
      <c r="T308" s="16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200</v>
      </c>
      <c r="AT308" s="169" t="s">
        <v>197</v>
      </c>
      <c r="AU308" s="169" t="s">
        <v>87</v>
      </c>
      <c r="AY308" s="18" t="s">
        <v>196</v>
      </c>
      <c r="BE308" s="170">
        <f>IF(N308="základná",J308,0)</f>
        <v>0</v>
      </c>
      <c r="BF308" s="170">
        <f>IF(N308="znížená",J308,0)</f>
        <v>0</v>
      </c>
      <c r="BG308" s="170">
        <f>IF(N308="zákl. prenesená",J308,0)</f>
        <v>0</v>
      </c>
      <c r="BH308" s="170">
        <f>IF(N308="zníž. prenesená",J308,0)</f>
        <v>0</v>
      </c>
      <c r="BI308" s="170">
        <f>IF(N308="nulová",J308,0)</f>
        <v>0</v>
      </c>
      <c r="BJ308" s="18" t="s">
        <v>87</v>
      </c>
      <c r="BK308" s="170">
        <f>ROUND(I308*H308,2)</f>
        <v>0</v>
      </c>
      <c r="BL308" s="18" t="s">
        <v>200</v>
      </c>
      <c r="BM308" s="169" t="s">
        <v>475</v>
      </c>
    </row>
    <row r="309" spans="1:65" s="2" customFormat="1" ht="24.2" customHeight="1">
      <c r="A309" s="33"/>
      <c r="B309" s="156"/>
      <c r="C309" s="157" t="s">
        <v>476</v>
      </c>
      <c r="D309" s="157" t="s">
        <v>197</v>
      </c>
      <c r="E309" s="158" t="s">
        <v>477</v>
      </c>
      <c r="F309" s="159" t="s">
        <v>478</v>
      </c>
      <c r="G309" s="160" t="s">
        <v>217</v>
      </c>
      <c r="H309" s="161">
        <v>495.35500000000002</v>
      </c>
      <c r="I309" s="162"/>
      <c r="J309" s="163">
        <f>ROUND(I309*H309,2)</f>
        <v>0</v>
      </c>
      <c r="K309" s="164"/>
      <c r="L309" s="34"/>
      <c r="M309" s="165" t="s">
        <v>1</v>
      </c>
      <c r="N309" s="166" t="s">
        <v>40</v>
      </c>
      <c r="O309" s="62"/>
      <c r="P309" s="167">
        <f>O309*H309</f>
        <v>0</v>
      </c>
      <c r="Q309" s="167">
        <v>1.537E-2</v>
      </c>
      <c r="R309" s="167">
        <f>Q309*H309</f>
        <v>7.6136063500000004</v>
      </c>
      <c r="S309" s="167">
        <v>0</v>
      </c>
      <c r="T309" s="16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9" t="s">
        <v>200</v>
      </c>
      <c r="AT309" s="169" t="s">
        <v>197</v>
      </c>
      <c r="AU309" s="169" t="s">
        <v>87</v>
      </c>
      <c r="AY309" s="18" t="s">
        <v>196</v>
      </c>
      <c r="BE309" s="170">
        <f>IF(N309="základná",J309,0)</f>
        <v>0</v>
      </c>
      <c r="BF309" s="170">
        <f>IF(N309="znížená",J309,0)</f>
        <v>0</v>
      </c>
      <c r="BG309" s="170">
        <f>IF(N309="zákl. prenesená",J309,0)</f>
        <v>0</v>
      </c>
      <c r="BH309" s="170">
        <f>IF(N309="zníž. prenesená",J309,0)</f>
        <v>0</v>
      </c>
      <c r="BI309" s="170">
        <f>IF(N309="nulová",J309,0)</f>
        <v>0</v>
      </c>
      <c r="BJ309" s="18" t="s">
        <v>87</v>
      </c>
      <c r="BK309" s="170">
        <f>ROUND(I309*H309,2)</f>
        <v>0</v>
      </c>
      <c r="BL309" s="18" t="s">
        <v>200</v>
      </c>
      <c r="BM309" s="169" t="s">
        <v>479</v>
      </c>
    </row>
    <row r="310" spans="1:65" s="13" customFormat="1" ht="22.5">
      <c r="B310" s="173"/>
      <c r="D310" s="174" t="s">
        <v>219</v>
      </c>
      <c r="E310" s="175" t="s">
        <v>1</v>
      </c>
      <c r="F310" s="176" t="s">
        <v>480</v>
      </c>
      <c r="H310" s="177">
        <v>495.35500000000002</v>
      </c>
      <c r="I310" s="178"/>
      <c r="L310" s="173"/>
      <c r="M310" s="179"/>
      <c r="N310" s="180"/>
      <c r="O310" s="180"/>
      <c r="P310" s="180"/>
      <c r="Q310" s="180"/>
      <c r="R310" s="180"/>
      <c r="S310" s="180"/>
      <c r="T310" s="181"/>
      <c r="AT310" s="175" t="s">
        <v>219</v>
      </c>
      <c r="AU310" s="175" t="s">
        <v>87</v>
      </c>
      <c r="AV310" s="13" t="s">
        <v>87</v>
      </c>
      <c r="AW310" s="13" t="s">
        <v>29</v>
      </c>
      <c r="AX310" s="13" t="s">
        <v>81</v>
      </c>
      <c r="AY310" s="175" t="s">
        <v>196</v>
      </c>
    </row>
    <row r="311" spans="1:65" s="12" customFormat="1" ht="22.7" customHeight="1">
      <c r="B311" s="146"/>
      <c r="D311" s="147" t="s">
        <v>73</v>
      </c>
      <c r="E311" s="171" t="s">
        <v>239</v>
      </c>
      <c r="F311" s="171" t="s">
        <v>481</v>
      </c>
      <c r="I311" s="149"/>
      <c r="J311" s="172">
        <f>BK311</f>
        <v>0</v>
      </c>
      <c r="L311" s="146"/>
      <c r="M311" s="150"/>
      <c r="N311" s="151"/>
      <c r="O311" s="151"/>
      <c r="P311" s="152">
        <f>SUM(P312:P456)</f>
        <v>0</v>
      </c>
      <c r="Q311" s="151"/>
      <c r="R311" s="152">
        <f>SUM(R312:R456)</f>
        <v>1652.7121614600001</v>
      </c>
      <c r="S311" s="151"/>
      <c r="T311" s="153">
        <f>SUM(T312:T456)</f>
        <v>0</v>
      </c>
      <c r="AR311" s="147" t="s">
        <v>81</v>
      </c>
      <c r="AT311" s="154" t="s">
        <v>73</v>
      </c>
      <c r="AU311" s="154" t="s">
        <v>81</v>
      </c>
      <c r="AY311" s="147" t="s">
        <v>196</v>
      </c>
      <c r="BK311" s="155">
        <f>SUM(BK312:BK456)</f>
        <v>0</v>
      </c>
    </row>
    <row r="312" spans="1:65" s="2" customFormat="1" ht="24.2" customHeight="1">
      <c r="A312" s="33"/>
      <c r="B312" s="156"/>
      <c r="C312" s="157" t="s">
        <v>482</v>
      </c>
      <c r="D312" s="157" t="s">
        <v>197</v>
      </c>
      <c r="E312" s="158" t="s">
        <v>483</v>
      </c>
      <c r="F312" s="159" t="s">
        <v>484</v>
      </c>
      <c r="G312" s="160" t="s">
        <v>217</v>
      </c>
      <c r="H312" s="161">
        <v>50</v>
      </c>
      <c r="I312" s="162"/>
      <c r="J312" s="163">
        <f>ROUND(I312*H312,2)</f>
        <v>0</v>
      </c>
      <c r="K312" s="164"/>
      <c r="L312" s="34"/>
      <c r="M312" s="165" t="s">
        <v>1</v>
      </c>
      <c r="N312" s="166" t="s">
        <v>40</v>
      </c>
      <c r="O312" s="62"/>
      <c r="P312" s="167">
        <f>O312*H312</f>
        <v>0</v>
      </c>
      <c r="Q312" s="167">
        <v>1.9000000000000001E-4</v>
      </c>
      <c r="R312" s="167">
        <f>Q312*H312</f>
        <v>9.4999999999999998E-3</v>
      </c>
      <c r="S312" s="167">
        <v>0</v>
      </c>
      <c r="T312" s="16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9" t="s">
        <v>200</v>
      </c>
      <c r="AT312" s="169" t="s">
        <v>197</v>
      </c>
      <c r="AU312" s="169" t="s">
        <v>87</v>
      </c>
      <c r="AY312" s="18" t="s">
        <v>196</v>
      </c>
      <c r="BE312" s="170">
        <f>IF(N312="základná",J312,0)</f>
        <v>0</v>
      </c>
      <c r="BF312" s="170">
        <f>IF(N312="znížená",J312,0)</f>
        <v>0</v>
      </c>
      <c r="BG312" s="170">
        <f>IF(N312="zákl. prenesená",J312,0)</f>
        <v>0</v>
      </c>
      <c r="BH312" s="170">
        <f>IF(N312="zníž. prenesená",J312,0)</f>
        <v>0</v>
      </c>
      <c r="BI312" s="170">
        <f>IF(N312="nulová",J312,0)</f>
        <v>0</v>
      </c>
      <c r="BJ312" s="18" t="s">
        <v>87</v>
      </c>
      <c r="BK312" s="170">
        <f>ROUND(I312*H312,2)</f>
        <v>0</v>
      </c>
      <c r="BL312" s="18" t="s">
        <v>200</v>
      </c>
      <c r="BM312" s="169" t="s">
        <v>485</v>
      </c>
    </row>
    <row r="313" spans="1:65" s="2" customFormat="1" ht="24.2" customHeight="1">
      <c r="A313" s="33"/>
      <c r="B313" s="156"/>
      <c r="C313" s="157" t="s">
        <v>486</v>
      </c>
      <c r="D313" s="157" t="s">
        <v>197</v>
      </c>
      <c r="E313" s="158" t="s">
        <v>483</v>
      </c>
      <c r="F313" s="159" t="s">
        <v>484</v>
      </c>
      <c r="G313" s="160" t="s">
        <v>217</v>
      </c>
      <c r="H313" s="161">
        <v>0</v>
      </c>
      <c r="I313" s="162"/>
      <c r="J313" s="163">
        <f>ROUND(I313*H313,2)</f>
        <v>0</v>
      </c>
      <c r="K313" s="164"/>
      <c r="L313" s="34"/>
      <c r="M313" s="165" t="s">
        <v>1</v>
      </c>
      <c r="N313" s="166" t="s">
        <v>40</v>
      </c>
      <c r="O313" s="62"/>
      <c r="P313" s="167">
        <f>O313*H313</f>
        <v>0</v>
      </c>
      <c r="Q313" s="167">
        <v>1.9000000000000001E-4</v>
      </c>
      <c r="R313" s="167">
        <f>Q313*H313</f>
        <v>0</v>
      </c>
      <c r="S313" s="167">
        <v>0</v>
      </c>
      <c r="T313" s="168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200</v>
      </c>
      <c r="AT313" s="169" t="s">
        <v>197</v>
      </c>
      <c r="AU313" s="169" t="s">
        <v>87</v>
      </c>
      <c r="AY313" s="18" t="s">
        <v>196</v>
      </c>
      <c r="BE313" s="170">
        <f>IF(N313="základná",J313,0)</f>
        <v>0</v>
      </c>
      <c r="BF313" s="170">
        <f>IF(N313="znížená",J313,0)</f>
        <v>0</v>
      </c>
      <c r="BG313" s="170">
        <f>IF(N313="zákl. prenesená",J313,0)</f>
        <v>0</v>
      </c>
      <c r="BH313" s="170">
        <f>IF(N313="zníž. prenesená",J313,0)</f>
        <v>0</v>
      </c>
      <c r="BI313" s="170">
        <f>IF(N313="nulová",J313,0)</f>
        <v>0</v>
      </c>
      <c r="BJ313" s="18" t="s">
        <v>87</v>
      </c>
      <c r="BK313" s="170">
        <f>ROUND(I313*H313,2)</f>
        <v>0</v>
      </c>
      <c r="BL313" s="18" t="s">
        <v>200</v>
      </c>
      <c r="BM313" s="169" t="s">
        <v>487</v>
      </c>
    </row>
    <row r="314" spans="1:65" s="2" customFormat="1" ht="24.2" customHeight="1">
      <c r="A314" s="33"/>
      <c r="B314" s="156"/>
      <c r="C314" s="157" t="s">
        <v>488</v>
      </c>
      <c r="D314" s="157" t="s">
        <v>197</v>
      </c>
      <c r="E314" s="158" t="s">
        <v>489</v>
      </c>
      <c r="F314" s="159" t="s">
        <v>490</v>
      </c>
      <c r="G314" s="160" t="s">
        <v>217</v>
      </c>
      <c r="H314" s="161">
        <v>428.72500000000002</v>
      </c>
      <c r="I314" s="162"/>
      <c r="J314" s="163">
        <f>ROUND(I314*H314,2)</f>
        <v>0</v>
      </c>
      <c r="K314" s="164"/>
      <c r="L314" s="34"/>
      <c r="M314" s="165" t="s">
        <v>1</v>
      </c>
      <c r="N314" s="166" t="s">
        <v>40</v>
      </c>
      <c r="O314" s="62"/>
      <c r="P314" s="167">
        <f>O314*H314</f>
        <v>0</v>
      </c>
      <c r="Q314" s="167">
        <v>1.47E-2</v>
      </c>
      <c r="R314" s="167">
        <f>Q314*H314</f>
        <v>6.3022575000000005</v>
      </c>
      <c r="S314" s="167">
        <v>0</v>
      </c>
      <c r="T314" s="16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200</v>
      </c>
      <c r="AT314" s="169" t="s">
        <v>197</v>
      </c>
      <c r="AU314" s="169" t="s">
        <v>87</v>
      </c>
      <c r="AY314" s="18" t="s">
        <v>196</v>
      </c>
      <c r="BE314" s="170">
        <f>IF(N314="základná",J314,0)</f>
        <v>0</v>
      </c>
      <c r="BF314" s="170">
        <f>IF(N314="znížená",J314,0)</f>
        <v>0</v>
      </c>
      <c r="BG314" s="170">
        <f>IF(N314="zákl. prenesená",J314,0)</f>
        <v>0</v>
      </c>
      <c r="BH314" s="170">
        <f>IF(N314="zníž. prenesená",J314,0)</f>
        <v>0</v>
      </c>
      <c r="BI314" s="170">
        <f>IF(N314="nulová",J314,0)</f>
        <v>0</v>
      </c>
      <c r="BJ314" s="18" t="s">
        <v>87</v>
      </c>
      <c r="BK314" s="170">
        <f>ROUND(I314*H314,2)</f>
        <v>0</v>
      </c>
      <c r="BL314" s="18" t="s">
        <v>200</v>
      </c>
      <c r="BM314" s="169" t="s">
        <v>491</v>
      </c>
    </row>
    <row r="315" spans="1:65" s="13" customFormat="1" ht="33.75">
      <c r="B315" s="173"/>
      <c r="D315" s="174" t="s">
        <v>219</v>
      </c>
      <c r="E315" s="175" t="s">
        <v>1</v>
      </c>
      <c r="F315" s="176" t="s">
        <v>492</v>
      </c>
      <c r="H315" s="177">
        <v>428.72500000000002</v>
      </c>
      <c r="I315" s="178"/>
      <c r="L315" s="173"/>
      <c r="M315" s="179"/>
      <c r="N315" s="180"/>
      <c r="O315" s="180"/>
      <c r="P315" s="180"/>
      <c r="Q315" s="180"/>
      <c r="R315" s="180"/>
      <c r="S315" s="180"/>
      <c r="T315" s="181"/>
      <c r="AT315" s="175" t="s">
        <v>219</v>
      </c>
      <c r="AU315" s="175" t="s">
        <v>87</v>
      </c>
      <c r="AV315" s="13" t="s">
        <v>87</v>
      </c>
      <c r="AW315" s="13" t="s">
        <v>29</v>
      </c>
      <c r="AX315" s="13" t="s">
        <v>81</v>
      </c>
      <c r="AY315" s="175" t="s">
        <v>196</v>
      </c>
    </row>
    <row r="316" spans="1:65" s="2" customFormat="1" ht="24.2" customHeight="1">
      <c r="A316" s="33"/>
      <c r="B316" s="156"/>
      <c r="C316" s="157" t="s">
        <v>493</v>
      </c>
      <c r="D316" s="157" t="s">
        <v>197</v>
      </c>
      <c r="E316" s="158" t="s">
        <v>494</v>
      </c>
      <c r="F316" s="159" t="s">
        <v>495</v>
      </c>
      <c r="G316" s="160" t="s">
        <v>217</v>
      </c>
      <c r="H316" s="161">
        <v>428.72500000000002</v>
      </c>
      <c r="I316" s="162"/>
      <c r="J316" s="163">
        <f>ROUND(I316*H316,2)</f>
        <v>0</v>
      </c>
      <c r="K316" s="164"/>
      <c r="L316" s="34"/>
      <c r="M316" s="165" t="s">
        <v>1</v>
      </c>
      <c r="N316" s="166" t="s">
        <v>40</v>
      </c>
      <c r="O316" s="62"/>
      <c r="P316" s="167">
        <f>O316*H316</f>
        <v>0</v>
      </c>
      <c r="Q316" s="167">
        <v>4.9300000000000004E-3</v>
      </c>
      <c r="R316" s="167">
        <f>Q316*H316</f>
        <v>2.1136142500000004</v>
      </c>
      <c r="S316" s="167">
        <v>0</v>
      </c>
      <c r="T316" s="16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200</v>
      </c>
      <c r="AT316" s="169" t="s">
        <v>197</v>
      </c>
      <c r="AU316" s="169" t="s">
        <v>87</v>
      </c>
      <c r="AY316" s="18" t="s">
        <v>196</v>
      </c>
      <c r="BE316" s="170">
        <f>IF(N316="základná",J316,0)</f>
        <v>0</v>
      </c>
      <c r="BF316" s="170">
        <f>IF(N316="znížená",J316,0)</f>
        <v>0</v>
      </c>
      <c r="BG316" s="170">
        <f>IF(N316="zákl. prenesená",J316,0)</f>
        <v>0</v>
      </c>
      <c r="BH316" s="170">
        <f>IF(N316="zníž. prenesená",J316,0)</f>
        <v>0</v>
      </c>
      <c r="BI316" s="170">
        <f>IF(N316="nulová",J316,0)</f>
        <v>0</v>
      </c>
      <c r="BJ316" s="18" t="s">
        <v>87</v>
      </c>
      <c r="BK316" s="170">
        <f>ROUND(I316*H316,2)</f>
        <v>0</v>
      </c>
      <c r="BL316" s="18" t="s">
        <v>200</v>
      </c>
      <c r="BM316" s="169" t="s">
        <v>496</v>
      </c>
    </row>
    <row r="317" spans="1:65" s="13" customFormat="1" ht="33.75">
      <c r="B317" s="173"/>
      <c r="D317" s="174" t="s">
        <v>219</v>
      </c>
      <c r="E317" s="175" t="s">
        <v>1</v>
      </c>
      <c r="F317" s="176" t="s">
        <v>492</v>
      </c>
      <c r="H317" s="177">
        <v>428.72500000000002</v>
      </c>
      <c r="I317" s="178"/>
      <c r="L317" s="173"/>
      <c r="M317" s="179"/>
      <c r="N317" s="180"/>
      <c r="O317" s="180"/>
      <c r="P317" s="180"/>
      <c r="Q317" s="180"/>
      <c r="R317" s="180"/>
      <c r="S317" s="180"/>
      <c r="T317" s="181"/>
      <c r="AT317" s="175" t="s">
        <v>219</v>
      </c>
      <c r="AU317" s="175" t="s">
        <v>87</v>
      </c>
      <c r="AV317" s="13" t="s">
        <v>87</v>
      </c>
      <c r="AW317" s="13" t="s">
        <v>29</v>
      </c>
      <c r="AX317" s="13" t="s">
        <v>81</v>
      </c>
      <c r="AY317" s="175" t="s">
        <v>196</v>
      </c>
    </row>
    <row r="318" spans="1:65" s="2" customFormat="1" ht="24.2" customHeight="1">
      <c r="A318" s="33"/>
      <c r="B318" s="156"/>
      <c r="C318" s="157" t="s">
        <v>497</v>
      </c>
      <c r="D318" s="157" t="s">
        <v>197</v>
      </c>
      <c r="E318" s="158" t="s">
        <v>498</v>
      </c>
      <c r="F318" s="159" t="s">
        <v>499</v>
      </c>
      <c r="G318" s="160" t="s">
        <v>316</v>
      </c>
      <c r="H318" s="161">
        <v>12.8</v>
      </c>
      <c r="I318" s="162"/>
      <c r="J318" s="163">
        <f>ROUND(I318*H318,2)</f>
        <v>0</v>
      </c>
      <c r="K318" s="164"/>
      <c r="L318" s="34"/>
      <c r="M318" s="165" t="s">
        <v>1</v>
      </c>
      <c r="N318" s="166" t="s">
        <v>40</v>
      </c>
      <c r="O318" s="62"/>
      <c r="P318" s="167">
        <f>O318*H318</f>
        <v>0</v>
      </c>
      <c r="Q318" s="167">
        <v>1.91E-3</v>
      </c>
      <c r="R318" s="167">
        <f>Q318*H318</f>
        <v>2.4448000000000001E-2</v>
      </c>
      <c r="S318" s="167">
        <v>0</v>
      </c>
      <c r="T318" s="16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9" t="s">
        <v>200</v>
      </c>
      <c r="AT318" s="169" t="s">
        <v>197</v>
      </c>
      <c r="AU318" s="169" t="s">
        <v>87</v>
      </c>
      <c r="AY318" s="18" t="s">
        <v>196</v>
      </c>
      <c r="BE318" s="170">
        <f>IF(N318="základná",J318,0)</f>
        <v>0</v>
      </c>
      <c r="BF318" s="170">
        <f>IF(N318="znížená",J318,0)</f>
        <v>0</v>
      </c>
      <c r="BG318" s="170">
        <f>IF(N318="zákl. prenesená",J318,0)</f>
        <v>0</v>
      </c>
      <c r="BH318" s="170">
        <f>IF(N318="zníž. prenesená",J318,0)</f>
        <v>0</v>
      </c>
      <c r="BI318" s="170">
        <f>IF(N318="nulová",J318,0)</f>
        <v>0</v>
      </c>
      <c r="BJ318" s="18" t="s">
        <v>87</v>
      </c>
      <c r="BK318" s="170">
        <f>ROUND(I318*H318,2)</f>
        <v>0</v>
      </c>
      <c r="BL318" s="18" t="s">
        <v>200</v>
      </c>
      <c r="BM318" s="169" t="s">
        <v>500</v>
      </c>
    </row>
    <row r="319" spans="1:65" s="13" customFormat="1">
      <c r="B319" s="173"/>
      <c r="D319" s="174" t="s">
        <v>219</v>
      </c>
      <c r="E319" s="175" t="s">
        <v>1</v>
      </c>
      <c r="F319" s="176" t="s">
        <v>501</v>
      </c>
      <c r="H319" s="177">
        <v>12.8</v>
      </c>
      <c r="I319" s="178"/>
      <c r="L319" s="173"/>
      <c r="M319" s="179"/>
      <c r="N319" s="180"/>
      <c r="O319" s="180"/>
      <c r="P319" s="180"/>
      <c r="Q319" s="180"/>
      <c r="R319" s="180"/>
      <c r="S319" s="180"/>
      <c r="T319" s="181"/>
      <c r="AT319" s="175" t="s">
        <v>219</v>
      </c>
      <c r="AU319" s="175" t="s">
        <v>87</v>
      </c>
      <c r="AV319" s="13" t="s">
        <v>87</v>
      </c>
      <c r="AW319" s="13" t="s">
        <v>29</v>
      </c>
      <c r="AX319" s="13" t="s">
        <v>81</v>
      </c>
      <c r="AY319" s="175" t="s">
        <v>196</v>
      </c>
    </row>
    <row r="320" spans="1:65" s="2" customFormat="1" ht="37.700000000000003" customHeight="1">
      <c r="A320" s="33"/>
      <c r="B320" s="156"/>
      <c r="C320" s="157" t="s">
        <v>502</v>
      </c>
      <c r="D320" s="157" t="s">
        <v>197</v>
      </c>
      <c r="E320" s="158" t="s">
        <v>503</v>
      </c>
      <c r="F320" s="159" t="s">
        <v>504</v>
      </c>
      <c r="G320" s="160" t="s">
        <v>217</v>
      </c>
      <c r="H320" s="161">
        <v>30</v>
      </c>
      <c r="I320" s="162"/>
      <c r="J320" s="163">
        <f>ROUND(I320*H320,2)</f>
        <v>0</v>
      </c>
      <c r="K320" s="164"/>
      <c r="L320" s="34"/>
      <c r="M320" s="165" t="s">
        <v>1</v>
      </c>
      <c r="N320" s="166" t="s">
        <v>40</v>
      </c>
      <c r="O320" s="62"/>
      <c r="P320" s="167">
        <f>O320*H320</f>
        <v>0</v>
      </c>
      <c r="Q320" s="167">
        <v>1.12E-2</v>
      </c>
      <c r="R320" s="167">
        <f>Q320*H320</f>
        <v>0.33600000000000002</v>
      </c>
      <c r="S320" s="167">
        <v>0</v>
      </c>
      <c r="T320" s="16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9" t="s">
        <v>200</v>
      </c>
      <c r="AT320" s="169" t="s">
        <v>197</v>
      </c>
      <c r="AU320" s="169" t="s">
        <v>87</v>
      </c>
      <c r="AY320" s="18" t="s">
        <v>196</v>
      </c>
      <c r="BE320" s="170">
        <f>IF(N320="základná",J320,0)</f>
        <v>0</v>
      </c>
      <c r="BF320" s="170">
        <f>IF(N320="znížená",J320,0)</f>
        <v>0</v>
      </c>
      <c r="BG320" s="170">
        <f>IF(N320="zákl. prenesená",J320,0)</f>
        <v>0</v>
      </c>
      <c r="BH320" s="170">
        <f>IF(N320="zníž. prenesená",J320,0)</f>
        <v>0</v>
      </c>
      <c r="BI320" s="170">
        <f>IF(N320="nulová",J320,0)</f>
        <v>0</v>
      </c>
      <c r="BJ320" s="18" t="s">
        <v>87</v>
      </c>
      <c r="BK320" s="170">
        <f>ROUND(I320*H320,2)</f>
        <v>0</v>
      </c>
      <c r="BL320" s="18" t="s">
        <v>200</v>
      </c>
      <c r="BM320" s="169" t="s">
        <v>505</v>
      </c>
    </row>
    <row r="321" spans="1:65" s="13" customFormat="1">
      <c r="B321" s="173"/>
      <c r="D321" s="174" t="s">
        <v>219</v>
      </c>
      <c r="E321" s="175" t="s">
        <v>1</v>
      </c>
      <c r="F321" s="176" t="s">
        <v>506</v>
      </c>
      <c r="H321" s="177">
        <v>30</v>
      </c>
      <c r="I321" s="178"/>
      <c r="L321" s="173"/>
      <c r="M321" s="179"/>
      <c r="N321" s="180"/>
      <c r="O321" s="180"/>
      <c r="P321" s="180"/>
      <c r="Q321" s="180"/>
      <c r="R321" s="180"/>
      <c r="S321" s="180"/>
      <c r="T321" s="181"/>
      <c r="AT321" s="175" t="s">
        <v>219</v>
      </c>
      <c r="AU321" s="175" t="s">
        <v>87</v>
      </c>
      <c r="AV321" s="13" t="s">
        <v>87</v>
      </c>
      <c r="AW321" s="13" t="s">
        <v>29</v>
      </c>
      <c r="AX321" s="13" t="s">
        <v>81</v>
      </c>
      <c r="AY321" s="175" t="s">
        <v>196</v>
      </c>
    </row>
    <row r="322" spans="1:65" s="2" customFormat="1" ht="24.2" customHeight="1">
      <c r="A322" s="33"/>
      <c r="B322" s="156"/>
      <c r="C322" s="157" t="s">
        <v>507</v>
      </c>
      <c r="D322" s="157" t="s">
        <v>197</v>
      </c>
      <c r="E322" s="158" t="s">
        <v>508</v>
      </c>
      <c r="F322" s="159" t="s">
        <v>509</v>
      </c>
      <c r="G322" s="160" t="s">
        <v>217</v>
      </c>
      <c r="H322" s="161">
        <v>18.706</v>
      </c>
      <c r="I322" s="162"/>
      <c r="J322" s="163">
        <f>ROUND(I322*H322,2)</f>
        <v>0</v>
      </c>
      <c r="K322" s="164"/>
      <c r="L322" s="34"/>
      <c r="M322" s="165" t="s">
        <v>1</v>
      </c>
      <c r="N322" s="166" t="s">
        <v>40</v>
      </c>
      <c r="O322" s="62"/>
      <c r="P322" s="167">
        <f>O322*H322</f>
        <v>0</v>
      </c>
      <c r="Q322" s="167">
        <v>6.1799999999999997E-3</v>
      </c>
      <c r="R322" s="167">
        <f>Q322*H322</f>
        <v>0.11560308</v>
      </c>
      <c r="S322" s="167">
        <v>0</v>
      </c>
      <c r="T322" s="168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9" t="s">
        <v>200</v>
      </c>
      <c r="AT322" s="169" t="s">
        <v>197</v>
      </c>
      <c r="AU322" s="169" t="s">
        <v>87</v>
      </c>
      <c r="AY322" s="18" t="s">
        <v>196</v>
      </c>
      <c r="BE322" s="170">
        <f>IF(N322="základná",J322,0)</f>
        <v>0</v>
      </c>
      <c r="BF322" s="170">
        <f>IF(N322="znížená",J322,0)</f>
        <v>0</v>
      </c>
      <c r="BG322" s="170">
        <f>IF(N322="zákl. prenesená",J322,0)</f>
        <v>0</v>
      </c>
      <c r="BH322" s="170">
        <f>IF(N322="zníž. prenesená",J322,0)</f>
        <v>0</v>
      </c>
      <c r="BI322" s="170">
        <f>IF(N322="nulová",J322,0)</f>
        <v>0</v>
      </c>
      <c r="BJ322" s="18" t="s">
        <v>87</v>
      </c>
      <c r="BK322" s="170">
        <f>ROUND(I322*H322,2)</f>
        <v>0</v>
      </c>
      <c r="BL322" s="18" t="s">
        <v>200</v>
      </c>
      <c r="BM322" s="169" t="s">
        <v>510</v>
      </c>
    </row>
    <row r="323" spans="1:65" s="13" customFormat="1">
      <c r="B323" s="173"/>
      <c r="D323" s="174" t="s">
        <v>219</v>
      </c>
      <c r="E323" s="175" t="s">
        <v>1</v>
      </c>
      <c r="F323" s="176" t="s">
        <v>511</v>
      </c>
      <c r="H323" s="177">
        <v>18.706</v>
      </c>
      <c r="I323" s="178"/>
      <c r="L323" s="173"/>
      <c r="M323" s="179"/>
      <c r="N323" s="180"/>
      <c r="O323" s="180"/>
      <c r="P323" s="180"/>
      <c r="Q323" s="180"/>
      <c r="R323" s="180"/>
      <c r="S323" s="180"/>
      <c r="T323" s="181"/>
      <c r="AT323" s="175" t="s">
        <v>219</v>
      </c>
      <c r="AU323" s="175" t="s">
        <v>87</v>
      </c>
      <c r="AV323" s="13" t="s">
        <v>87</v>
      </c>
      <c r="AW323" s="13" t="s">
        <v>29</v>
      </c>
      <c r="AX323" s="13" t="s">
        <v>81</v>
      </c>
      <c r="AY323" s="175" t="s">
        <v>196</v>
      </c>
    </row>
    <row r="324" spans="1:65" s="2" customFormat="1" ht="24.2" customHeight="1">
      <c r="A324" s="33"/>
      <c r="B324" s="156"/>
      <c r="C324" s="157" t="s">
        <v>512</v>
      </c>
      <c r="D324" s="157" t="s">
        <v>197</v>
      </c>
      <c r="E324" s="158" t="s">
        <v>513</v>
      </c>
      <c r="F324" s="159" t="s">
        <v>514</v>
      </c>
      <c r="G324" s="160" t="s">
        <v>217</v>
      </c>
      <c r="H324" s="161">
        <v>18.706</v>
      </c>
      <c r="I324" s="162"/>
      <c r="J324" s="163">
        <f>ROUND(I324*H324,2)</f>
        <v>0</v>
      </c>
      <c r="K324" s="164"/>
      <c r="L324" s="34"/>
      <c r="M324" s="165" t="s">
        <v>1</v>
      </c>
      <c r="N324" s="166" t="s">
        <v>40</v>
      </c>
      <c r="O324" s="62"/>
      <c r="P324" s="167">
        <f>O324*H324</f>
        <v>0</v>
      </c>
      <c r="Q324" s="167">
        <v>4.15E-3</v>
      </c>
      <c r="R324" s="167">
        <f>Q324*H324</f>
        <v>7.7629900000000002E-2</v>
      </c>
      <c r="S324" s="167">
        <v>0</v>
      </c>
      <c r="T324" s="16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200</v>
      </c>
      <c r="AT324" s="169" t="s">
        <v>197</v>
      </c>
      <c r="AU324" s="169" t="s">
        <v>87</v>
      </c>
      <c r="AY324" s="18" t="s">
        <v>196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8" t="s">
        <v>87</v>
      </c>
      <c r="BK324" s="170">
        <f>ROUND(I324*H324,2)</f>
        <v>0</v>
      </c>
      <c r="BL324" s="18" t="s">
        <v>200</v>
      </c>
      <c r="BM324" s="169" t="s">
        <v>515</v>
      </c>
    </row>
    <row r="325" spans="1:65" s="13" customFormat="1">
      <c r="B325" s="173"/>
      <c r="D325" s="174" t="s">
        <v>219</v>
      </c>
      <c r="E325" s="175" t="s">
        <v>1</v>
      </c>
      <c r="F325" s="176" t="s">
        <v>511</v>
      </c>
      <c r="H325" s="177">
        <v>18.706</v>
      </c>
      <c r="I325" s="178"/>
      <c r="L325" s="173"/>
      <c r="M325" s="179"/>
      <c r="N325" s="180"/>
      <c r="O325" s="180"/>
      <c r="P325" s="180"/>
      <c r="Q325" s="180"/>
      <c r="R325" s="180"/>
      <c r="S325" s="180"/>
      <c r="T325" s="181"/>
      <c r="AT325" s="175" t="s">
        <v>219</v>
      </c>
      <c r="AU325" s="175" t="s">
        <v>87</v>
      </c>
      <c r="AV325" s="13" t="s">
        <v>87</v>
      </c>
      <c r="AW325" s="13" t="s">
        <v>29</v>
      </c>
      <c r="AX325" s="13" t="s">
        <v>81</v>
      </c>
      <c r="AY325" s="175" t="s">
        <v>196</v>
      </c>
    </row>
    <row r="326" spans="1:65" s="2" customFormat="1" ht="16.5" customHeight="1">
      <c r="A326" s="33"/>
      <c r="B326" s="156"/>
      <c r="C326" s="157" t="s">
        <v>516</v>
      </c>
      <c r="D326" s="157" t="s">
        <v>197</v>
      </c>
      <c r="E326" s="158" t="s">
        <v>517</v>
      </c>
      <c r="F326" s="159" t="s">
        <v>518</v>
      </c>
      <c r="G326" s="160" t="s">
        <v>217</v>
      </c>
      <c r="H326" s="161">
        <v>51.5</v>
      </c>
      <c r="I326" s="162"/>
      <c r="J326" s="163">
        <f>ROUND(I326*H326,2)</f>
        <v>0</v>
      </c>
      <c r="K326" s="164"/>
      <c r="L326" s="34"/>
      <c r="M326" s="165" t="s">
        <v>1</v>
      </c>
      <c r="N326" s="166" t="s">
        <v>40</v>
      </c>
      <c r="O326" s="62"/>
      <c r="P326" s="167">
        <f>O326*H326</f>
        <v>0</v>
      </c>
      <c r="Q326" s="167">
        <v>2.2000000000000001E-4</v>
      </c>
      <c r="R326" s="167">
        <f>Q326*H326</f>
        <v>1.133E-2</v>
      </c>
      <c r="S326" s="167">
        <v>0</v>
      </c>
      <c r="T326" s="168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9" t="s">
        <v>200</v>
      </c>
      <c r="AT326" s="169" t="s">
        <v>197</v>
      </c>
      <c r="AU326" s="169" t="s">
        <v>87</v>
      </c>
      <c r="AY326" s="18" t="s">
        <v>196</v>
      </c>
      <c r="BE326" s="170">
        <f>IF(N326="základná",J326,0)</f>
        <v>0</v>
      </c>
      <c r="BF326" s="170">
        <f>IF(N326="znížená",J326,0)</f>
        <v>0</v>
      </c>
      <c r="BG326" s="170">
        <f>IF(N326="zákl. prenesená",J326,0)</f>
        <v>0</v>
      </c>
      <c r="BH326" s="170">
        <f>IF(N326="zníž. prenesená",J326,0)</f>
        <v>0</v>
      </c>
      <c r="BI326" s="170">
        <f>IF(N326="nulová",J326,0)</f>
        <v>0</v>
      </c>
      <c r="BJ326" s="18" t="s">
        <v>87</v>
      </c>
      <c r="BK326" s="170">
        <f>ROUND(I326*H326,2)</f>
        <v>0</v>
      </c>
      <c r="BL326" s="18" t="s">
        <v>200</v>
      </c>
      <c r="BM326" s="169" t="s">
        <v>519</v>
      </c>
    </row>
    <row r="327" spans="1:65" s="13" customFormat="1">
      <c r="B327" s="173"/>
      <c r="D327" s="174" t="s">
        <v>219</v>
      </c>
      <c r="E327" s="175" t="s">
        <v>1</v>
      </c>
      <c r="F327" s="176" t="s">
        <v>520</v>
      </c>
      <c r="H327" s="177">
        <v>51.5</v>
      </c>
      <c r="I327" s="178"/>
      <c r="L327" s="173"/>
      <c r="M327" s="179"/>
      <c r="N327" s="180"/>
      <c r="O327" s="180"/>
      <c r="P327" s="180"/>
      <c r="Q327" s="180"/>
      <c r="R327" s="180"/>
      <c r="S327" s="180"/>
      <c r="T327" s="181"/>
      <c r="AT327" s="175" t="s">
        <v>219</v>
      </c>
      <c r="AU327" s="175" t="s">
        <v>87</v>
      </c>
      <c r="AV327" s="13" t="s">
        <v>87</v>
      </c>
      <c r="AW327" s="13" t="s">
        <v>29</v>
      </c>
      <c r="AX327" s="13" t="s">
        <v>81</v>
      </c>
      <c r="AY327" s="175" t="s">
        <v>196</v>
      </c>
    </row>
    <row r="328" spans="1:65" s="2" customFormat="1" ht="24.2" customHeight="1">
      <c r="A328" s="33"/>
      <c r="B328" s="156"/>
      <c r="C328" s="157" t="s">
        <v>521</v>
      </c>
      <c r="D328" s="157" t="s">
        <v>197</v>
      </c>
      <c r="E328" s="158" t="s">
        <v>522</v>
      </c>
      <c r="F328" s="159" t="s">
        <v>523</v>
      </c>
      <c r="G328" s="160" t="s">
        <v>217</v>
      </c>
      <c r="H328" s="161">
        <v>161.80699999999999</v>
      </c>
      <c r="I328" s="162"/>
      <c r="J328" s="163">
        <f>ROUND(I328*H328,2)</f>
        <v>0</v>
      </c>
      <c r="K328" s="164"/>
      <c r="L328" s="34"/>
      <c r="M328" s="165" t="s">
        <v>1</v>
      </c>
      <c r="N328" s="166" t="s">
        <v>40</v>
      </c>
      <c r="O328" s="62"/>
      <c r="P328" s="167">
        <f>O328*H328</f>
        <v>0</v>
      </c>
      <c r="Q328" s="167">
        <v>1.2999999999999999E-2</v>
      </c>
      <c r="R328" s="167">
        <f>Q328*H328</f>
        <v>2.1034909999999996</v>
      </c>
      <c r="S328" s="167">
        <v>0</v>
      </c>
      <c r="T328" s="16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9" t="s">
        <v>200</v>
      </c>
      <c r="AT328" s="169" t="s">
        <v>197</v>
      </c>
      <c r="AU328" s="169" t="s">
        <v>87</v>
      </c>
      <c r="AY328" s="18" t="s">
        <v>196</v>
      </c>
      <c r="BE328" s="170">
        <f>IF(N328="základná",J328,0)</f>
        <v>0</v>
      </c>
      <c r="BF328" s="170">
        <f>IF(N328="znížená",J328,0)</f>
        <v>0</v>
      </c>
      <c r="BG328" s="170">
        <f>IF(N328="zákl. prenesená",J328,0)</f>
        <v>0</v>
      </c>
      <c r="BH328" s="170">
        <f>IF(N328="zníž. prenesená",J328,0)</f>
        <v>0</v>
      </c>
      <c r="BI328" s="170">
        <f>IF(N328="nulová",J328,0)</f>
        <v>0</v>
      </c>
      <c r="BJ328" s="18" t="s">
        <v>87</v>
      </c>
      <c r="BK328" s="170">
        <f>ROUND(I328*H328,2)</f>
        <v>0</v>
      </c>
      <c r="BL328" s="18" t="s">
        <v>200</v>
      </c>
      <c r="BM328" s="169" t="s">
        <v>524</v>
      </c>
    </row>
    <row r="329" spans="1:65" s="13" customFormat="1">
      <c r="B329" s="173"/>
      <c r="D329" s="174" t="s">
        <v>219</v>
      </c>
      <c r="E329" s="175" t="s">
        <v>1</v>
      </c>
      <c r="F329" s="176" t="s">
        <v>525</v>
      </c>
      <c r="H329" s="177">
        <v>161.80699999999999</v>
      </c>
      <c r="I329" s="178"/>
      <c r="L329" s="173"/>
      <c r="M329" s="179"/>
      <c r="N329" s="180"/>
      <c r="O329" s="180"/>
      <c r="P329" s="180"/>
      <c r="Q329" s="180"/>
      <c r="R329" s="180"/>
      <c r="S329" s="180"/>
      <c r="T329" s="181"/>
      <c r="AT329" s="175" t="s">
        <v>219</v>
      </c>
      <c r="AU329" s="175" t="s">
        <v>87</v>
      </c>
      <c r="AV329" s="13" t="s">
        <v>87</v>
      </c>
      <c r="AW329" s="13" t="s">
        <v>29</v>
      </c>
      <c r="AX329" s="13" t="s">
        <v>81</v>
      </c>
      <c r="AY329" s="175" t="s">
        <v>196</v>
      </c>
    </row>
    <row r="330" spans="1:65" s="2" customFormat="1" ht="24.2" customHeight="1">
      <c r="A330" s="33"/>
      <c r="B330" s="156"/>
      <c r="C330" s="157" t="s">
        <v>526</v>
      </c>
      <c r="D330" s="157" t="s">
        <v>197</v>
      </c>
      <c r="E330" s="158" t="s">
        <v>527</v>
      </c>
      <c r="F330" s="159" t="s">
        <v>528</v>
      </c>
      <c r="G330" s="160" t="s">
        <v>224</v>
      </c>
      <c r="H330" s="161">
        <v>84.131</v>
      </c>
      <c r="I330" s="162"/>
      <c r="J330" s="163">
        <f>ROUND(I330*H330,2)</f>
        <v>0</v>
      </c>
      <c r="K330" s="164"/>
      <c r="L330" s="34"/>
      <c r="M330" s="165" t="s">
        <v>1</v>
      </c>
      <c r="N330" s="166" t="s">
        <v>40</v>
      </c>
      <c r="O330" s="62"/>
      <c r="P330" s="167">
        <f>O330*H330</f>
        <v>0</v>
      </c>
      <c r="Q330" s="167">
        <v>2.2404799999999998</v>
      </c>
      <c r="R330" s="167">
        <f>Q330*H330</f>
        <v>188.49382287999998</v>
      </c>
      <c r="S330" s="167">
        <v>0</v>
      </c>
      <c r="T330" s="168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9" t="s">
        <v>200</v>
      </c>
      <c r="AT330" s="169" t="s">
        <v>197</v>
      </c>
      <c r="AU330" s="169" t="s">
        <v>87</v>
      </c>
      <c r="AY330" s="18" t="s">
        <v>196</v>
      </c>
      <c r="BE330" s="170">
        <f>IF(N330="základná",J330,0)</f>
        <v>0</v>
      </c>
      <c r="BF330" s="170">
        <f>IF(N330="znížená",J330,0)</f>
        <v>0</v>
      </c>
      <c r="BG330" s="170">
        <f>IF(N330="zákl. prenesená",J330,0)</f>
        <v>0</v>
      </c>
      <c r="BH330" s="170">
        <f>IF(N330="zníž. prenesená",J330,0)</f>
        <v>0</v>
      </c>
      <c r="BI330" s="170">
        <f>IF(N330="nulová",J330,0)</f>
        <v>0</v>
      </c>
      <c r="BJ330" s="18" t="s">
        <v>87</v>
      </c>
      <c r="BK330" s="170">
        <f>ROUND(I330*H330,2)</f>
        <v>0</v>
      </c>
      <c r="BL330" s="18" t="s">
        <v>200</v>
      </c>
      <c r="BM330" s="169" t="s">
        <v>529</v>
      </c>
    </row>
    <row r="331" spans="1:65" s="13" customFormat="1" ht="45">
      <c r="B331" s="173"/>
      <c r="D331" s="174" t="s">
        <v>219</v>
      </c>
      <c r="E331" s="175" t="s">
        <v>1</v>
      </c>
      <c r="F331" s="176" t="s">
        <v>530</v>
      </c>
      <c r="H331" s="177">
        <v>13.087</v>
      </c>
      <c r="I331" s="178"/>
      <c r="L331" s="173"/>
      <c r="M331" s="179"/>
      <c r="N331" s="180"/>
      <c r="O331" s="180"/>
      <c r="P331" s="180"/>
      <c r="Q331" s="180"/>
      <c r="R331" s="180"/>
      <c r="S331" s="180"/>
      <c r="T331" s="181"/>
      <c r="AT331" s="175" t="s">
        <v>219</v>
      </c>
      <c r="AU331" s="175" t="s">
        <v>87</v>
      </c>
      <c r="AV331" s="13" t="s">
        <v>87</v>
      </c>
      <c r="AW331" s="13" t="s">
        <v>29</v>
      </c>
      <c r="AX331" s="13" t="s">
        <v>74</v>
      </c>
      <c r="AY331" s="175" t="s">
        <v>196</v>
      </c>
    </row>
    <row r="332" spans="1:65" s="13" customFormat="1">
      <c r="B332" s="173"/>
      <c r="D332" s="174" t="s">
        <v>219</v>
      </c>
      <c r="E332" s="175" t="s">
        <v>1</v>
      </c>
      <c r="F332" s="176" t="s">
        <v>531</v>
      </c>
      <c r="H332" s="177">
        <v>7.3239999999999998</v>
      </c>
      <c r="I332" s="178"/>
      <c r="L332" s="173"/>
      <c r="M332" s="179"/>
      <c r="N332" s="180"/>
      <c r="O332" s="180"/>
      <c r="P332" s="180"/>
      <c r="Q332" s="180"/>
      <c r="R332" s="180"/>
      <c r="S332" s="180"/>
      <c r="T332" s="181"/>
      <c r="AT332" s="175" t="s">
        <v>219</v>
      </c>
      <c r="AU332" s="175" t="s">
        <v>87</v>
      </c>
      <c r="AV332" s="13" t="s">
        <v>87</v>
      </c>
      <c r="AW332" s="13" t="s">
        <v>29</v>
      </c>
      <c r="AX332" s="13" t="s">
        <v>74</v>
      </c>
      <c r="AY332" s="175" t="s">
        <v>196</v>
      </c>
    </row>
    <row r="333" spans="1:65" s="13" customFormat="1">
      <c r="B333" s="173"/>
      <c r="D333" s="174" t="s">
        <v>219</v>
      </c>
      <c r="E333" s="175" t="s">
        <v>1</v>
      </c>
      <c r="F333" s="176" t="s">
        <v>532</v>
      </c>
      <c r="H333" s="177">
        <v>0.67500000000000004</v>
      </c>
      <c r="I333" s="178"/>
      <c r="L333" s="173"/>
      <c r="M333" s="179"/>
      <c r="N333" s="180"/>
      <c r="O333" s="180"/>
      <c r="P333" s="180"/>
      <c r="Q333" s="180"/>
      <c r="R333" s="180"/>
      <c r="S333" s="180"/>
      <c r="T333" s="181"/>
      <c r="AT333" s="175" t="s">
        <v>219</v>
      </c>
      <c r="AU333" s="175" t="s">
        <v>87</v>
      </c>
      <c r="AV333" s="13" t="s">
        <v>87</v>
      </c>
      <c r="AW333" s="13" t="s">
        <v>29</v>
      </c>
      <c r="AX333" s="13" t="s">
        <v>74</v>
      </c>
      <c r="AY333" s="175" t="s">
        <v>196</v>
      </c>
    </row>
    <row r="334" spans="1:65" s="13" customFormat="1" ht="22.5">
      <c r="B334" s="173"/>
      <c r="D334" s="174" t="s">
        <v>219</v>
      </c>
      <c r="E334" s="175" t="s">
        <v>1</v>
      </c>
      <c r="F334" s="176" t="s">
        <v>533</v>
      </c>
      <c r="H334" s="177">
        <v>0.14000000000000001</v>
      </c>
      <c r="I334" s="178"/>
      <c r="L334" s="173"/>
      <c r="M334" s="179"/>
      <c r="N334" s="180"/>
      <c r="O334" s="180"/>
      <c r="P334" s="180"/>
      <c r="Q334" s="180"/>
      <c r="R334" s="180"/>
      <c r="S334" s="180"/>
      <c r="T334" s="181"/>
      <c r="AT334" s="175" t="s">
        <v>219</v>
      </c>
      <c r="AU334" s="175" t="s">
        <v>87</v>
      </c>
      <c r="AV334" s="13" t="s">
        <v>87</v>
      </c>
      <c r="AW334" s="13" t="s">
        <v>29</v>
      </c>
      <c r="AX334" s="13" t="s">
        <v>74</v>
      </c>
      <c r="AY334" s="175" t="s">
        <v>196</v>
      </c>
    </row>
    <row r="335" spans="1:65" s="13" customFormat="1" ht="33.75">
      <c r="B335" s="173"/>
      <c r="D335" s="174" t="s">
        <v>219</v>
      </c>
      <c r="E335" s="175" t="s">
        <v>1</v>
      </c>
      <c r="F335" s="176" t="s">
        <v>534</v>
      </c>
      <c r="H335" s="177">
        <v>0.73699999999999999</v>
      </c>
      <c r="I335" s="178"/>
      <c r="L335" s="173"/>
      <c r="M335" s="179"/>
      <c r="N335" s="180"/>
      <c r="O335" s="180"/>
      <c r="P335" s="180"/>
      <c r="Q335" s="180"/>
      <c r="R335" s="180"/>
      <c r="S335" s="180"/>
      <c r="T335" s="181"/>
      <c r="AT335" s="175" t="s">
        <v>219</v>
      </c>
      <c r="AU335" s="175" t="s">
        <v>87</v>
      </c>
      <c r="AV335" s="13" t="s">
        <v>87</v>
      </c>
      <c r="AW335" s="13" t="s">
        <v>29</v>
      </c>
      <c r="AX335" s="13" t="s">
        <v>74</v>
      </c>
      <c r="AY335" s="175" t="s">
        <v>196</v>
      </c>
    </row>
    <row r="336" spans="1:65" s="13" customFormat="1" ht="22.5">
      <c r="B336" s="173"/>
      <c r="D336" s="174" t="s">
        <v>219</v>
      </c>
      <c r="E336" s="175" t="s">
        <v>1</v>
      </c>
      <c r="F336" s="176" t="s">
        <v>535</v>
      </c>
      <c r="H336" s="177">
        <v>5.5E-2</v>
      </c>
      <c r="I336" s="178"/>
      <c r="L336" s="173"/>
      <c r="M336" s="179"/>
      <c r="N336" s="180"/>
      <c r="O336" s="180"/>
      <c r="P336" s="180"/>
      <c r="Q336" s="180"/>
      <c r="R336" s="180"/>
      <c r="S336" s="180"/>
      <c r="T336" s="181"/>
      <c r="AT336" s="175" t="s">
        <v>219</v>
      </c>
      <c r="AU336" s="175" t="s">
        <v>87</v>
      </c>
      <c r="AV336" s="13" t="s">
        <v>87</v>
      </c>
      <c r="AW336" s="13" t="s">
        <v>29</v>
      </c>
      <c r="AX336" s="13" t="s">
        <v>74</v>
      </c>
      <c r="AY336" s="175" t="s">
        <v>196</v>
      </c>
    </row>
    <row r="337" spans="1:65" s="13" customFormat="1" ht="22.5">
      <c r="B337" s="173"/>
      <c r="D337" s="174" t="s">
        <v>219</v>
      </c>
      <c r="E337" s="175" t="s">
        <v>1</v>
      </c>
      <c r="F337" s="176" t="s">
        <v>536</v>
      </c>
      <c r="H337" s="177">
        <v>5.2999999999999999E-2</v>
      </c>
      <c r="I337" s="178"/>
      <c r="L337" s="173"/>
      <c r="M337" s="179"/>
      <c r="N337" s="180"/>
      <c r="O337" s="180"/>
      <c r="P337" s="180"/>
      <c r="Q337" s="180"/>
      <c r="R337" s="180"/>
      <c r="S337" s="180"/>
      <c r="T337" s="181"/>
      <c r="AT337" s="175" t="s">
        <v>219</v>
      </c>
      <c r="AU337" s="175" t="s">
        <v>87</v>
      </c>
      <c r="AV337" s="13" t="s">
        <v>87</v>
      </c>
      <c r="AW337" s="13" t="s">
        <v>29</v>
      </c>
      <c r="AX337" s="13" t="s">
        <v>74</v>
      </c>
      <c r="AY337" s="175" t="s">
        <v>196</v>
      </c>
    </row>
    <row r="338" spans="1:65" s="13" customFormat="1" ht="33.75">
      <c r="B338" s="173"/>
      <c r="D338" s="174" t="s">
        <v>219</v>
      </c>
      <c r="E338" s="175" t="s">
        <v>1</v>
      </c>
      <c r="F338" s="176" t="s">
        <v>537</v>
      </c>
      <c r="H338" s="177">
        <v>26.689</v>
      </c>
      <c r="I338" s="178"/>
      <c r="L338" s="173"/>
      <c r="M338" s="179"/>
      <c r="N338" s="180"/>
      <c r="O338" s="180"/>
      <c r="P338" s="180"/>
      <c r="Q338" s="180"/>
      <c r="R338" s="180"/>
      <c r="S338" s="180"/>
      <c r="T338" s="181"/>
      <c r="AT338" s="175" t="s">
        <v>219</v>
      </c>
      <c r="AU338" s="175" t="s">
        <v>87</v>
      </c>
      <c r="AV338" s="13" t="s">
        <v>87</v>
      </c>
      <c r="AW338" s="13" t="s">
        <v>29</v>
      </c>
      <c r="AX338" s="13" t="s">
        <v>74</v>
      </c>
      <c r="AY338" s="175" t="s">
        <v>196</v>
      </c>
    </row>
    <row r="339" spans="1:65" s="13" customFormat="1" ht="33.75">
      <c r="B339" s="173"/>
      <c r="D339" s="174" t="s">
        <v>219</v>
      </c>
      <c r="E339" s="175" t="s">
        <v>1</v>
      </c>
      <c r="F339" s="176" t="s">
        <v>538</v>
      </c>
      <c r="H339" s="177">
        <v>31.957000000000001</v>
      </c>
      <c r="I339" s="178"/>
      <c r="L339" s="173"/>
      <c r="M339" s="179"/>
      <c r="N339" s="180"/>
      <c r="O339" s="180"/>
      <c r="P339" s="180"/>
      <c r="Q339" s="180"/>
      <c r="R339" s="180"/>
      <c r="S339" s="180"/>
      <c r="T339" s="181"/>
      <c r="AT339" s="175" t="s">
        <v>219</v>
      </c>
      <c r="AU339" s="175" t="s">
        <v>87</v>
      </c>
      <c r="AV339" s="13" t="s">
        <v>87</v>
      </c>
      <c r="AW339" s="13" t="s">
        <v>29</v>
      </c>
      <c r="AX339" s="13" t="s">
        <v>74</v>
      </c>
      <c r="AY339" s="175" t="s">
        <v>196</v>
      </c>
    </row>
    <row r="340" spans="1:65" s="13" customFormat="1">
      <c r="B340" s="173"/>
      <c r="D340" s="174" t="s">
        <v>219</v>
      </c>
      <c r="E340" s="175" t="s">
        <v>1</v>
      </c>
      <c r="F340" s="176" t="s">
        <v>539</v>
      </c>
      <c r="H340" s="177">
        <v>0.221</v>
      </c>
      <c r="I340" s="178"/>
      <c r="L340" s="173"/>
      <c r="M340" s="179"/>
      <c r="N340" s="180"/>
      <c r="O340" s="180"/>
      <c r="P340" s="180"/>
      <c r="Q340" s="180"/>
      <c r="R340" s="180"/>
      <c r="S340" s="180"/>
      <c r="T340" s="181"/>
      <c r="AT340" s="175" t="s">
        <v>219</v>
      </c>
      <c r="AU340" s="175" t="s">
        <v>87</v>
      </c>
      <c r="AV340" s="13" t="s">
        <v>87</v>
      </c>
      <c r="AW340" s="13" t="s">
        <v>29</v>
      </c>
      <c r="AX340" s="13" t="s">
        <v>74</v>
      </c>
      <c r="AY340" s="175" t="s">
        <v>196</v>
      </c>
    </row>
    <row r="341" spans="1:65" s="13" customFormat="1" ht="45">
      <c r="B341" s="173"/>
      <c r="D341" s="174" t="s">
        <v>219</v>
      </c>
      <c r="E341" s="175" t="s">
        <v>1</v>
      </c>
      <c r="F341" s="176" t="s">
        <v>540</v>
      </c>
      <c r="H341" s="177">
        <v>0.19400000000000001</v>
      </c>
      <c r="I341" s="178"/>
      <c r="L341" s="173"/>
      <c r="M341" s="179"/>
      <c r="N341" s="180"/>
      <c r="O341" s="180"/>
      <c r="P341" s="180"/>
      <c r="Q341" s="180"/>
      <c r="R341" s="180"/>
      <c r="S341" s="180"/>
      <c r="T341" s="181"/>
      <c r="AT341" s="175" t="s">
        <v>219</v>
      </c>
      <c r="AU341" s="175" t="s">
        <v>87</v>
      </c>
      <c r="AV341" s="13" t="s">
        <v>87</v>
      </c>
      <c r="AW341" s="13" t="s">
        <v>29</v>
      </c>
      <c r="AX341" s="13" t="s">
        <v>74</v>
      </c>
      <c r="AY341" s="175" t="s">
        <v>196</v>
      </c>
    </row>
    <row r="342" spans="1:65" s="13" customFormat="1">
      <c r="B342" s="173"/>
      <c r="D342" s="174" t="s">
        <v>219</v>
      </c>
      <c r="E342" s="175" t="s">
        <v>1</v>
      </c>
      <c r="F342" s="176" t="s">
        <v>541</v>
      </c>
      <c r="H342" s="177">
        <v>3.3000000000000002E-2</v>
      </c>
      <c r="I342" s="178"/>
      <c r="L342" s="173"/>
      <c r="M342" s="179"/>
      <c r="N342" s="180"/>
      <c r="O342" s="180"/>
      <c r="P342" s="180"/>
      <c r="Q342" s="180"/>
      <c r="R342" s="180"/>
      <c r="S342" s="180"/>
      <c r="T342" s="181"/>
      <c r="AT342" s="175" t="s">
        <v>219</v>
      </c>
      <c r="AU342" s="175" t="s">
        <v>87</v>
      </c>
      <c r="AV342" s="13" t="s">
        <v>87</v>
      </c>
      <c r="AW342" s="13" t="s">
        <v>29</v>
      </c>
      <c r="AX342" s="13" t="s">
        <v>74</v>
      </c>
      <c r="AY342" s="175" t="s">
        <v>196</v>
      </c>
    </row>
    <row r="343" spans="1:65" s="13" customFormat="1" ht="22.5">
      <c r="B343" s="173"/>
      <c r="D343" s="174" t="s">
        <v>219</v>
      </c>
      <c r="E343" s="175" t="s">
        <v>1</v>
      </c>
      <c r="F343" s="176" t="s">
        <v>542</v>
      </c>
      <c r="H343" s="177">
        <v>0.60299999999999998</v>
      </c>
      <c r="I343" s="178"/>
      <c r="L343" s="173"/>
      <c r="M343" s="179"/>
      <c r="N343" s="180"/>
      <c r="O343" s="180"/>
      <c r="P343" s="180"/>
      <c r="Q343" s="180"/>
      <c r="R343" s="180"/>
      <c r="S343" s="180"/>
      <c r="T343" s="181"/>
      <c r="AT343" s="175" t="s">
        <v>219</v>
      </c>
      <c r="AU343" s="175" t="s">
        <v>87</v>
      </c>
      <c r="AV343" s="13" t="s">
        <v>87</v>
      </c>
      <c r="AW343" s="13" t="s">
        <v>29</v>
      </c>
      <c r="AX343" s="13" t="s">
        <v>74</v>
      </c>
      <c r="AY343" s="175" t="s">
        <v>196</v>
      </c>
    </row>
    <row r="344" spans="1:65" s="13" customFormat="1" ht="33.75">
      <c r="B344" s="173"/>
      <c r="D344" s="174" t="s">
        <v>219</v>
      </c>
      <c r="E344" s="175" t="s">
        <v>1</v>
      </c>
      <c r="F344" s="176" t="s">
        <v>543</v>
      </c>
      <c r="H344" s="177">
        <v>0.38100000000000001</v>
      </c>
      <c r="I344" s="178"/>
      <c r="L344" s="173"/>
      <c r="M344" s="179"/>
      <c r="N344" s="180"/>
      <c r="O344" s="180"/>
      <c r="P344" s="180"/>
      <c r="Q344" s="180"/>
      <c r="R344" s="180"/>
      <c r="S344" s="180"/>
      <c r="T344" s="181"/>
      <c r="AT344" s="175" t="s">
        <v>219</v>
      </c>
      <c r="AU344" s="175" t="s">
        <v>87</v>
      </c>
      <c r="AV344" s="13" t="s">
        <v>87</v>
      </c>
      <c r="AW344" s="13" t="s">
        <v>29</v>
      </c>
      <c r="AX344" s="13" t="s">
        <v>74</v>
      </c>
      <c r="AY344" s="175" t="s">
        <v>196</v>
      </c>
    </row>
    <row r="345" spans="1:65" s="13" customFormat="1" ht="22.5">
      <c r="B345" s="173"/>
      <c r="D345" s="174" t="s">
        <v>219</v>
      </c>
      <c r="E345" s="175" t="s">
        <v>1</v>
      </c>
      <c r="F345" s="176" t="s">
        <v>544</v>
      </c>
      <c r="H345" s="177">
        <v>0.78500000000000003</v>
      </c>
      <c r="I345" s="178"/>
      <c r="L345" s="173"/>
      <c r="M345" s="179"/>
      <c r="N345" s="180"/>
      <c r="O345" s="180"/>
      <c r="P345" s="180"/>
      <c r="Q345" s="180"/>
      <c r="R345" s="180"/>
      <c r="S345" s="180"/>
      <c r="T345" s="181"/>
      <c r="AT345" s="175" t="s">
        <v>219</v>
      </c>
      <c r="AU345" s="175" t="s">
        <v>87</v>
      </c>
      <c r="AV345" s="13" t="s">
        <v>87</v>
      </c>
      <c r="AW345" s="13" t="s">
        <v>29</v>
      </c>
      <c r="AX345" s="13" t="s">
        <v>74</v>
      </c>
      <c r="AY345" s="175" t="s">
        <v>196</v>
      </c>
    </row>
    <row r="346" spans="1:65" s="13" customFormat="1">
      <c r="B346" s="173"/>
      <c r="D346" s="174" t="s">
        <v>219</v>
      </c>
      <c r="E346" s="175" t="s">
        <v>1</v>
      </c>
      <c r="F346" s="176" t="s">
        <v>545</v>
      </c>
      <c r="H346" s="177">
        <v>0.14799999999999999</v>
      </c>
      <c r="I346" s="178"/>
      <c r="L346" s="173"/>
      <c r="M346" s="179"/>
      <c r="N346" s="180"/>
      <c r="O346" s="180"/>
      <c r="P346" s="180"/>
      <c r="Q346" s="180"/>
      <c r="R346" s="180"/>
      <c r="S346" s="180"/>
      <c r="T346" s="181"/>
      <c r="AT346" s="175" t="s">
        <v>219</v>
      </c>
      <c r="AU346" s="175" t="s">
        <v>87</v>
      </c>
      <c r="AV346" s="13" t="s">
        <v>87</v>
      </c>
      <c r="AW346" s="13" t="s">
        <v>29</v>
      </c>
      <c r="AX346" s="13" t="s">
        <v>74</v>
      </c>
      <c r="AY346" s="175" t="s">
        <v>196</v>
      </c>
    </row>
    <row r="347" spans="1:65" s="13" customFormat="1" ht="33.75">
      <c r="B347" s="173"/>
      <c r="D347" s="174" t="s">
        <v>219</v>
      </c>
      <c r="E347" s="175" t="s">
        <v>1</v>
      </c>
      <c r="F347" s="176" t="s">
        <v>546</v>
      </c>
      <c r="H347" s="177">
        <v>0.31900000000000001</v>
      </c>
      <c r="I347" s="178"/>
      <c r="L347" s="173"/>
      <c r="M347" s="179"/>
      <c r="N347" s="180"/>
      <c r="O347" s="180"/>
      <c r="P347" s="180"/>
      <c r="Q347" s="180"/>
      <c r="R347" s="180"/>
      <c r="S347" s="180"/>
      <c r="T347" s="181"/>
      <c r="AT347" s="175" t="s">
        <v>219</v>
      </c>
      <c r="AU347" s="175" t="s">
        <v>87</v>
      </c>
      <c r="AV347" s="13" t="s">
        <v>87</v>
      </c>
      <c r="AW347" s="13" t="s">
        <v>29</v>
      </c>
      <c r="AX347" s="13" t="s">
        <v>74</v>
      </c>
      <c r="AY347" s="175" t="s">
        <v>196</v>
      </c>
    </row>
    <row r="348" spans="1:65" s="13" customFormat="1" ht="22.5">
      <c r="B348" s="173"/>
      <c r="D348" s="174" t="s">
        <v>219</v>
      </c>
      <c r="E348" s="175" t="s">
        <v>1</v>
      </c>
      <c r="F348" s="176" t="s">
        <v>547</v>
      </c>
      <c r="H348" s="177">
        <v>7.0999999999999994E-2</v>
      </c>
      <c r="I348" s="178"/>
      <c r="L348" s="173"/>
      <c r="M348" s="179"/>
      <c r="N348" s="180"/>
      <c r="O348" s="180"/>
      <c r="P348" s="180"/>
      <c r="Q348" s="180"/>
      <c r="R348" s="180"/>
      <c r="S348" s="180"/>
      <c r="T348" s="181"/>
      <c r="AT348" s="175" t="s">
        <v>219</v>
      </c>
      <c r="AU348" s="175" t="s">
        <v>87</v>
      </c>
      <c r="AV348" s="13" t="s">
        <v>87</v>
      </c>
      <c r="AW348" s="13" t="s">
        <v>29</v>
      </c>
      <c r="AX348" s="13" t="s">
        <v>74</v>
      </c>
      <c r="AY348" s="175" t="s">
        <v>196</v>
      </c>
    </row>
    <row r="349" spans="1:65" s="13" customFormat="1">
      <c r="B349" s="173"/>
      <c r="D349" s="174" t="s">
        <v>219</v>
      </c>
      <c r="E349" s="175" t="s">
        <v>1</v>
      </c>
      <c r="F349" s="176" t="s">
        <v>548</v>
      </c>
      <c r="H349" s="177">
        <v>0.65900000000000003</v>
      </c>
      <c r="I349" s="178"/>
      <c r="L349" s="173"/>
      <c r="M349" s="179"/>
      <c r="N349" s="180"/>
      <c r="O349" s="180"/>
      <c r="P349" s="180"/>
      <c r="Q349" s="180"/>
      <c r="R349" s="180"/>
      <c r="S349" s="180"/>
      <c r="T349" s="181"/>
      <c r="AT349" s="175" t="s">
        <v>219</v>
      </c>
      <c r="AU349" s="175" t="s">
        <v>87</v>
      </c>
      <c r="AV349" s="13" t="s">
        <v>87</v>
      </c>
      <c r="AW349" s="13" t="s">
        <v>29</v>
      </c>
      <c r="AX349" s="13" t="s">
        <v>74</v>
      </c>
      <c r="AY349" s="175" t="s">
        <v>196</v>
      </c>
    </row>
    <row r="350" spans="1:65" s="14" customFormat="1">
      <c r="B350" s="182"/>
      <c r="D350" s="174" t="s">
        <v>219</v>
      </c>
      <c r="E350" s="183" t="s">
        <v>1</v>
      </c>
      <c r="F350" s="184" t="s">
        <v>233</v>
      </c>
      <c r="H350" s="185">
        <v>84.131000000000014</v>
      </c>
      <c r="I350" s="186"/>
      <c r="L350" s="182"/>
      <c r="M350" s="187"/>
      <c r="N350" s="188"/>
      <c r="O350" s="188"/>
      <c r="P350" s="188"/>
      <c r="Q350" s="188"/>
      <c r="R350" s="188"/>
      <c r="S350" s="188"/>
      <c r="T350" s="189"/>
      <c r="AT350" s="183" t="s">
        <v>219</v>
      </c>
      <c r="AU350" s="183" t="s">
        <v>87</v>
      </c>
      <c r="AV350" s="14" t="s">
        <v>200</v>
      </c>
      <c r="AW350" s="14" t="s">
        <v>29</v>
      </c>
      <c r="AX350" s="14" t="s">
        <v>81</v>
      </c>
      <c r="AY350" s="183" t="s">
        <v>196</v>
      </c>
    </row>
    <row r="351" spans="1:65" s="2" customFormat="1" ht="24.2" customHeight="1">
      <c r="A351" s="33"/>
      <c r="B351" s="156"/>
      <c r="C351" s="157" t="s">
        <v>549</v>
      </c>
      <c r="D351" s="157" t="s">
        <v>197</v>
      </c>
      <c r="E351" s="158" t="s">
        <v>550</v>
      </c>
      <c r="F351" s="159" t="s">
        <v>551</v>
      </c>
      <c r="G351" s="160" t="s">
        <v>224</v>
      </c>
      <c r="H351" s="161">
        <v>124.17</v>
      </c>
      <c r="I351" s="162"/>
      <c r="J351" s="163">
        <f>ROUND(I351*H351,2)</f>
        <v>0</v>
      </c>
      <c r="K351" s="164"/>
      <c r="L351" s="34"/>
      <c r="M351" s="165" t="s">
        <v>1</v>
      </c>
      <c r="N351" s="166" t="s">
        <v>40</v>
      </c>
      <c r="O351" s="62"/>
      <c r="P351" s="167">
        <f>O351*H351</f>
        <v>0</v>
      </c>
      <c r="Q351" s="167">
        <v>2.2404799999999998</v>
      </c>
      <c r="R351" s="167">
        <f>Q351*H351</f>
        <v>278.20040159999996</v>
      </c>
      <c r="S351" s="167">
        <v>0</v>
      </c>
      <c r="T351" s="168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9" t="s">
        <v>200</v>
      </c>
      <c r="AT351" s="169" t="s">
        <v>197</v>
      </c>
      <c r="AU351" s="169" t="s">
        <v>87</v>
      </c>
      <c r="AY351" s="18" t="s">
        <v>196</v>
      </c>
      <c r="BE351" s="170">
        <f>IF(N351="základná",J351,0)</f>
        <v>0</v>
      </c>
      <c r="BF351" s="170">
        <f>IF(N351="znížená",J351,0)</f>
        <v>0</v>
      </c>
      <c r="BG351" s="170">
        <f>IF(N351="zákl. prenesená",J351,0)</f>
        <v>0</v>
      </c>
      <c r="BH351" s="170">
        <f>IF(N351="zníž. prenesená",J351,0)</f>
        <v>0</v>
      </c>
      <c r="BI351" s="170">
        <f>IF(N351="nulová",J351,0)</f>
        <v>0</v>
      </c>
      <c r="BJ351" s="18" t="s">
        <v>87</v>
      </c>
      <c r="BK351" s="170">
        <f>ROUND(I351*H351,2)</f>
        <v>0</v>
      </c>
      <c r="BL351" s="18" t="s">
        <v>200</v>
      </c>
      <c r="BM351" s="169" t="s">
        <v>552</v>
      </c>
    </row>
    <row r="352" spans="1:65" s="13" customFormat="1">
      <c r="B352" s="173"/>
      <c r="D352" s="174" t="s">
        <v>219</v>
      </c>
      <c r="E352" s="175" t="s">
        <v>1</v>
      </c>
      <c r="F352" s="176" t="s">
        <v>553</v>
      </c>
      <c r="H352" s="177">
        <v>124.17</v>
      </c>
      <c r="I352" s="178"/>
      <c r="L352" s="173"/>
      <c r="M352" s="179"/>
      <c r="N352" s="180"/>
      <c r="O352" s="180"/>
      <c r="P352" s="180"/>
      <c r="Q352" s="180"/>
      <c r="R352" s="180"/>
      <c r="S352" s="180"/>
      <c r="T352" s="181"/>
      <c r="AT352" s="175" t="s">
        <v>219</v>
      </c>
      <c r="AU352" s="175" t="s">
        <v>87</v>
      </c>
      <c r="AV352" s="13" t="s">
        <v>87</v>
      </c>
      <c r="AW352" s="13" t="s">
        <v>29</v>
      </c>
      <c r="AX352" s="13" t="s">
        <v>81</v>
      </c>
      <c r="AY352" s="175" t="s">
        <v>196</v>
      </c>
    </row>
    <row r="353" spans="1:65" s="2" customFormat="1" ht="33" customHeight="1">
      <c r="A353" s="33"/>
      <c r="B353" s="156"/>
      <c r="C353" s="157" t="s">
        <v>554</v>
      </c>
      <c r="D353" s="157" t="s">
        <v>197</v>
      </c>
      <c r="E353" s="158" t="s">
        <v>555</v>
      </c>
      <c r="F353" s="159" t="s">
        <v>556</v>
      </c>
      <c r="G353" s="160" t="s">
        <v>224</v>
      </c>
      <c r="H353" s="161">
        <v>84.131</v>
      </c>
      <c r="I353" s="162"/>
      <c r="J353" s="163">
        <f>ROUND(I353*H353,2)</f>
        <v>0</v>
      </c>
      <c r="K353" s="164"/>
      <c r="L353" s="34"/>
      <c r="M353" s="165" t="s">
        <v>1</v>
      </c>
      <c r="N353" s="166" t="s">
        <v>40</v>
      </c>
      <c r="O353" s="62"/>
      <c r="P353" s="167">
        <f>O353*H353</f>
        <v>0</v>
      </c>
      <c r="Q353" s="167">
        <v>0</v>
      </c>
      <c r="R353" s="167">
        <f>Q353*H353</f>
        <v>0</v>
      </c>
      <c r="S353" s="167">
        <v>0</v>
      </c>
      <c r="T353" s="16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9" t="s">
        <v>200</v>
      </c>
      <c r="AT353" s="169" t="s">
        <v>197</v>
      </c>
      <c r="AU353" s="169" t="s">
        <v>87</v>
      </c>
      <c r="AY353" s="18" t="s">
        <v>196</v>
      </c>
      <c r="BE353" s="170">
        <f>IF(N353="základná",J353,0)</f>
        <v>0</v>
      </c>
      <c r="BF353" s="170">
        <f>IF(N353="znížená",J353,0)</f>
        <v>0</v>
      </c>
      <c r="BG353" s="170">
        <f>IF(N353="zákl. prenesená",J353,0)</f>
        <v>0</v>
      </c>
      <c r="BH353" s="170">
        <f>IF(N353="zníž. prenesená",J353,0)</f>
        <v>0</v>
      </c>
      <c r="BI353" s="170">
        <f>IF(N353="nulová",J353,0)</f>
        <v>0</v>
      </c>
      <c r="BJ353" s="18" t="s">
        <v>87</v>
      </c>
      <c r="BK353" s="170">
        <f>ROUND(I353*H353,2)</f>
        <v>0</v>
      </c>
      <c r="BL353" s="18" t="s">
        <v>200</v>
      </c>
      <c r="BM353" s="169" t="s">
        <v>557</v>
      </c>
    </row>
    <row r="354" spans="1:65" s="2" customFormat="1" ht="33" customHeight="1">
      <c r="A354" s="33"/>
      <c r="B354" s="156"/>
      <c r="C354" s="157" t="s">
        <v>558</v>
      </c>
      <c r="D354" s="157" t="s">
        <v>197</v>
      </c>
      <c r="E354" s="158" t="s">
        <v>559</v>
      </c>
      <c r="F354" s="159" t="s">
        <v>560</v>
      </c>
      <c r="G354" s="160" t="s">
        <v>224</v>
      </c>
      <c r="H354" s="161">
        <v>124.17</v>
      </c>
      <c r="I354" s="162"/>
      <c r="J354" s="163">
        <f>ROUND(I354*H354,2)</f>
        <v>0</v>
      </c>
      <c r="K354" s="164"/>
      <c r="L354" s="34"/>
      <c r="M354" s="165" t="s">
        <v>1</v>
      </c>
      <c r="N354" s="166" t="s">
        <v>40</v>
      </c>
      <c r="O354" s="62"/>
      <c r="P354" s="167">
        <f>O354*H354</f>
        <v>0</v>
      </c>
      <c r="Q354" s="167">
        <v>0</v>
      </c>
      <c r="R354" s="167">
        <f>Q354*H354</f>
        <v>0</v>
      </c>
      <c r="S354" s="167">
        <v>0</v>
      </c>
      <c r="T354" s="168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9" t="s">
        <v>200</v>
      </c>
      <c r="AT354" s="169" t="s">
        <v>197</v>
      </c>
      <c r="AU354" s="169" t="s">
        <v>87</v>
      </c>
      <c r="AY354" s="18" t="s">
        <v>196</v>
      </c>
      <c r="BE354" s="170">
        <f>IF(N354="základná",J354,0)</f>
        <v>0</v>
      </c>
      <c r="BF354" s="170">
        <f>IF(N354="znížená",J354,0)</f>
        <v>0</v>
      </c>
      <c r="BG354" s="170">
        <f>IF(N354="zákl. prenesená",J354,0)</f>
        <v>0</v>
      </c>
      <c r="BH354" s="170">
        <f>IF(N354="zníž. prenesená",J354,0)</f>
        <v>0</v>
      </c>
      <c r="BI354" s="170">
        <f>IF(N354="nulová",J354,0)</f>
        <v>0</v>
      </c>
      <c r="BJ354" s="18" t="s">
        <v>87</v>
      </c>
      <c r="BK354" s="170">
        <f>ROUND(I354*H354,2)</f>
        <v>0</v>
      </c>
      <c r="BL354" s="18" t="s">
        <v>200</v>
      </c>
      <c r="BM354" s="169" t="s">
        <v>561</v>
      </c>
    </row>
    <row r="355" spans="1:65" s="2" customFormat="1" ht="33" customHeight="1">
      <c r="A355" s="33"/>
      <c r="B355" s="156"/>
      <c r="C355" s="157" t="s">
        <v>562</v>
      </c>
      <c r="D355" s="157" t="s">
        <v>197</v>
      </c>
      <c r="E355" s="158" t="s">
        <v>563</v>
      </c>
      <c r="F355" s="159" t="s">
        <v>564</v>
      </c>
      <c r="G355" s="160" t="s">
        <v>224</v>
      </c>
      <c r="H355" s="161">
        <v>513.18799999999999</v>
      </c>
      <c r="I355" s="162"/>
      <c r="J355" s="163">
        <f>ROUND(I355*H355,2)</f>
        <v>0</v>
      </c>
      <c r="K355" s="164"/>
      <c r="L355" s="34"/>
      <c r="M355" s="165" t="s">
        <v>1</v>
      </c>
      <c r="N355" s="166" t="s">
        <v>40</v>
      </c>
      <c r="O355" s="62"/>
      <c r="P355" s="167">
        <f>O355*H355</f>
        <v>0</v>
      </c>
      <c r="Q355" s="167">
        <v>0</v>
      </c>
      <c r="R355" s="167">
        <f>Q355*H355</f>
        <v>0</v>
      </c>
      <c r="S355" s="167">
        <v>0</v>
      </c>
      <c r="T355" s="168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9" t="s">
        <v>200</v>
      </c>
      <c r="AT355" s="169" t="s">
        <v>197</v>
      </c>
      <c r="AU355" s="169" t="s">
        <v>87</v>
      </c>
      <c r="AY355" s="18" t="s">
        <v>196</v>
      </c>
      <c r="BE355" s="170">
        <f>IF(N355="základná",J355,0)</f>
        <v>0</v>
      </c>
      <c r="BF355" s="170">
        <f>IF(N355="znížená",J355,0)</f>
        <v>0</v>
      </c>
      <c r="BG355" s="170">
        <f>IF(N355="zákl. prenesená",J355,0)</f>
        <v>0</v>
      </c>
      <c r="BH355" s="170">
        <f>IF(N355="zníž. prenesená",J355,0)</f>
        <v>0</v>
      </c>
      <c r="BI355" s="170">
        <f>IF(N355="nulová",J355,0)</f>
        <v>0</v>
      </c>
      <c r="BJ355" s="18" t="s">
        <v>87</v>
      </c>
      <c r="BK355" s="170">
        <f>ROUND(I355*H355,2)</f>
        <v>0</v>
      </c>
      <c r="BL355" s="18" t="s">
        <v>200</v>
      </c>
      <c r="BM355" s="169" t="s">
        <v>565</v>
      </c>
    </row>
    <row r="356" spans="1:65" s="13" customFormat="1">
      <c r="B356" s="173"/>
      <c r="D356" s="174" t="s">
        <v>219</v>
      </c>
      <c r="E356" s="175" t="s">
        <v>1</v>
      </c>
      <c r="F356" s="176" t="s">
        <v>566</v>
      </c>
      <c r="H356" s="177">
        <v>513.18799999999999</v>
      </c>
      <c r="I356" s="178"/>
      <c r="L356" s="173"/>
      <c r="M356" s="179"/>
      <c r="N356" s="180"/>
      <c r="O356" s="180"/>
      <c r="P356" s="180"/>
      <c r="Q356" s="180"/>
      <c r="R356" s="180"/>
      <c r="S356" s="180"/>
      <c r="T356" s="181"/>
      <c r="AT356" s="175" t="s">
        <v>219</v>
      </c>
      <c r="AU356" s="175" t="s">
        <v>87</v>
      </c>
      <c r="AV356" s="13" t="s">
        <v>87</v>
      </c>
      <c r="AW356" s="13" t="s">
        <v>29</v>
      </c>
      <c r="AX356" s="13" t="s">
        <v>81</v>
      </c>
      <c r="AY356" s="175" t="s">
        <v>196</v>
      </c>
    </row>
    <row r="357" spans="1:65" s="2" customFormat="1" ht="24.2" customHeight="1">
      <c r="A357" s="33"/>
      <c r="B357" s="156"/>
      <c r="C357" s="157" t="s">
        <v>567</v>
      </c>
      <c r="D357" s="157" t="s">
        <v>197</v>
      </c>
      <c r="E357" s="158" t="s">
        <v>568</v>
      </c>
      <c r="F357" s="159" t="s">
        <v>569</v>
      </c>
      <c r="G357" s="160" t="s">
        <v>224</v>
      </c>
      <c r="H357" s="161">
        <v>513.18799999999999</v>
      </c>
      <c r="I357" s="162"/>
      <c r="J357" s="163">
        <f>ROUND(I357*H357,2)</f>
        <v>0</v>
      </c>
      <c r="K357" s="164"/>
      <c r="L357" s="34"/>
      <c r="M357" s="165" t="s">
        <v>1</v>
      </c>
      <c r="N357" s="166" t="s">
        <v>40</v>
      </c>
      <c r="O357" s="62"/>
      <c r="P357" s="167">
        <f>O357*H357</f>
        <v>0</v>
      </c>
      <c r="Q357" s="167">
        <v>2.2654800000000002</v>
      </c>
      <c r="R357" s="167">
        <f>Q357*H357</f>
        <v>1162.61715024</v>
      </c>
      <c r="S357" s="167">
        <v>0</v>
      </c>
      <c r="T357" s="168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9" t="s">
        <v>200</v>
      </c>
      <c r="AT357" s="169" t="s">
        <v>197</v>
      </c>
      <c r="AU357" s="169" t="s">
        <v>87</v>
      </c>
      <c r="AY357" s="18" t="s">
        <v>196</v>
      </c>
      <c r="BE357" s="170">
        <f>IF(N357="základná",J357,0)</f>
        <v>0</v>
      </c>
      <c r="BF357" s="170">
        <f>IF(N357="znížená",J357,0)</f>
        <v>0</v>
      </c>
      <c r="BG357" s="170">
        <f>IF(N357="zákl. prenesená",J357,0)</f>
        <v>0</v>
      </c>
      <c r="BH357" s="170">
        <f>IF(N357="zníž. prenesená",J357,0)</f>
        <v>0</v>
      </c>
      <c r="BI357" s="170">
        <f>IF(N357="nulová",J357,0)</f>
        <v>0</v>
      </c>
      <c r="BJ357" s="18" t="s">
        <v>87</v>
      </c>
      <c r="BK357" s="170">
        <f>ROUND(I357*H357,2)</f>
        <v>0</v>
      </c>
      <c r="BL357" s="18" t="s">
        <v>200</v>
      </c>
      <c r="BM357" s="169" t="s">
        <v>570</v>
      </c>
    </row>
    <row r="358" spans="1:65" s="13" customFormat="1">
      <c r="B358" s="173"/>
      <c r="D358" s="174" t="s">
        <v>219</v>
      </c>
      <c r="E358" s="175" t="s">
        <v>1</v>
      </c>
      <c r="F358" s="176" t="s">
        <v>566</v>
      </c>
      <c r="H358" s="177">
        <v>513.18799999999999</v>
      </c>
      <c r="I358" s="178"/>
      <c r="L358" s="173"/>
      <c r="M358" s="179"/>
      <c r="N358" s="180"/>
      <c r="O358" s="180"/>
      <c r="P358" s="180"/>
      <c r="Q358" s="180"/>
      <c r="R358" s="180"/>
      <c r="S358" s="180"/>
      <c r="T358" s="181"/>
      <c r="AT358" s="175" t="s">
        <v>219</v>
      </c>
      <c r="AU358" s="175" t="s">
        <v>87</v>
      </c>
      <c r="AV358" s="13" t="s">
        <v>87</v>
      </c>
      <c r="AW358" s="13" t="s">
        <v>29</v>
      </c>
      <c r="AX358" s="13" t="s">
        <v>74</v>
      </c>
      <c r="AY358" s="175" t="s">
        <v>196</v>
      </c>
    </row>
    <row r="359" spans="1:65" s="15" customFormat="1">
      <c r="B359" s="190"/>
      <c r="D359" s="174" t="s">
        <v>219</v>
      </c>
      <c r="E359" s="191" t="s">
        <v>1</v>
      </c>
      <c r="F359" s="192" t="s">
        <v>571</v>
      </c>
      <c r="H359" s="191" t="s">
        <v>1</v>
      </c>
      <c r="I359" s="193"/>
      <c r="L359" s="190"/>
      <c r="M359" s="194"/>
      <c r="N359" s="195"/>
      <c r="O359" s="195"/>
      <c r="P359" s="195"/>
      <c r="Q359" s="195"/>
      <c r="R359" s="195"/>
      <c r="S359" s="195"/>
      <c r="T359" s="196"/>
      <c r="AT359" s="191" t="s">
        <v>219</v>
      </c>
      <c r="AU359" s="191" t="s">
        <v>87</v>
      </c>
      <c r="AV359" s="15" t="s">
        <v>81</v>
      </c>
      <c r="AW359" s="15" t="s">
        <v>29</v>
      </c>
      <c r="AX359" s="15" t="s">
        <v>74</v>
      </c>
      <c r="AY359" s="191" t="s">
        <v>196</v>
      </c>
    </row>
    <row r="360" spans="1:65" s="14" customFormat="1">
      <c r="B360" s="182"/>
      <c r="D360" s="174" t="s">
        <v>219</v>
      </c>
      <c r="E360" s="183" t="s">
        <v>1</v>
      </c>
      <c r="F360" s="184" t="s">
        <v>233</v>
      </c>
      <c r="H360" s="185">
        <v>513.18799999999999</v>
      </c>
      <c r="I360" s="186"/>
      <c r="L360" s="182"/>
      <c r="M360" s="187"/>
      <c r="N360" s="188"/>
      <c r="O360" s="188"/>
      <c r="P360" s="188"/>
      <c r="Q360" s="188"/>
      <c r="R360" s="188"/>
      <c r="S360" s="188"/>
      <c r="T360" s="189"/>
      <c r="AT360" s="183" t="s">
        <v>219</v>
      </c>
      <c r="AU360" s="183" t="s">
        <v>87</v>
      </c>
      <c r="AV360" s="14" t="s">
        <v>200</v>
      </c>
      <c r="AW360" s="14" t="s">
        <v>29</v>
      </c>
      <c r="AX360" s="14" t="s">
        <v>81</v>
      </c>
      <c r="AY360" s="183" t="s">
        <v>196</v>
      </c>
    </row>
    <row r="361" spans="1:65" s="2" customFormat="1" ht="37.700000000000003" customHeight="1">
      <c r="A361" s="33"/>
      <c r="B361" s="156"/>
      <c r="C361" s="157" t="s">
        <v>572</v>
      </c>
      <c r="D361" s="157" t="s">
        <v>197</v>
      </c>
      <c r="E361" s="158" t="s">
        <v>573</v>
      </c>
      <c r="F361" s="159" t="s">
        <v>574</v>
      </c>
      <c r="G361" s="160" t="s">
        <v>217</v>
      </c>
      <c r="H361" s="161">
        <v>2516.1770000000001</v>
      </c>
      <c r="I361" s="162"/>
      <c r="J361" s="163">
        <f>ROUND(I361*H361,2)</f>
        <v>0</v>
      </c>
      <c r="K361" s="164"/>
      <c r="L361" s="34"/>
      <c r="M361" s="165" t="s">
        <v>1</v>
      </c>
      <c r="N361" s="166" t="s">
        <v>40</v>
      </c>
      <c r="O361" s="62"/>
      <c r="P361" s="167">
        <f>O361*H361</f>
        <v>0</v>
      </c>
      <c r="Q361" s="167">
        <v>3.4299999999999999E-3</v>
      </c>
      <c r="R361" s="167">
        <f>Q361*H361</f>
        <v>8.6304871100000007</v>
      </c>
      <c r="S361" s="167">
        <v>0</v>
      </c>
      <c r="T361" s="16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9" t="s">
        <v>200</v>
      </c>
      <c r="AT361" s="169" t="s">
        <v>197</v>
      </c>
      <c r="AU361" s="169" t="s">
        <v>87</v>
      </c>
      <c r="AY361" s="18" t="s">
        <v>196</v>
      </c>
      <c r="BE361" s="170">
        <f>IF(N361="základná",J361,0)</f>
        <v>0</v>
      </c>
      <c r="BF361" s="170">
        <f>IF(N361="znížená",J361,0)</f>
        <v>0</v>
      </c>
      <c r="BG361" s="170">
        <f>IF(N361="zákl. prenesená",J361,0)</f>
        <v>0</v>
      </c>
      <c r="BH361" s="170">
        <f>IF(N361="zníž. prenesená",J361,0)</f>
        <v>0</v>
      </c>
      <c r="BI361" s="170">
        <f>IF(N361="nulová",J361,0)</f>
        <v>0</v>
      </c>
      <c r="BJ361" s="18" t="s">
        <v>87</v>
      </c>
      <c r="BK361" s="170">
        <f>ROUND(I361*H361,2)</f>
        <v>0</v>
      </c>
      <c r="BL361" s="18" t="s">
        <v>200</v>
      </c>
      <c r="BM361" s="169" t="s">
        <v>575</v>
      </c>
    </row>
    <row r="362" spans="1:65" s="13" customFormat="1">
      <c r="B362" s="173"/>
      <c r="D362" s="174" t="s">
        <v>219</v>
      </c>
      <c r="E362" s="175" t="s">
        <v>1</v>
      </c>
      <c r="F362" s="176" t="s">
        <v>576</v>
      </c>
      <c r="H362" s="177">
        <v>1139.17</v>
      </c>
      <c r="I362" s="178"/>
      <c r="L362" s="173"/>
      <c r="M362" s="179"/>
      <c r="N362" s="180"/>
      <c r="O362" s="180"/>
      <c r="P362" s="180"/>
      <c r="Q362" s="180"/>
      <c r="R362" s="180"/>
      <c r="S362" s="180"/>
      <c r="T362" s="181"/>
      <c r="AT362" s="175" t="s">
        <v>219</v>
      </c>
      <c r="AU362" s="175" t="s">
        <v>87</v>
      </c>
      <c r="AV362" s="13" t="s">
        <v>87</v>
      </c>
      <c r="AW362" s="13" t="s">
        <v>29</v>
      </c>
      <c r="AX362" s="13" t="s">
        <v>74</v>
      </c>
      <c r="AY362" s="175" t="s">
        <v>196</v>
      </c>
    </row>
    <row r="363" spans="1:65" s="13" customFormat="1" ht="45">
      <c r="B363" s="173"/>
      <c r="D363" s="174" t="s">
        <v>219</v>
      </c>
      <c r="E363" s="175" t="s">
        <v>1</v>
      </c>
      <c r="F363" s="176" t="s">
        <v>577</v>
      </c>
      <c r="H363" s="177">
        <v>290.83</v>
      </c>
      <c r="I363" s="178"/>
      <c r="L363" s="173"/>
      <c r="M363" s="179"/>
      <c r="N363" s="180"/>
      <c r="O363" s="180"/>
      <c r="P363" s="180"/>
      <c r="Q363" s="180"/>
      <c r="R363" s="180"/>
      <c r="S363" s="180"/>
      <c r="T363" s="181"/>
      <c r="AT363" s="175" t="s">
        <v>219</v>
      </c>
      <c r="AU363" s="175" t="s">
        <v>87</v>
      </c>
      <c r="AV363" s="13" t="s">
        <v>87</v>
      </c>
      <c r="AW363" s="13" t="s">
        <v>29</v>
      </c>
      <c r="AX363" s="13" t="s">
        <v>74</v>
      </c>
      <c r="AY363" s="175" t="s">
        <v>196</v>
      </c>
    </row>
    <row r="364" spans="1:65" s="13" customFormat="1">
      <c r="B364" s="173"/>
      <c r="D364" s="174" t="s">
        <v>219</v>
      </c>
      <c r="E364" s="175" t="s">
        <v>1</v>
      </c>
      <c r="F364" s="176" t="s">
        <v>578</v>
      </c>
      <c r="H364" s="177">
        <v>162.75</v>
      </c>
      <c r="I364" s="178"/>
      <c r="L364" s="173"/>
      <c r="M364" s="179"/>
      <c r="N364" s="180"/>
      <c r="O364" s="180"/>
      <c r="P364" s="180"/>
      <c r="Q364" s="180"/>
      <c r="R364" s="180"/>
      <c r="S364" s="180"/>
      <c r="T364" s="181"/>
      <c r="AT364" s="175" t="s">
        <v>219</v>
      </c>
      <c r="AU364" s="175" t="s">
        <v>87</v>
      </c>
      <c r="AV364" s="13" t="s">
        <v>87</v>
      </c>
      <c r="AW364" s="13" t="s">
        <v>29</v>
      </c>
      <c r="AX364" s="13" t="s">
        <v>74</v>
      </c>
      <c r="AY364" s="175" t="s">
        <v>196</v>
      </c>
    </row>
    <row r="365" spans="1:65" s="13" customFormat="1">
      <c r="B365" s="173"/>
      <c r="D365" s="174" t="s">
        <v>219</v>
      </c>
      <c r="E365" s="175" t="s">
        <v>1</v>
      </c>
      <c r="F365" s="176" t="s">
        <v>579</v>
      </c>
      <c r="H365" s="177">
        <v>15.002000000000001</v>
      </c>
      <c r="I365" s="178"/>
      <c r="L365" s="173"/>
      <c r="M365" s="179"/>
      <c r="N365" s="180"/>
      <c r="O365" s="180"/>
      <c r="P365" s="180"/>
      <c r="Q365" s="180"/>
      <c r="R365" s="180"/>
      <c r="S365" s="180"/>
      <c r="T365" s="181"/>
      <c r="AT365" s="175" t="s">
        <v>219</v>
      </c>
      <c r="AU365" s="175" t="s">
        <v>87</v>
      </c>
      <c r="AV365" s="13" t="s">
        <v>87</v>
      </c>
      <c r="AW365" s="13" t="s">
        <v>29</v>
      </c>
      <c r="AX365" s="13" t="s">
        <v>74</v>
      </c>
      <c r="AY365" s="175" t="s">
        <v>196</v>
      </c>
    </row>
    <row r="366" spans="1:65" s="13" customFormat="1">
      <c r="B366" s="173"/>
      <c r="D366" s="174" t="s">
        <v>219</v>
      </c>
      <c r="E366" s="175" t="s">
        <v>1</v>
      </c>
      <c r="F366" s="176" t="s">
        <v>580</v>
      </c>
      <c r="H366" s="177">
        <v>3.1190000000000002</v>
      </c>
      <c r="I366" s="178"/>
      <c r="L366" s="173"/>
      <c r="M366" s="179"/>
      <c r="N366" s="180"/>
      <c r="O366" s="180"/>
      <c r="P366" s="180"/>
      <c r="Q366" s="180"/>
      <c r="R366" s="180"/>
      <c r="S366" s="180"/>
      <c r="T366" s="181"/>
      <c r="AT366" s="175" t="s">
        <v>219</v>
      </c>
      <c r="AU366" s="175" t="s">
        <v>87</v>
      </c>
      <c r="AV366" s="13" t="s">
        <v>87</v>
      </c>
      <c r="AW366" s="13" t="s">
        <v>29</v>
      </c>
      <c r="AX366" s="13" t="s">
        <v>74</v>
      </c>
      <c r="AY366" s="175" t="s">
        <v>196</v>
      </c>
    </row>
    <row r="367" spans="1:65" s="13" customFormat="1" ht="33.75">
      <c r="B367" s="173"/>
      <c r="D367" s="174" t="s">
        <v>219</v>
      </c>
      <c r="E367" s="175" t="s">
        <v>1</v>
      </c>
      <c r="F367" s="176" t="s">
        <v>581</v>
      </c>
      <c r="H367" s="177">
        <v>16.367999999999999</v>
      </c>
      <c r="I367" s="178"/>
      <c r="L367" s="173"/>
      <c r="M367" s="179"/>
      <c r="N367" s="180"/>
      <c r="O367" s="180"/>
      <c r="P367" s="180"/>
      <c r="Q367" s="180"/>
      <c r="R367" s="180"/>
      <c r="S367" s="180"/>
      <c r="T367" s="181"/>
      <c r="AT367" s="175" t="s">
        <v>219</v>
      </c>
      <c r="AU367" s="175" t="s">
        <v>87</v>
      </c>
      <c r="AV367" s="13" t="s">
        <v>87</v>
      </c>
      <c r="AW367" s="13" t="s">
        <v>29</v>
      </c>
      <c r="AX367" s="13" t="s">
        <v>74</v>
      </c>
      <c r="AY367" s="175" t="s">
        <v>196</v>
      </c>
    </row>
    <row r="368" spans="1:65" s="13" customFormat="1" ht="22.5">
      <c r="B368" s="173"/>
      <c r="D368" s="174" t="s">
        <v>219</v>
      </c>
      <c r="E368" s="175" t="s">
        <v>1</v>
      </c>
      <c r="F368" s="176" t="s">
        <v>582</v>
      </c>
      <c r="H368" s="177">
        <v>1.22</v>
      </c>
      <c r="I368" s="178"/>
      <c r="L368" s="173"/>
      <c r="M368" s="179"/>
      <c r="N368" s="180"/>
      <c r="O368" s="180"/>
      <c r="P368" s="180"/>
      <c r="Q368" s="180"/>
      <c r="R368" s="180"/>
      <c r="S368" s="180"/>
      <c r="T368" s="181"/>
      <c r="AT368" s="175" t="s">
        <v>219</v>
      </c>
      <c r="AU368" s="175" t="s">
        <v>87</v>
      </c>
      <c r="AV368" s="13" t="s">
        <v>87</v>
      </c>
      <c r="AW368" s="13" t="s">
        <v>29</v>
      </c>
      <c r="AX368" s="13" t="s">
        <v>74</v>
      </c>
      <c r="AY368" s="175" t="s">
        <v>196</v>
      </c>
    </row>
    <row r="369" spans="1:65" s="13" customFormat="1">
      <c r="B369" s="173"/>
      <c r="D369" s="174" t="s">
        <v>219</v>
      </c>
      <c r="E369" s="175" t="s">
        <v>1</v>
      </c>
      <c r="F369" s="176" t="s">
        <v>583</v>
      </c>
      <c r="H369" s="177">
        <v>1.1759999999999999</v>
      </c>
      <c r="I369" s="178"/>
      <c r="L369" s="173"/>
      <c r="M369" s="179"/>
      <c r="N369" s="180"/>
      <c r="O369" s="180"/>
      <c r="P369" s="180"/>
      <c r="Q369" s="180"/>
      <c r="R369" s="180"/>
      <c r="S369" s="180"/>
      <c r="T369" s="181"/>
      <c r="AT369" s="175" t="s">
        <v>219</v>
      </c>
      <c r="AU369" s="175" t="s">
        <v>87</v>
      </c>
      <c r="AV369" s="13" t="s">
        <v>87</v>
      </c>
      <c r="AW369" s="13" t="s">
        <v>29</v>
      </c>
      <c r="AX369" s="13" t="s">
        <v>74</v>
      </c>
      <c r="AY369" s="175" t="s">
        <v>196</v>
      </c>
    </row>
    <row r="370" spans="1:65" s="13" customFormat="1" ht="33.75">
      <c r="B370" s="173"/>
      <c r="D370" s="174" t="s">
        <v>219</v>
      </c>
      <c r="E370" s="175" t="s">
        <v>1</v>
      </c>
      <c r="F370" s="176" t="s">
        <v>584</v>
      </c>
      <c r="H370" s="177">
        <v>381.27</v>
      </c>
      <c r="I370" s="178"/>
      <c r="L370" s="173"/>
      <c r="M370" s="179"/>
      <c r="N370" s="180"/>
      <c r="O370" s="180"/>
      <c r="P370" s="180"/>
      <c r="Q370" s="180"/>
      <c r="R370" s="180"/>
      <c r="S370" s="180"/>
      <c r="T370" s="181"/>
      <c r="AT370" s="175" t="s">
        <v>219</v>
      </c>
      <c r="AU370" s="175" t="s">
        <v>87</v>
      </c>
      <c r="AV370" s="13" t="s">
        <v>87</v>
      </c>
      <c r="AW370" s="13" t="s">
        <v>29</v>
      </c>
      <c r="AX370" s="13" t="s">
        <v>74</v>
      </c>
      <c r="AY370" s="175" t="s">
        <v>196</v>
      </c>
    </row>
    <row r="371" spans="1:65" s="13" customFormat="1" ht="33.75">
      <c r="B371" s="173"/>
      <c r="D371" s="174" t="s">
        <v>219</v>
      </c>
      <c r="E371" s="175" t="s">
        <v>1</v>
      </c>
      <c r="F371" s="176" t="s">
        <v>585</v>
      </c>
      <c r="H371" s="177">
        <v>456.53</v>
      </c>
      <c r="I371" s="178"/>
      <c r="L371" s="173"/>
      <c r="M371" s="179"/>
      <c r="N371" s="180"/>
      <c r="O371" s="180"/>
      <c r="P371" s="180"/>
      <c r="Q371" s="180"/>
      <c r="R371" s="180"/>
      <c r="S371" s="180"/>
      <c r="T371" s="181"/>
      <c r="AT371" s="175" t="s">
        <v>219</v>
      </c>
      <c r="AU371" s="175" t="s">
        <v>87</v>
      </c>
      <c r="AV371" s="13" t="s">
        <v>87</v>
      </c>
      <c r="AW371" s="13" t="s">
        <v>29</v>
      </c>
      <c r="AX371" s="13" t="s">
        <v>74</v>
      </c>
      <c r="AY371" s="175" t="s">
        <v>196</v>
      </c>
    </row>
    <row r="372" spans="1:65" s="13" customFormat="1">
      <c r="B372" s="173"/>
      <c r="D372" s="174" t="s">
        <v>219</v>
      </c>
      <c r="E372" s="175" t="s">
        <v>1</v>
      </c>
      <c r="F372" s="176" t="s">
        <v>586</v>
      </c>
      <c r="H372" s="177">
        <v>3.15</v>
      </c>
      <c r="I372" s="178"/>
      <c r="L372" s="173"/>
      <c r="M372" s="179"/>
      <c r="N372" s="180"/>
      <c r="O372" s="180"/>
      <c r="P372" s="180"/>
      <c r="Q372" s="180"/>
      <c r="R372" s="180"/>
      <c r="S372" s="180"/>
      <c r="T372" s="181"/>
      <c r="AT372" s="175" t="s">
        <v>219</v>
      </c>
      <c r="AU372" s="175" t="s">
        <v>87</v>
      </c>
      <c r="AV372" s="13" t="s">
        <v>87</v>
      </c>
      <c r="AW372" s="13" t="s">
        <v>29</v>
      </c>
      <c r="AX372" s="13" t="s">
        <v>74</v>
      </c>
      <c r="AY372" s="175" t="s">
        <v>196</v>
      </c>
    </row>
    <row r="373" spans="1:65" s="13" customFormat="1" ht="45">
      <c r="B373" s="173"/>
      <c r="D373" s="174" t="s">
        <v>219</v>
      </c>
      <c r="E373" s="175" t="s">
        <v>1</v>
      </c>
      <c r="F373" s="176" t="s">
        <v>587</v>
      </c>
      <c r="H373" s="177">
        <v>2.7650000000000001</v>
      </c>
      <c r="I373" s="178"/>
      <c r="L373" s="173"/>
      <c r="M373" s="179"/>
      <c r="N373" s="180"/>
      <c r="O373" s="180"/>
      <c r="P373" s="180"/>
      <c r="Q373" s="180"/>
      <c r="R373" s="180"/>
      <c r="S373" s="180"/>
      <c r="T373" s="181"/>
      <c r="AT373" s="175" t="s">
        <v>219</v>
      </c>
      <c r="AU373" s="175" t="s">
        <v>87</v>
      </c>
      <c r="AV373" s="13" t="s">
        <v>87</v>
      </c>
      <c r="AW373" s="13" t="s">
        <v>29</v>
      </c>
      <c r="AX373" s="13" t="s">
        <v>74</v>
      </c>
      <c r="AY373" s="175" t="s">
        <v>196</v>
      </c>
    </row>
    <row r="374" spans="1:65" s="13" customFormat="1">
      <c r="B374" s="173"/>
      <c r="D374" s="174" t="s">
        <v>219</v>
      </c>
      <c r="E374" s="175" t="s">
        <v>1</v>
      </c>
      <c r="F374" s="176" t="s">
        <v>588</v>
      </c>
      <c r="H374" s="177">
        <v>0.47899999999999998</v>
      </c>
      <c r="I374" s="178"/>
      <c r="L374" s="173"/>
      <c r="M374" s="179"/>
      <c r="N374" s="180"/>
      <c r="O374" s="180"/>
      <c r="P374" s="180"/>
      <c r="Q374" s="180"/>
      <c r="R374" s="180"/>
      <c r="S374" s="180"/>
      <c r="T374" s="181"/>
      <c r="AT374" s="175" t="s">
        <v>219</v>
      </c>
      <c r="AU374" s="175" t="s">
        <v>87</v>
      </c>
      <c r="AV374" s="13" t="s">
        <v>87</v>
      </c>
      <c r="AW374" s="13" t="s">
        <v>29</v>
      </c>
      <c r="AX374" s="13" t="s">
        <v>74</v>
      </c>
      <c r="AY374" s="175" t="s">
        <v>196</v>
      </c>
    </row>
    <row r="375" spans="1:65" s="13" customFormat="1" ht="22.5">
      <c r="B375" s="173"/>
      <c r="D375" s="174" t="s">
        <v>219</v>
      </c>
      <c r="E375" s="175" t="s">
        <v>1</v>
      </c>
      <c r="F375" s="176" t="s">
        <v>589</v>
      </c>
      <c r="H375" s="177">
        <v>8.6080000000000005</v>
      </c>
      <c r="I375" s="178"/>
      <c r="L375" s="173"/>
      <c r="M375" s="179"/>
      <c r="N375" s="180"/>
      <c r="O375" s="180"/>
      <c r="P375" s="180"/>
      <c r="Q375" s="180"/>
      <c r="R375" s="180"/>
      <c r="S375" s="180"/>
      <c r="T375" s="181"/>
      <c r="AT375" s="175" t="s">
        <v>219</v>
      </c>
      <c r="AU375" s="175" t="s">
        <v>87</v>
      </c>
      <c r="AV375" s="13" t="s">
        <v>87</v>
      </c>
      <c r="AW375" s="13" t="s">
        <v>29</v>
      </c>
      <c r="AX375" s="13" t="s">
        <v>74</v>
      </c>
      <c r="AY375" s="175" t="s">
        <v>196</v>
      </c>
    </row>
    <row r="376" spans="1:65" s="13" customFormat="1" ht="33.75">
      <c r="B376" s="173"/>
      <c r="D376" s="174" t="s">
        <v>219</v>
      </c>
      <c r="E376" s="175" t="s">
        <v>1</v>
      </c>
      <c r="F376" s="176" t="s">
        <v>590</v>
      </c>
      <c r="H376" s="177">
        <v>5.4459999999999997</v>
      </c>
      <c r="I376" s="178"/>
      <c r="L376" s="173"/>
      <c r="M376" s="179"/>
      <c r="N376" s="180"/>
      <c r="O376" s="180"/>
      <c r="P376" s="180"/>
      <c r="Q376" s="180"/>
      <c r="R376" s="180"/>
      <c r="S376" s="180"/>
      <c r="T376" s="181"/>
      <c r="AT376" s="175" t="s">
        <v>219</v>
      </c>
      <c r="AU376" s="175" t="s">
        <v>87</v>
      </c>
      <c r="AV376" s="13" t="s">
        <v>87</v>
      </c>
      <c r="AW376" s="13" t="s">
        <v>29</v>
      </c>
      <c r="AX376" s="13" t="s">
        <v>74</v>
      </c>
      <c r="AY376" s="175" t="s">
        <v>196</v>
      </c>
    </row>
    <row r="377" spans="1:65" s="13" customFormat="1" ht="22.5">
      <c r="B377" s="173"/>
      <c r="D377" s="174" t="s">
        <v>219</v>
      </c>
      <c r="E377" s="175" t="s">
        <v>1</v>
      </c>
      <c r="F377" s="176" t="s">
        <v>591</v>
      </c>
      <c r="H377" s="177">
        <v>11.207000000000001</v>
      </c>
      <c r="I377" s="178"/>
      <c r="L377" s="173"/>
      <c r="M377" s="179"/>
      <c r="N377" s="180"/>
      <c r="O377" s="180"/>
      <c r="P377" s="180"/>
      <c r="Q377" s="180"/>
      <c r="R377" s="180"/>
      <c r="S377" s="180"/>
      <c r="T377" s="181"/>
      <c r="AT377" s="175" t="s">
        <v>219</v>
      </c>
      <c r="AU377" s="175" t="s">
        <v>87</v>
      </c>
      <c r="AV377" s="13" t="s">
        <v>87</v>
      </c>
      <c r="AW377" s="13" t="s">
        <v>29</v>
      </c>
      <c r="AX377" s="13" t="s">
        <v>74</v>
      </c>
      <c r="AY377" s="175" t="s">
        <v>196</v>
      </c>
    </row>
    <row r="378" spans="1:65" s="13" customFormat="1">
      <c r="B378" s="173"/>
      <c r="D378" s="174" t="s">
        <v>219</v>
      </c>
      <c r="E378" s="175" t="s">
        <v>1</v>
      </c>
      <c r="F378" s="176" t="s">
        <v>592</v>
      </c>
      <c r="H378" s="177">
        <v>2.1160000000000001</v>
      </c>
      <c r="I378" s="178"/>
      <c r="L378" s="173"/>
      <c r="M378" s="179"/>
      <c r="N378" s="180"/>
      <c r="O378" s="180"/>
      <c r="P378" s="180"/>
      <c r="Q378" s="180"/>
      <c r="R378" s="180"/>
      <c r="S378" s="180"/>
      <c r="T378" s="181"/>
      <c r="AT378" s="175" t="s">
        <v>219</v>
      </c>
      <c r="AU378" s="175" t="s">
        <v>87</v>
      </c>
      <c r="AV378" s="13" t="s">
        <v>87</v>
      </c>
      <c r="AW378" s="13" t="s">
        <v>29</v>
      </c>
      <c r="AX378" s="13" t="s">
        <v>74</v>
      </c>
      <c r="AY378" s="175" t="s">
        <v>196</v>
      </c>
    </row>
    <row r="379" spans="1:65" s="13" customFormat="1" ht="22.5">
      <c r="B379" s="173"/>
      <c r="D379" s="174" t="s">
        <v>219</v>
      </c>
      <c r="E379" s="175" t="s">
        <v>1</v>
      </c>
      <c r="F379" s="176" t="s">
        <v>593</v>
      </c>
      <c r="H379" s="177">
        <v>4.5549999999999997</v>
      </c>
      <c r="I379" s="178"/>
      <c r="L379" s="173"/>
      <c r="M379" s="179"/>
      <c r="N379" s="180"/>
      <c r="O379" s="180"/>
      <c r="P379" s="180"/>
      <c r="Q379" s="180"/>
      <c r="R379" s="180"/>
      <c r="S379" s="180"/>
      <c r="T379" s="181"/>
      <c r="AT379" s="175" t="s">
        <v>219</v>
      </c>
      <c r="AU379" s="175" t="s">
        <v>87</v>
      </c>
      <c r="AV379" s="13" t="s">
        <v>87</v>
      </c>
      <c r="AW379" s="13" t="s">
        <v>29</v>
      </c>
      <c r="AX379" s="13" t="s">
        <v>74</v>
      </c>
      <c r="AY379" s="175" t="s">
        <v>196</v>
      </c>
    </row>
    <row r="380" spans="1:65" s="13" customFormat="1">
      <c r="B380" s="173"/>
      <c r="D380" s="174" t="s">
        <v>219</v>
      </c>
      <c r="E380" s="175" t="s">
        <v>1</v>
      </c>
      <c r="F380" s="176" t="s">
        <v>594</v>
      </c>
      <c r="H380" s="177">
        <v>1.008</v>
      </c>
      <c r="I380" s="178"/>
      <c r="L380" s="173"/>
      <c r="M380" s="179"/>
      <c r="N380" s="180"/>
      <c r="O380" s="180"/>
      <c r="P380" s="180"/>
      <c r="Q380" s="180"/>
      <c r="R380" s="180"/>
      <c r="S380" s="180"/>
      <c r="T380" s="181"/>
      <c r="AT380" s="175" t="s">
        <v>219</v>
      </c>
      <c r="AU380" s="175" t="s">
        <v>87</v>
      </c>
      <c r="AV380" s="13" t="s">
        <v>87</v>
      </c>
      <c r="AW380" s="13" t="s">
        <v>29</v>
      </c>
      <c r="AX380" s="13" t="s">
        <v>74</v>
      </c>
      <c r="AY380" s="175" t="s">
        <v>196</v>
      </c>
    </row>
    <row r="381" spans="1:65" s="13" customFormat="1">
      <c r="B381" s="173"/>
      <c r="D381" s="174" t="s">
        <v>219</v>
      </c>
      <c r="E381" s="175" t="s">
        <v>1</v>
      </c>
      <c r="F381" s="176" t="s">
        <v>595</v>
      </c>
      <c r="H381" s="177">
        <v>9.4079999999999995</v>
      </c>
      <c r="I381" s="178"/>
      <c r="L381" s="173"/>
      <c r="M381" s="179"/>
      <c r="N381" s="180"/>
      <c r="O381" s="180"/>
      <c r="P381" s="180"/>
      <c r="Q381" s="180"/>
      <c r="R381" s="180"/>
      <c r="S381" s="180"/>
      <c r="T381" s="181"/>
      <c r="AT381" s="175" t="s">
        <v>219</v>
      </c>
      <c r="AU381" s="175" t="s">
        <v>87</v>
      </c>
      <c r="AV381" s="13" t="s">
        <v>87</v>
      </c>
      <c r="AW381" s="13" t="s">
        <v>29</v>
      </c>
      <c r="AX381" s="13" t="s">
        <v>74</v>
      </c>
      <c r="AY381" s="175" t="s">
        <v>196</v>
      </c>
    </row>
    <row r="382" spans="1:65" s="14" customFormat="1">
      <c r="B382" s="182"/>
      <c r="D382" s="174" t="s">
        <v>219</v>
      </c>
      <c r="E382" s="183" t="s">
        <v>1</v>
      </c>
      <c r="F382" s="184" t="s">
        <v>233</v>
      </c>
      <c r="H382" s="185">
        <v>2516.1769999999988</v>
      </c>
      <c r="I382" s="186"/>
      <c r="L382" s="182"/>
      <c r="M382" s="187"/>
      <c r="N382" s="188"/>
      <c r="O382" s="188"/>
      <c r="P382" s="188"/>
      <c r="Q382" s="188"/>
      <c r="R382" s="188"/>
      <c r="S382" s="188"/>
      <c r="T382" s="189"/>
      <c r="AT382" s="183" t="s">
        <v>219</v>
      </c>
      <c r="AU382" s="183" t="s">
        <v>87</v>
      </c>
      <c r="AV382" s="14" t="s">
        <v>200</v>
      </c>
      <c r="AW382" s="14" t="s">
        <v>29</v>
      </c>
      <c r="AX382" s="14" t="s">
        <v>81</v>
      </c>
      <c r="AY382" s="183" t="s">
        <v>196</v>
      </c>
    </row>
    <row r="383" spans="1:65" s="2" customFormat="1" ht="24.2" customHeight="1">
      <c r="A383" s="33"/>
      <c r="B383" s="156"/>
      <c r="C383" s="157" t="s">
        <v>596</v>
      </c>
      <c r="D383" s="157" t="s">
        <v>197</v>
      </c>
      <c r="E383" s="158" t="s">
        <v>597</v>
      </c>
      <c r="F383" s="159" t="s">
        <v>598</v>
      </c>
      <c r="G383" s="160" t="s">
        <v>217</v>
      </c>
      <c r="H383" s="161">
        <v>1367.5989999999999</v>
      </c>
      <c r="I383" s="162"/>
      <c r="J383" s="163">
        <f>ROUND(I383*H383,2)</f>
        <v>0</v>
      </c>
      <c r="K383" s="164"/>
      <c r="L383" s="34"/>
      <c r="M383" s="165" t="s">
        <v>1</v>
      </c>
      <c r="N383" s="166" t="s">
        <v>40</v>
      </c>
      <c r="O383" s="62"/>
      <c r="P383" s="167">
        <f>O383*H383</f>
        <v>0</v>
      </c>
      <c r="Q383" s="167">
        <v>0</v>
      </c>
      <c r="R383" s="167">
        <f>Q383*H383</f>
        <v>0</v>
      </c>
      <c r="S383" s="167">
        <v>0</v>
      </c>
      <c r="T383" s="16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9" t="s">
        <v>200</v>
      </c>
      <c r="AT383" s="169" t="s">
        <v>197</v>
      </c>
      <c r="AU383" s="169" t="s">
        <v>87</v>
      </c>
      <c r="AY383" s="18" t="s">
        <v>196</v>
      </c>
      <c r="BE383" s="170">
        <f>IF(N383="základná",J383,0)</f>
        <v>0</v>
      </c>
      <c r="BF383" s="170">
        <f>IF(N383="znížená",J383,0)</f>
        <v>0</v>
      </c>
      <c r="BG383" s="170">
        <f>IF(N383="zákl. prenesená",J383,0)</f>
        <v>0</v>
      </c>
      <c r="BH383" s="170">
        <f>IF(N383="zníž. prenesená",J383,0)</f>
        <v>0</v>
      </c>
      <c r="BI383" s="170">
        <f>IF(N383="nulová",J383,0)</f>
        <v>0</v>
      </c>
      <c r="BJ383" s="18" t="s">
        <v>87</v>
      </c>
      <c r="BK383" s="170">
        <f>ROUND(I383*H383,2)</f>
        <v>0</v>
      </c>
      <c r="BL383" s="18" t="s">
        <v>200</v>
      </c>
      <c r="BM383" s="169" t="s">
        <v>599</v>
      </c>
    </row>
    <row r="384" spans="1:65" s="13" customFormat="1" ht="33.75">
      <c r="B384" s="173"/>
      <c r="D384" s="174" t="s">
        <v>219</v>
      </c>
      <c r="E384" s="175" t="s">
        <v>1</v>
      </c>
      <c r="F384" s="176" t="s">
        <v>600</v>
      </c>
      <c r="H384" s="177">
        <v>381.27</v>
      </c>
      <c r="I384" s="178"/>
      <c r="L384" s="173"/>
      <c r="M384" s="179"/>
      <c r="N384" s="180"/>
      <c r="O384" s="180"/>
      <c r="P384" s="180"/>
      <c r="Q384" s="180"/>
      <c r="R384" s="180"/>
      <c r="S384" s="180"/>
      <c r="T384" s="181"/>
      <c r="AT384" s="175" t="s">
        <v>219</v>
      </c>
      <c r="AU384" s="175" t="s">
        <v>87</v>
      </c>
      <c r="AV384" s="13" t="s">
        <v>87</v>
      </c>
      <c r="AW384" s="13" t="s">
        <v>29</v>
      </c>
      <c r="AX384" s="13" t="s">
        <v>74</v>
      </c>
      <c r="AY384" s="175" t="s">
        <v>196</v>
      </c>
    </row>
    <row r="385" spans="2:51" s="13" customFormat="1" ht="33.75">
      <c r="B385" s="173"/>
      <c r="D385" s="174" t="s">
        <v>219</v>
      </c>
      <c r="E385" s="175" t="s">
        <v>1</v>
      </c>
      <c r="F385" s="176" t="s">
        <v>585</v>
      </c>
      <c r="H385" s="177">
        <v>456.53</v>
      </c>
      <c r="I385" s="178"/>
      <c r="L385" s="173"/>
      <c r="M385" s="179"/>
      <c r="N385" s="180"/>
      <c r="O385" s="180"/>
      <c r="P385" s="180"/>
      <c r="Q385" s="180"/>
      <c r="R385" s="180"/>
      <c r="S385" s="180"/>
      <c r="T385" s="181"/>
      <c r="AT385" s="175" t="s">
        <v>219</v>
      </c>
      <c r="AU385" s="175" t="s">
        <v>87</v>
      </c>
      <c r="AV385" s="13" t="s">
        <v>87</v>
      </c>
      <c r="AW385" s="13" t="s">
        <v>29</v>
      </c>
      <c r="AX385" s="13" t="s">
        <v>74</v>
      </c>
      <c r="AY385" s="175" t="s">
        <v>196</v>
      </c>
    </row>
    <row r="386" spans="2:51" s="13" customFormat="1" ht="45">
      <c r="B386" s="173"/>
      <c r="D386" s="174" t="s">
        <v>219</v>
      </c>
      <c r="E386" s="175" t="s">
        <v>1</v>
      </c>
      <c r="F386" s="176" t="s">
        <v>601</v>
      </c>
      <c r="H386" s="177">
        <v>290.83</v>
      </c>
      <c r="I386" s="178"/>
      <c r="L386" s="173"/>
      <c r="M386" s="179"/>
      <c r="N386" s="180"/>
      <c r="O386" s="180"/>
      <c r="P386" s="180"/>
      <c r="Q386" s="180"/>
      <c r="R386" s="180"/>
      <c r="S386" s="180"/>
      <c r="T386" s="181"/>
      <c r="AT386" s="175" t="s">
        <v>219</v>
      </c>
      <c r="AU386" s="175" t="s">
        <v>87</v>
      </c>
      <c r="AV386" s="13" t="s">
        <v>87</v>
      </c>
      <c r="AW386" s="13" t="s">
        <v>29</v>
      </c>
      <c r="AX386" s="13" t="s">
        <v>74</v>
      </c>
      <c r="AY386" s="175" t="s">
        <v>196</v>
      </c>
    </row>
    <row r="387" spans="2:51" s="13" customFormat="1">
      <c r="B387" s="173"/>
      <c r="D387" s="174" t="s">
        <v>219</v>
      </c>
      <c r="E387" s="175" t="s">
        <v>1</v>
      </c>
      <c r="F387" s="176" t="s">
        <v>578</v>
      </c>
      <c r="H387" s="177">
        <v>162.75</v>
      </c>
      <c r="I387" s="178"/>
      <c r="L387" s="173"/>
      <c r="M387" s="179"/>
      <c r="N387" s="180"/>
      <c r="O387" s="180"/>
      <c r="P387" s="180"/>
      <c r="Q387" s="180"/>
      <c r="R387" s="180"/>
      <c r="S387" s="180"/>
      <c r="T387" s="181"/>
      <c r="AT387" s="175" t="s">
        <v>219</v>
      </c>
      <c r="AU387" s="175" t="s">
        <v>87</v>
      </c>
      <c r="AV387" s="13" t="s">
        <v>87</v>
      </c>
      <c r="AW387" s="13" t="s">
        <v>29</v>
      </c>
      <c r="AX387" s="13" t="s">
        <v>74</v>
      </c>
      <c r="AY387" s="175" t="s">
        <v>196</v>
      </c>
    </row>
    <row r="388" spans="2:51" s="13" customFormat="1">
      <c r="B388" s="173"/>
      <c r="D388" s="174" t="s">
        <v>219</v>
      </c>
      <c r="E388" s="175" t="s">
        <v>1</v>
      </c>
      <c r="F388" s="176" t="s">
        <v>602</v>
      </c>
      <c r="H388" s="177">
        <v>15.002000000000001</v>
      </c>
      <c r="I388" s="178"/>
      <c r="L388" s="173"/>
      <c r="M388" s="179"/>
      <c r="N388" s="180"/>
      <c r="O388" s="180"/>
      <c r="P388" s="180"/>
      <c r="Q388" s="180"/>
      <c r="R388" s="180"/>
      <c r="S388" s="180"/>
      <c r="T388" s="181"/>
      <c r="AT388" s="175" t="s">
        <v>219</v>
      </c>
      <c r="AU388" s="175" t="s">
        <v>87</v>
      </c>
      <c r="AV388" s="13" t="s">
        <v>87</v>
      </c>
      <c r="AW388" s="13" t="s">
        <v>29</v>
      </c>
      <c r="AX388" s="13" t="s">
        <v>74</v>
      </c>
      <c r="AY388" s="175" t="s">
        <v>196</v>
      </c>
    </row>
    <row r="389" spans="2:51" s="13" customFormat="1">
      <c r="B389" s="173"/>
      <c r="D389" s="174" t="s">
        <v>219</v>
      </c>
      <c r="E389" s="175" t="s">
        <v>1</v>
      </c>
      <c r="F389" s="176" t="s">
        <v>586</v>
      </c>
      <c r="H389" s="177">
        <v>3.15</v>
      </c>
      <c r="I389" s="178"/>
      <c r="L389" s="173"/>
      <c r="M389" s="179"/>
      <c r="N389" s="180"/>
      <c r="O389" s="180"/>
      <c r="P389" s="180"/>
      <c r="Q389" s="180"/>
      <c r="R389" s="180"/>
      <c r="S389" s="180"/>
      <c r="T389" s="181"/>
      <c r="AT389" s="175" t="s">
        <v>219</v>
      </c>
      <c r="AU389" s="175" t="s">
        <v>87</v>
      </c>
      <c r="AV389" s="13" t="s">
        <v>87</v>
      </c>
      <c r="AW389" s="13" t="s">
        <v>29</v>
      </c>
      <c r="AX389" s="13" t="s">
        <v>74</v>
      </c>
      <c r="AY389" s="175" t="s">
        <v>196</v>
      </c>
    </row>
    <row r="390" spans="2:51" s="13" customFormat="1" ht="45">
      <c r="B390" s="173"/>
      <c r="D390" s="174" t="s">
        <v>219</v>
      </c>
      <c r="E390" s="175" t="s">
        <v>1</v>
      </c>
      <c r="F390" s="176" t="s">
        <v>603</v>
      </c>
      <c r="H390" s="177">
        <v>2.7650000000000001</v>
      </c>
      <c r="I390" s="178"/>
      <c r="L390" s="173"/>
      <c r="M390" s="179"/>
      <c r="N390" s="180"/>
      <c r="O390" s="180"/>
      <c r="P390" s="180"/>
      <c r="Q390" s="180"/>
      <c r="R390" s="180"/>
      <c r="S390" s="180"/>
      <c r="T390" s="181"/>
      <c r="AT390" s="175" t="s">
        <v>219</v>
      </c>
      <c r="AU390" s="175" t="s">
        <v>87</v>
      </c>
      <c r="AV390" s="13" t="s">
        <v>87</v>
      </c>
      <c r="AW390" s="13" t="s">
        <v>29</v>
      </c>
      <c r="AX390" s="13" t="s">
        <v>74</v>
      </c>
      <c r="AY390" s="175" t="s">
        <v>196</v>
      </c>
    </row>
    <row r="391" spans="2:51" s="13" customFormat="1">
      <c r="B391" s="173"/>
      <c r="D391" s="174" t="s">
        <v>219</v>
      </c>
      <c r="E391" s="175" t="s">
        <v>1</v>
      </c>
      <c r="F391" s="176" t="s">
        <v>588</v>
      </c>
      <c r="H391" s="177">
        <v>0.47899999999999998</v>
      </c>
      <c r="I391" s="178"/>
      <c r="L391" s="173"/>
      <c r="M391" s="179"/>
      <c r="N391" s="180"/>
      <c r="O391" s="180"/>
      <c r="P391" s="180"/>
      <c r="Q391" s="180"/>
      <c r="R391" s="180"/>
      <c r="S391" s="180"/>
      <c r="T391" s="181"/>
      <c r="AT391" s="175" t="s">
        <v>219</v>
      </c>
      <c r="AU391" s="175" t="s">
        <v>87</v>
      </c>
      <c r="AV391" s="13" t="s">
        <v>87</v>
      </c>
      <c r="AW391" s="13" t="s">
        <v>29</v>
      </c>
      <c r="AX391" s="13" t="s">
        <v>74</v>
      </c>
      <c r="AY391" s="175" t="s">
        <v>196</v>
      </c>
    </row>
    <row r="392" spans="2:51" s="13" customFormat="1" ht="22.5">
      <c r="B392" s="173"/>
      <c r="D392" s="174" t="s">
        <v>219</v>
      </c>
      <c r="E392" s="175" t="s">
        <v>1</v>
      </c>
      <c r="F392" s="176" t="s">
        <v>589</v>
      </c>
      <c r="H392" s="177">
        <v>8.6080000000000005</v>
      </c>
      <c r="I392" s="178"/>
      <c r="L392" s="173"/>
      <c r="M392" s="179"/>
      <c r="N392" s="180"/>
      <c r="O392" s="180"/>
      <c r="P392" s="180"/>
      <c r="Q392" s="180"/>
      <c r="R392" s="180"/>
      <c r="S392" s="180"/>
      <c r="T392" s="181"/>
      <c r="AT392" s="175" t="s">
        <v>219</v>
      </c>
      <c r="AU392" s="175" t="s">
        <v>87</v>
      </c>
      <c r="AV392" s="13" t="s">
        <v>87</v>
      </c>
      <c r="AW392" s="13" t="s">
        <v>29</v>
      </c>
      <c r="AX392" s="13" t="s">
        <v>74</v>
      </c>
      <c r="AY392" s="175" t="s">
        <v>196</v>
      </c>
    </row>
    <row r="393" spans="2:51" s="13" customFormat="1" ht="33.75">
      <c r="B393" s="173"/>
      <c r="D393" s="174" t="s">
        <v>219</v>
      </c>
      <c r="E393" s="175" t="s">
        <v>1</v>
      </c>
      <c r="F393" s="176" t="s">
        <v>590</v>
      </c>
      <c r="H393" s="177">
        <v>5.4459999999999997</v>
      </c>
      <c r="I393" s="178"/>
      <c r="L393" s="173"/>
      <c r="M393" s="179"/>
      <c r="N393" s="180"/>
      <c r="O393" s="180"/>
      <c r="P393" s="180"/>
      <c r="Q393" s="180"/>
      <c r="R393" s="180"/>
      <c r="S393" s="180"/>
      <c r="T393" s="181"/>
      <c r="AT393" s="175" t="s">
        <v>219</v>
      </c>
      <c r="AU393" s="175" t="s">
        <v>87</v>
      </c>
      <c r="AV393" s="13" t="s">
        <v>87</v>
      </c>
      <c r="AW393" s="13" t="s">
        <v>29</v>
      </c>
      <c r="AX393" s="13" t="s">
        <v>74</v>
      </c>
      <c r="AY393" s="175" t="s">
        <v>196</v>
      </c>
    </row>
    <row r="394" spans="2:51" s="13" customFormat="1" ht="22.5">
      <c r="B394" s="173"/>
      <c r="D394" s="174" t="s">
        <v>219</v>
      </c>
      <c r="E394" s="175" t="s">
        <v>1</v>
      </c>
      <c r="F394" s="176" t="s">
        <v>591</v>
      </c>
      <c r="H394" s="177">
        <v>11.207000000000001</v>
      </c>
      <c r="I394" s="178"/>
      <c r="L394" s="173"/>
      <c r="M394" s="179"/>
      <c r="N394" s="180"/>
      <c r="O394" s="180"/>
      <c r="P394" s="180"/>
      <c r="Q394" s="180"/>
      <c r="R394" s="180"/>
      <c r="S394" s="180"/>
      <c r="T394" s="181"/>
      <c r="AT394" s="175" t="s">
        <v>219</v>
      </c>
      <c r="AU394" s="175" t="s">
        <v>87</v>
      </c>
      <c r="AV394" s="13" t="s">
        <v>87</v>
      </c>
      <c r="AW394" s="13" t="s">
        <v>29</v>
      </c>
      <c r="AX394" s="13" t="s">
        <v>74</v>
      </c>
      <c r="AY394" s="175" t="s">
        <v>196</v>
      </c>
    </row>
    <row r="395" spans="2:51" s="13" customFormat="1">
      <c r="B395" s="173"/>
      <c r="D395" s="174" t="s">
        <v>219</v>
      </c>
      <c r="E395" s="175" t="s">
        <v>1</v>
      </c>
      <c r="F395" s="176" t="s">
        <v>592</v>
      </c>
      <c r="H395" s="177">
        <v>2.1160000000000001</v>
      </c>
      <c r="I395" s="178"/>
      <c r="L395" s="173"/>
      <c r="M395" s="179"/>
      <c r="N395" s="180"/>
      <c r="O395" s="180"/>
      <c r="P395" s="180"/>
      <c r="Q395" s="180"/>
      <c r="R395" s="180"/>
      <c r="S395" s="180"/>
      <c r="T395" s="181"/>
      <c r="AT395" s="175" t="s">
        <v>219</v>
      </c>
      <c r="AU395" s="175" t="s">
        <v>87</v>
      </c>
      <c r="AV395" s="13" t="s">
        <v>87</v>
      </c>
      <c r="AW395" s="13" t="s">
        <v>29</v>
      </c>
      <c r="AX395" s="13" t="s">
        <v>74</v>
      </c>
      <c r="AY395" s="175" t="s">
        <v>196</v>
      </c>
    </row>
    <row r="396" spans="2:51" s="13" customFormat="1">
      <c r="B396" s="173"/>
      <c r="D396" s="174" t="s">
        <v>219</v>
      </c>
      <c r="E396" s="175" t="s">
        <v>1</v>
      </c>
      <c r="F396" s="176" t="s">
        <v>580</v>
      </c>
      <c r="H396" s="177">
        <v>3.1190000000000002</v>
      </c>
      <c r="I396" s="178"/>
      <c r="L396" s="173"/>
      <c r="M396" s="179"/>
      <c r="N396" s="180"/>
      <c r="O396" s="180"/>
      <c r="P396" s="180"/>
      <c r="Q396" s="180"/>
      <c r="R396" s="180"/>
      <c r="S396" s="180"/>
      <c r="T396" s="181"/>
      <c r="AT396" s="175" t="s">
        <v>219</v>
      </c>
      <c r="AU396" s="175" t="s">
        <v>87</v>
      </c>
      <c r="AV396" s="13" t="s">
        <v>87</v>
      </c>
      <c r="AW396" s="13" t="s">
        <v>29</v>
      </c>
      <c r="AX396" s="13" t="s">
        <v>74</v>
      </c>
      <c r="AY396" s="175" t="s">
        <v>196</v>
      </c>
    </row>
    <row r="397" spans="2:51" s="13" customFormat="1" ht="33.75">
      <c r="B397" s="173"/>
      <c r="D397" s="174" t="s">
        <v>219</v>
      </c>
      <c r="E397" s="175" t="s">
        <v>1</v>
      </c>
      <c r="F397" s="176" t="s">
        <v>581</v>
      </c>
      <c r="H397" s="177">
        <v>16.367999999999999</v>
      </c>
      <c r="I397" s="178"/>
      <c r="L397" s="173"/>
      <c r="M397" s="179"/>
      <c r="N397" s="180"/>
      <c r="O397" s="180"/>
      <c r="P397" s="180"/>
      <c r="Q397" s="180"/>
      <c r="R397" s="180"/>
      <c r="S397" s="180"/>
      <c r="T397" s="181"/>
      <c r="AT397" s="175" t="s">
        <v>219</v>
      </c>
      <c r="AU397" s="175" t="s">
        <v>87</v>
      </c>
      <c r="AV397" s="13" t="s">
        <v>87</v>
      </c>
      <c r="AW397" s="13" t="s">
        <v>29</v>
      </c>
      <c r="AX397" s="13" t="s">
        <v>74</v>
      </c>
      <c r="AY397" s="175" t="s">
        <v>196</v>
      </c>
    </row>
    <row r="398" spans="2:51" s="13" customFormat="1" ht="22.5">
      <c r="B398" s="173"/>
      <c r="D398" s="174" t="s">
        <v>219</v>
      </c>
      <c r="E398" s="175" t="s">
        <v>1</v>
      </c>
      <c r="F398" s="176" t="s">
        <v>582</v>
      </c>
      <c r="H398" s="177">
        <v>1.22</v>
      </c>
      <c r="I398" s="178"/>
      <c r="L398" s="173"/>
      <c r="M398" s="179"/>
      <c r="N398" s="180"/>
      <c r="O398" s="180"/>
      <c r="P398" s="180"/>
      <c r="Q398" s="180"/>
      <c r="R398" s="180"/>
      <c r="S398" s="180"/>
      <c r="T398" s="181"/>
      <c r="AT398" s="175" t="s">
        <v>219</v>
      </c>
      <c r="AU398" s="175" t="s">
        <v>87</v>
      </c>
      <c r="AV398" s="13" t="s">
        <v>87</v>
      </c>
      <c r="AW398" s="13" t="s">
        <v>29</v>
      </c>
      <c r="AX398" s="13" t="s">
        <v>74</v>
      </c>
      <c r="AY398" s="175" t="s">
        <v>196</v>
      </c>
    </row>
    <row r="399" spans="2:51" s="13" customFormat="1" ht="22.5">
      <c r="B399" s="173"/>
      <c r="D399" s="174" t="s">
        <v>219</v>
      </c>
      <c r="E399" s="175" t="s">
        <v>1</v>
      </c>
      <c r="F399" s="176" t="s">
        <v>593</v>
      </c>
      <c r="H399" s="177">
        <v>4.5549999999999997</v>
      </c>
      <c r="I399" s="178"/>
      <c r="L399" s="173"/>
      <c r="M399" s="179"/>
      <c r="N399" s="180"/>
      <c r="O399" s="180"/>
      <c r="P399" s="180"/>
      <c r="Q399" s="180"/>
      <c r="R399" s="180"/>
      <c r="S399" s="180"/>
      <c r="T399" s="181"/>
      <c r="AT399" s="175" t="s">
        <v>219</v>
      </c>
      <c r="AU399" s="175" t="s">
        <v>87</v>
      </c>
      <c r="AV399" s="13" t="s">
        <v>87</v>
      </c>
      <c r="AW399" s="13" t="s">
        <v>29</v>
      </c>
      <c r="AX399" s="13" t="s">
        <v>74</v>
      </c>
      <c r="AY399" s="175" t="s">
        <v>196</v>
      </c>
    </row>
    <row r="400" spans="2:51" s="13" customFormat="1">
      <c r="B400" s="173"/>
      <c r="D400" s="174" t="s">
        <v>219</v>
      </c>
      <c r="E400" s="175" t="s">
        <v>1</v>
      </c>
      <c r="F400" s="176" t="s">
        <v>594</v>
      </c>
      <c r="H400" s="177">
        <v>1.008</v>
      </c>
      <c r="I400" s="178"/>
      <c r="L400" s="173"/>
      <c r="M400" s="179"/>
      <c r="N400" s="180"/>
      <c r="O400" s="180"/>
      <c r="P400" s="180"/>
      <c r="Q400" s="180"/>
      <c r="R400" s="180"/>
      <c r="S400" s="180"/>
      <c r="T400" s="181"/>
      <c r="AT400" s="175" t="s">
        <v>219</v>
      </c>
      <c r="AU400" s="175" t="s">
        <v>87</v>
      </c>
      <c r="AV400" s="13" t="s">
        <v>87</v>
      </c>
      <c r="AW400" s="13" t="s">
        <v>29</v>
      </c>
      <c r="AX400" s="13" t="s">
        <v>74</v>
      </c>
      <c r="AY400" s="175" t="s">
        <v>196</v>
      </c>
    </row>
    <row r="401" spans="1:65" s="13" customFormat="1">
      <c r="B401" s="173"/>
      <c r="D401" s="174" t="s">
        <v>219</v>
      </c>
      <c r="E401" s="175" t="s">
        <v>1</v>
      </c>
      <c r="F401" s="176" t="s">
        <v>604</v>
      </c>
      <c r="H401" s="177">
        <v>1.1759999999999999</v>
      </c>
      <c r="I401" s="178"/>
      <c r="L401" s="173"/>
      <c r="M401" s="179"/>
      <c r="N401" s="180"/>
      <c r="O401" s="180"/>
      <c r="P401" s="180"/>
      <c r="Q401" s="180"/>
      <c r="R401" s="180"/>
      <c r="S401" s="180"/>
      <c r="T401" s="181"/>
      <c r="AT401" s="175" t="s">
        <v>219</v>
      </c>
      <c r="AU401" s="175" t="s">
        <v>87</v>
      </c>
      <c r="AV401" s="13" t="s">
        <v>87</v>
      </c>
      <c r="AW401" s="13" t="s">
        <v>29</v>
      </c>
      <c r="AX401" s="13" t="s">
        <v>74</v>
      </c>
      <c r="AY401" s="175" t="s">
        <v>196</v>
      </c>
    </row>
    <row r="402" spans="1:65" s="14" customFormat="1">
      <c r="B402" s="182"/>
      <c r="D402" s="174" t="s">
        <v>219</v>
      </c>
      <c r="E402" s="183" t="s">
        <v>1</v>
      </c>
      <c r="F402" s="184" t="s">
        <v>233</v>
      </c>
      <c r="H402" s="185">
        <v>1367.5989999999999</v>
      </c>
      <c r="I402" s="186"/>
      <c r="L402" s="182"/>
      <c r="M402" s="187"/>
      <c r="N402" s="188"/>
      <c r="O402" s="188"/>
      <c r="P402" s="188"/>
      <c r="Q402" s="188"/>
      <c r="R402" s="188"/>
      <c r="S402" s="188"/>
      <c r="T402" s="189"/>
      <c r="AT402" s="183" t="s">
        <v>219</v>
      </c>
      <c r="AU402" s="183" t="s">
        <v>87</v>
      </c>
      <c r="AV402" s="14" t="s">
        <v>200</v>
      </c>
      <c r="AW402" s="14" t="s">
        <v>29</v>
      </c>
      <c r="AX402" s="14" t="s">
        <v>81</v>
      </c>
      <c r="AY402" s="183" t="s">
        <v>196</v>
      </c>
    </row>
    <row r="403" spans="1:65" s="2" customFormat="1" ht="16.5" customHeight="1">
      <c r="A403" s="33"/>
      <c r="B403" s="156"/>
      <c r="C403" s="197" t="s">
        <v>605</v>
      </c>
      <c r="D403" s="197" t="s">
        <v>305</v>
      </c>
      <c r="E403" s="198" t="s">
        <v>606</v>
      </c>
      <c r="F403" s="199" t="s">
        <v>607</v>
      </c>
      <c r="G403" s="200" t="s">
        <v>217</v>
      </c>
      <c r="H403" s="201">
        <v>1572.739</v>
      </c>
      <c r="I403" s="202"/>
      <c r="J403" s="203">
        <f>ROUND(I403*H403,2)</f>
        <v>0</v>
      </c>
      <c r="K403" s="204"/>
      <c r="L403" s="205"/>
      <c r="M403" s="206" t="s">
        <v>1</v>
      </c>
      <c r="N403" s="207" t="s">
        <v>40</v>
      </c>
      <c r="O403" s="62"/>
      <c r="P403" s="167">
        <f>O403*H403</f>
        <v>0</v>
      </c>
      <c r="Q403" s="167">
        <v>1E-4</v>
      </c>
      <c r="R403" s="167">
        <f>Q403*H403</f>
        <v>0.15727390000000002</v>
      </c>
      <c r="S403" s="167">
        <v>0</v>
      </c>
      <c r="T403" s="168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9" t="s">
        <v>249</v>
      </c>
      <c r="AT403" s="169" t="s">
        <v>305</v>
      </c>
      <c r="AU403" s="169" t="s">
        <v>87</v>
      </c>
      <c r="AY403" s="18" t="s">
        <v>196</v>
      </c>
      <c r="BE403" s="170">
        <f>IF(N403="základná",J403,0)</f>
        <v>0</v>
      </c>
      <c r="BF403" s="170">
        <f>IF(N403="znížená",J403,0)</f>
        <v>0</v>
      </c>
      <c r="BG403" s="170">
        <f>IF(N403="zákl. prenesená",J403,0)</f>
        <v>0</v>
      </c>
      <c r="BH403" s="170">
        <f>IF(N403="zníž. prenesená",J403,0)</f>
        <v>0</v>
      </c>
      <c r="BI403" s="170">
        <f>IF(N403="nulová",J403,0)</f>
        <v>0</v>
      </c>
      <c r="BJ403" s="18" t="s">
        <v>87</v>
      </c>
      <c r="BK403" s="170">
        <f>ROUND(I403*H403,2)</f>
        <v>0</v>
      </c>
      <c r="BL403" s="18" t="s">
        <v>200</v>
      </c>
      <c r="BM403" s="169" t="s">
        <v>608</v>
      </c>
    </row>
    <row r="404" spans="1:65" s="2" customFormat="1" ht="16.5" customHeight="1">
      <c r="A404" s="33"/>
      <c r="B404" s="156"/>
      <c r="C404" s="157" t="s">
        <v>609</v>
      </c>
      <c r="D404" s="157" t="s">
        <v>197</v>
      </c>
      <c r="E404" s="158" t="s">
        <v>610</v>
      </c>
      <c r="F404" s="159" t="s">
        <v>611</v>
      </c>
      <c r="G404" s="160" t="s">
        <v>316</v>
      </c>
      <c r="H404" s="161">
        <v>181.6</v>
      </c>
      <c r="I404" s="162"/>
      <c r="J404" s="163">
        <f>ROUND(I404*H404,2)</f>
        <v>0</v>
      </c>
      <c r="K404" s="164"/>
      <c r="L404" s="34"/>
      <c r="M404" s="165" t="s">
        <v>1</v>
      </c>
      <c r="N404" s="166" t="s">
        <v>40</v>
      </c>
      <c r="O404" s="62"/>
      <c r="P404" s="167">
        <f>O404*H404</f>
        <v>0</v>
      </c>
      <c r="Q404" s="167">
        <v>0</v>
      </c>
      <c r="R404" s="167">
        <f>Q404*H404</f>
        <v>0</v>
      </c>
      <c r="S404" s="167">
        <v>0</v>
      </c>
      <c r="T404" s="168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9" t="s">
        <v>200</v>
      </c>
      <c r="AT404" s="169" t="s">
        <v>197</v>
      </c>
      <c r="AU404" s="169" t="s">
        <v>87</v>
      </c>
      <c r="AY404" s="18" t="s">
        <v>196</v>
      </c>
      <c r="BE404" s="170">
        <f>IF(N404="základná",J404,0)</f>
        <v>0</v>
      </c>
      <c r="BF404" s="170">
        <f>IF(N404="znížená",J404,0)</f>
        <v>0</v>
      </c>
      <c r="BG404" s="170">
        <f>IF(N404="zákl. prenesená",J404,0)</f>
        <v>0</v>
      </c>
      <c r="BH404" s="170">
        <f>IF(N404="zníž. prenesená",J404,0)</f>
        <v>0</v>
      </c>
      <c r="BI404" s="170">
        <f>IF(N404="nulová",J404,0)</f>
        <v>0</v>
      </c>
      <c r="BJ404" s="18" t="s">
        <v>87</v>
      </c>
      <c r="BK404" s="170">
        <f>ROUND(I404*H404,2)</f>
        <v>0</v>
      </c>
      <c r="BL404" s="18" t="s">
        <v>200</v>
      </c>
      <c r="BM404" s="169" t="s">
        <v>612</v>
      </c>
    </row>
    <row r="405" spans="1:65" s="13" customFormat="1">
      <c r="B405" s="173"/>
      <c r="D405" s="174" t="s">
        <v>219</v>
      </c>
      <c r="E405" s="175" t="s">
        <v>1</v>
      </c>
      <c r="F405" s="176" t="s">
        <v>613</v>
      </c>
      <c r="H405" s="177">
        <v>181.6</v>
      </c>
      <c r="I405" s="178"/>
      <c r="L405" s="173"/>
      <c r="M405" s="179"/>
      <c r="N405" s="180"/>
      <c r="O405" s="180"/>
      <c r="P405" s="180"/>
      <c r="Q405" s="180"/>
      <c r="R405" s="180"/>
      <c r="S405" s="180"/>
      <c r="T405" s="181"/>
      <c r="AT405" s="175" t="s">
        <v>219</v>
      </c>
      <c r="AU405" s="175" t="s">
        <v>87</v>
      </c>
      <c r="AV405" s="13" t="s">
        <v>87</v>
      </c>
      <c r="AW405" s="13" t="s">
        <v>29</v>
      </c>
      <c r="AX405" s="13" t="s">
        <v>81</v>
      </c>
      <c r="AY405" s="175" t="s">
        <v>196</v>
      </c>
    </row>
    <row r="406" spans="1:65" s="2" customFormat="1" ht="33" customHeight="1">
      <c r="A406" s="33"/>
      <c r="B406" s="156"/>
      <c r="C406" s="197" t="s">
        <v>614</v>
      </c>
      <c r="D406" s="197" t="s">
        <v>305</v>
      </c>
      <c r="E406" s="198" t="s">
        <v>615</v>
      </c>
      <c r="F406" s="199" t="s">
        <v>616</v>
      </c>
      <c r="G406" s="200" t="s">
        <v>316</v>
      </c>
      <c r="H406" s="201">
        <v>190.68</v>
      </c>
      <c r="I406" s="202"/>
      <c r="J406" s="203">
        <f>ROUND(I406*H406,2)</f>
        <v>0</v>
      </c>
      <c r="K406" s="204"/>
      <c r="L406" s="205"/>
      <c r="M406" s="206" t="s">
        <v>1</v>
      </c>
      <c r="N406" s="207" t="s">
        <v>40</v>
      </c>
      <c r="O406" s="62"/>
      <c r="P406" s="167">
        <f>O406*H406</f>
        <v>0</v>
      </c>
      <c r="Q406" s="167">
        <v>1.4999999999999999E-4</v>
      </c>
      <c r="R406" s="167">
        <f>Q406*H406</f>
        <v>2.8601999999999999E-2</v>
      </c>
      <c r="S406" s="167">
        <v>0</v>
      </c>
      <c r="T406" s="168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9" t="s">
        <v>249</v>
      </c>
      <c r="AT406" s="169" t="s">
        <v>305</v>
      </c>
      <c r="AU406" s="169" t="s">
        <v>87</v>
      </c>
      <c r="AY406" s="18" t="s">
        <v>196</v>
      </c>
      <c r="BE406" s="170">
        <f>IF(N406="základná",J406,0)</f>
        <v>0</v>
      </c>
      <c r="BF406" s="170">
        <f>IF(N406="znížená",J406,0)</f>
        <v>0</v>
      </c>
      <c r="BG406" s="170">
        <f>IF(N406="zákl. prenesená",J406,0)</f>
        <v>0</v>
      </c>
      <c r="BH406" s="170">
        <f>IF(N406="zníž. prenesená",J406,0)</f>
        <v>0</v>
      </c>
      <c r="BI406" s="170">
        <f>IF(N406="nulová",J406,0)</f>
        <v>0</v>
      </c>
      <c r="BJ406" s="18" t="s">
        <v>87</v>
      </c>
      <c r="BK406" s="170">
        <f>ROUND(I406*H406,2)</f>
        <v>0</v>
      </c>
      <c r="BL406" s="18" t="s">
        <v>200</v>
      </c>
      <c r="BM406" s="169" t="s">
        <v>617</v>
      </c>
    </row>
    <row r="407" spans="1:65" s="13" customFormat="1">
      <c r="B407" s="173"/>
      <c r="D407" s="174" t="s">
        <v>219</v>
      </c>
      <c r="F407" s="176" t="s">
        <v>618</v>
      </c>
      <c r="H407" s="177">
        <v>190.68</v>
      </c>
      <c r="I407" s="178"/>
      <c r="L407" s="173"/>
      <c r="M407" s="179"/>
      <c r="N407" s="180"/>
      <c r="O407" s="180"/>
      <c r="P407" s="180"/>
      <c r="Q407" s="180"/>
      <c r="R407" s="180"/>
      <c r="S407" s="180"/>
      <c r="T407" s="181"/>
      <c r="AT407" s="175" t="s">
        <v>219</v>
      </c>
      <c r="AU407" s="175" t="s">
        <v>87</v>
      </c>
      <c r="AV407" s="13" t="s">
        <v>87</v>
      </c>
      <c r="AW407" s="13" t="s">
        <v>3</v>
      </c>
      <c r="AX407" s="13" t="s">
        <v>81</v>
      </c>
      <c r="AY407" s="175" t="s">
        <v>196</v>
      </c>
    </row>
    <row r="408" spans="1:65" s="2" customFormat="1" ht="24.2" customHeight="1">
      <c r="A408" s="33"/>
      <c r="B408" s="156"/>
      <c r="C408" s="157" t="s">
        <v>619</v>
      </c>
      <c r="D408" s="157" t="s">
        <v>197</v>
      </c>
      <c r="E408" s="158" t="s">
        <v>620</v>
      </c>
      <c r="F408" s="159" t="s">
        <v>621</v>
      </c>
      <c r="G408" s="160" t="s">
        <v>444</v>
      </c>
      <c r="H408" s="161">
        <v>40</v>
      </c>
      <c r="I408" s="162"/>
      <c r="J408" s="163">
        <f>ROUND(I408*H408,2)</f>
        <v>0</v>
      </c>
      <c r="K408" s="164"/>
      <c r="L408" s="34"/>
      <c r="M408" s="165" t="s">
        <v>1</v>
      </c>
      <c r="N408" s="166" t="s">
        <v>40</v>
      </c>
      <c r="O408" s="62"/>
      <c r="P408" s="167">
        <f>O408*H408</f>
        <v>0</v>
      </c>
      <c r="Q408" s="167">
        <v>3.9640000000000002E-2</v>
      </c>
      <c r="R408" s="167">
        <f>Q408*H408</f>
        <v>1.5856000000000001</v>
      </c>
      <c r="S408" s="167">
        <v>0</v>
      </c>
      <c r="T408" s="168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9" t="s">
        <v>200</v>
      </c>
      <c r="AT408" s="169" t="s">
        <v>197</v>
      </c>
      <c r="AU408" s="169" t="s">
        <v>87</v>
      </c>
      <c r="AY408" s="18" t="s">
        <v>196</v>
      </c>
      <c r="BE408" s="170">
        <f>IF(N408="základná",J408,0)</f>
        <v>0</v>
      </c>
      <c r="BF408" s="170">
        <f>IF(N408="znížená",J408,0)</f>
        <v>0</v>
      </c>
      <c r="BG408" s="170">
        <f>IF(N408="zákl. prenesená",J408,0)</f>
        <v>0</v>
      </c>
      <c r="BH408" s="170">
        <f>IF(N408="zníž. prenesená",J408,0)</f>
        <v>0</v>
      </c>
      <c r="BI408" s="170">
        <f>IF(N408="nulová",J408,0)</f>
        <v>0</v>
      </c>
      <c r="BJ408" s="18" t="s">
        <v>87</v>
      </c>
      <c r="BK408" s="170">
        <f>ROUND(I408*H408,2)</f>
        <v>0</v>
      </c>
      <c r="BL408" s="18" t="s">
        <v>200</v>
      </c>
      <c r="BM408" s="169" t="s">
        <v>622</v>
      </c>
    </row>
    <row r="409" spans="1:65" s="13" customFormat="1">
      <c r="B409" s="173"/>
      <c r="D409" s="174" t="s">
        <v>219</v>
      </c>
      <c r="E409" s="175" t="s">
        <v>1</v>
      </c>
      <c r="F409" s="176" t="s">
        <v>623</v>
      </c>
      <c r="H409" s="177">
        <v>6</v>
      </c>
      <c r="I409" s="178"/>
      <c r="L409" s="173"/>
      <c r="M409" s="179"/>
      <c r="N409" s="180"/>
      <c r="O409" s="180"/>
      <c r="P409" s="180"/>
      <c r="Q409" s="180"/>
      <c r="R409" s="180"/>
      <c r="S409" s="180"/>
      <c r="T409" s="181"/>
      <c r="AT409" s="175" t="s">
        <v>219</v>
      </c>
      <c r="AU409" s="175" t="s">
        <v>87</v>
      </c>
      <c r="AV409" s="13" t="s">
        <v>87</v>
      </c>
      <c r="AW409" s="13" t="s">
        <v>29</v>
      </c>
      <c r="AX409" s="13" t="s">
        <v>74</v>
      </c>
      <c r="AY409" s="175" t="s">
        <v>196</v>
      </c>
    </row>
    <row r="410" spans="1:65" s="13" customFormat="1">
      <c r="B410" s="173"/>
      <c r="D410" s="174" t="s">
        <v>219</v>
      </c>
      <c r="E410" s="175" t="s">
        <v>1</v>
      </c>
      <c r="F410" s="176" t="s">
        <v>624</v>
      </c>
      <c r="H410" s="177">
        <v>8</v>
      </c>
      <c r="I410" s="178"/>
      <c r="L410" s="173"/>
      <c r="M410" s="179"/>
      <c r="N410" s="180"/>
      <c r="O410" s="180"/>
      <c r="P410" s="180"/>
      <c r="Q410" s="180"/>
      <c r="R410" s="180"/>
      <c r="S410" s="180"/>
      <c r="T410" s="181"/>
      <c r="AT410" s="175" t="s">
        <v>219</v>
      </c>
      <c r="AU410" s="175" t="s">
        <v>87</v>
      </c>
      <c r="AV410" s="13" t="s">
        <v>87</v>
      </c>
      <c r="AW410" s="13" t="s">
        <v>29</v>
      </c>
      <c r="AX410" s="13" t="s">
        <v>74</v>
      </c>
      <c r="AY410" s="175" t="s">
        <v>196</v>
      </c>
    </row>
    <row r="411" spans="1:65" s="13" customFormat="1">
      <c r="B411" s="173"/>
      <c r="D411" s="174" t="s">
        <v>219</v>
      </c>
      <c r="E411" s="175" t="s">
        <v>1</v>
      </c>
      <c r="F411" s="176" t="s">
        <v>625</v>
      </c>
      <c r="H411" s="177">
        <v>2</v>
      </c>
      <c r="I411" s="178"/>
      <c r="L411" s="173"/>
      <c r="M411" s="179"/>
      <c r="N411" s="180"/>
      <c r="O411" s="180"/>
      <c r="P411" s="180"/>
      <c r="Q411" s="180"/>
      <c r="R411" s="180"/>
      <c r="S411" s="180"/>
      <c r="T411" s="181"/>
      <c r="AT411" s="175" t="s">
        <v>219</v>
      </c>
      <c r="AU411" s="175" t="s">
        <v>87</v>
      </c>
      <c r="AV411" s="13" t="s">
        <v>87</v>
      </c>
      <c r="AW411" s="13" t="s">
        <v>29</v>
      </c>
      <c r="AX411" s="13" t="s">
        <v>74</v>
      </c>
      <c r="AY411" s="175" t="s">
        <v>196</v>
      </c>
    </row>
    <row r="412" spans="1:65" s="13" customFormat="1">
      <c r="B412" s="173"/>
      <c r="D412" s="174" t="s">
        <v>219</v>
      </c>
      <c r="E412" s="175" t="s">
        <v>1</v>
      </c>
      <c r="F412" s="176" t="s">
        <v>626</v>
      </c>
      <c r="H412" s="177">
        <v>4</v>
      </c>
      <c r="I412" s="178"/>
      <c r="L412" s="173"/>
      <c r="M412" s="179"/>
      <c r="N412" s="180"/>
      <c r="O412" s="180"/>
      <c r="P412" s="180"/>
      <c r="Q412" s="180"/>
      <c r="R412" s="180"/>
      <c r="S412" s="180"/>
      <c r="T412" s="181"/>
      <c r="AT412" s="175" t="s">
        <v>219</v>
      </c>
      <c r="AU412" s="175" t="s">
        <v>87</v>
      </c>
      <c r="AV412" s="13" t="s">
        <v>87</v>
      </c>
      <c r="AW412" s="13" t="s">
        <v>29</v>
      </c>
      <c r="AX412" s="13" t="s">
        <v>74</v>
      </c>
      <c r="AY412" s="175" t="s">
        <v>196</v>
      </c>
    </row>
    <row r="413" spans="1:65" s="13" customFormat="1">
      <c r="B413" s="173"/>
      <c r="D413" s="174" t="s">
        <v>219</v>
      </c>
      <c r="E413" s="175" t="s">
        <v>1</v>
      </c>
      <c r="F413" s="176" t="s">
        <v>627</v>
      </c>
      <c r="H413" s="177">
        <v>1</v>
      </c>
      <c r="I413" s="178"/>
      <c r="L413" s="173"/>
      <c r="M413" s="179"/>
      <c r="N413" s="180"/>
      <c r="O413" s="180"/>
      <c r="P413" s="180"/>
      <c r="Q413" s="180"/>
      <c r="R413" s="180"/>
      <c r="S413" s="180"/>
      <c r="T413" s="181"/>
      <c r="AT413" s="175" t="s">
        <v>219</v>
      </c>
      <c r="AU413" s="175" t="s">
        <v>87</v>
      </c>
      <c r="AV413" s="13" t="s">
        <v>87</v>
      </c>
      <c r="AW413" s="13" t="s">
        <v>29</v>
      </c>
      <c r="AX413" s="13" t="s">
        <v>74</v>
      </c>
      <c r="AY413" s="175" t="s">
        <v>196</v>
      </c>
    </row>
    <row r="414" spans="1:65" s="13" customFormat="1">
      <c r="B414" s="173"/>
      <c r="D414" s="174" t="s">
        <v>219</v>
      </c>
      <c r="E414" s="175" t="s">
        <v>1</v>
      </c>
      <c r="F414" s="176" t="s">
        <v>628</v>
      </c>
      <c r="H414" s="177">
        <v>19</v>
      </c>
      <c r="I414" s="178"/>
      <c r="L414" s="173"/>
      <c r="M414" s="179"/>
      <c r="N414" s="180"/>
      <c r="O414" s="180"/>
      <c r="P414" s="180"/>
      <c r="Q414" s="180"/>
      <c r="R414" s="180"/>
      <c r="S414" s="180"/>
      <c r="T414" s="181"/>
      <c r="AT414" s="175" t="s">
        <v>219</v>
      </c>
      <c r="AU414" s="175" t="s">
        <v>87</v>
      </c>
      <c r="AV414" s="13" t="s">
        <v>87</v>
      </c>
      <c r="AW414" s="13" t="s">
        <v>29</v>
      </c>
      <c r="AX414" s="13" t="s">
        <v>74</v>
      </c>
      <c r="AY414" s="175" t="s">
        <v>196</v>
      </c>
    </row>
    <row r="415" spans="1:65" s="14" customFormat="1">
      <c r="B415" s="182"/>
      <c r="D415" s="174" t="s">
        <v>219</v>
      </c>
      <c r="E415" s="183" t="s">
        <v>1</v>
      </c>
      <c r="F415" s="184" t="s">
        <v>233</v>
      </c>
      <c r="H415" s="185">
        <v>40</v>
      </c>
      <c r="I415" s="186"/>
      <c r="L415" s="182"/>
      <c r="M415" s="187"/>
      <c r="N415" s="188"/>
      <c r="O415" s="188"/>
      <c r="P415" s="188"/>
      <c r="Q415" s="188"/>
      <c r="R415" s="188"/>
      <c r="S415" s="188"/>
      <c r="T415" s="189"/>
      <c r="AT415" s="183" t="s">
        <v>219</v>
      </c>
      <c r="AU415" s="183" t="s">
        <v>87</v>
      </c>
      <c r="AV415" s="14" t="s">
        <v>200</v>
      </c>
      <c r="AW415" s="14" t="s">
        <v>29</v>
      </c>
      <c r="AX415" s="14" t="s">
        <v>81</v>
      </c>
      <c r="AY415" s="183" t="s">
        <v>196</v>
      </c>
    </row>
    <row r="416" spans="1:65" s="2" customFormat="1" ht="21.75" customHeight="1">
      <c r="A416" s="33"/>
      <c r="B416" s="156"/>
      <c r="C416" s="197" t="s">
        <v>629</v>
      </c>
      <c r="D416" s="197" t="s">
        <v>305</v>
      </c>
      <c r="E416" s="198" t="s">
        <v>630</v>
      </c>
      <c r="F416" s="199" t="s">
        <v>631</v>
      </c>
      <c r="G416" s="200" t="s">
        <v>444</v>
      </c>
      <c r="H416" s="201">
        <v>21</v>
      </c>
      <c r="I416" s="202"/>
      <c r="J416" s="203">
        <f>ROUND(I416*H416,2)</f>
        <v>0</v>
      </c>
      <c r="K416" s="204"/>
      <c r="L416" s="205"/>
      <c r="M416" s="206" t="s">
        <v>1</v>
      </c>
      <c r="N416" s="207" t="s">
        <v>40</v>
      </c>
      <c r="O416" s="62"/>
      <c r="P416" s="167">
        <f>O416*H416</f>
        <v>0</v>
      </c>
      <c r="Q416" s="167">
        <v>0.01</v>
      </c>
      <c r="R416" s="167">
        <f>Q416*H416</f>
        <v>0.21</v>
      </c>
      <c r="S416" s="167">
        <v>0</v>
      </c>
      <c r="T416" s="16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9" t="s">
        <v>249</v>
      </c>
      <c r="AT416" s="169" t="s">
        <v>305</v>
      </c>
      <c r="AU416" s="169" t="s">
        <v>87</v>
      </c>
      <c r="AY416" s="18" t="s">
        <v>196</v>
      </c>
      <c r="BE416" s="170">
        <f>IF(N416="základná",J416,0)</f>
        <v>0</v>
      </c>
      <c r="BF416" s="170">
        <f>IF(N416="znížená",J416,0)</f>
        <v>0</v>
      </c>
      <c r="BG416" s="170">
        <f>IF(N416="zákl. prenesená",J416,0)</f>
        <v>0</v>
      </c>
      <c r="BH416" s="170">
        <f>IF(N416="zníž. prenesená",J416,0)</f>
        <v>0</v>
      </c>
      <c r="BI416" s="170">
        <f>IF(N416="nulová",J416,0)</f>
        <v>0</v>
      </c>
      <c r="BJ416" s="18" t="s">
        <v>87</v>
      </c>
      <c r="BK416" s="170">
        <f>ROUND(I416*H416,2)</f>
        <v>0</v>
      </c>
      <c r="BL416" s="18" t="s">
        <v>200</v>
      </c>
      <c r="BM416" s="169" t="s">
        <v>632</v>
      </c>
    </row>
    <row r="417" spans="1:65" s="15" customFormat="1">
      <c r="B417" s="190"/>
      <c r="D417" s="174" t="s">
        <v>219</v>
      </c>
      <c r="E417" s="191" t="s">
        <v>1</v>
      </c>
      <c r="F417" s="192" t="s">
        <v>633</v>
      </c>
      <c r="H417" s="191" t="s">
        <v>1</v>
      </c>
      <c r="I417" s="193"/>
      <c r="L417" s="190"/>
      <c r="M417" s="194"/>
      <c r="N417" s="195"/>
      <c r="O417" s="195"/>
      <c r="P417" s="195"/>
      <c r="Q417" s="195"/>
      <c r="R417" s="195"/>
      <c r="S417" s="195"/>
      <c r="T417" s="196"/>
      <c r="AT417" s="191" t="s">
        <v>219</v>
      </c>
      <c r="AU417" s="191" t="s">
        <v>87</v>
      </c>
      <c r="AV417" s="15" t="s">
        <v>81</v>
      </c>
      <c r="AW417" s="15" t="s">
        <v>29</v>
      </c>
      <c r="AX417" s="15" t="s">
        <v>74</v>
      </c>
      <c r="AY417" s="191" t="s">
        <v>196</v>
      </c>
    </row>
    <row r="418" spans="1:65" s="13" customFormat="1">
      <c r="B418" s="173"/>
      <c r="D418" s="174" t="s">
        <v>219</v>
      </c>
      <c r="E418" s="175" t="s">
        <v>1</v>
      </c>
      <c r="F418" s="176" t="s">
        <v>623</v>
      </c>
      <c r="H418" s="177">
        <v>6</v>
      </c>
      <c r="I418" s="178"/>
      <c r="L418" s="173"/>
      <c r="M418" s="179"/>
      <c r="N418" s="180"/>
      <c r="O418" s="180"/>
      <c r="P418" s="180"/>
      <c r="Q418" s="180"/>
      <c r="R418" s="180"/>
      <c r="S418" s="180"/>
      <c r="T418" s="181"/>
      <c r="AT418" s="175" t="s">
        <v>219</v>
      </c>
      <c r="AU418" s="175" t="s">
        <v>87</v>
      </c>
      <c r="AV418" s="13" t="s">
        <v>87</v>
      </c>
      <c r="AW418" s="13" t="s">
        <v>29</v>
      </c>
      <c r="AX418" s="13" t="s">
        <v>74</v>
      </c>
      <c r="AY418" s="175" t="s">
        <v>196</v>
      </c>
    </row>
    <row r="419" spans="1:65" s="13" customFormat="1">
      <c r="B419" s="173"/>
      <c r="D419" s="174" t="s">
        <v>219</v>
      </c>
      <c r="E419" s="175" t="s">
        <v>1</v>
      </c>
      <c r="F419" s="176" t="s">
        <v>624</v>
      </c>
      <c r="H419" s="177">
        <v>8</v>
      </c>
      <c r="I419" s="178"/>
      <c r="L419" s="173"/>
      <c r="M419" s="179"/>
      <c r="N419" s="180"/>
      <c r="O419" s="180"/>
      <c r="P419" s="180"/>
      <c r="Q419" s="180"/>
      <c r="R419" s="180"/>
      <c r="S419" s="180"/>
      <c r="T419" s="181"/>
      <c r="AT419" s="175" t="s">
        <v>219</v>
      </c>
      <c r="AU419" s="175" t="s">
        <v>87</v>
      </c>
      <c r="AV419" s="13" t="s">
        <v>87</v>
      </c>
      <c r="AW419" s="13" t="s">
        <v>29</v>
      </c>
      <c r="AX419" s="13" t="s">
        <v>74</v>
      </c>
      <c r="AY419" s="175" t="s">
        <v>196</v>
      </c>
    </row>
    <row r="420" spans="1:65" s="13" customFormat="1">
      <c r="B420" s="173"/>
      <c r="D420" s="174" t="s">
        <v>219</v>
      </c>
      <c r="E420" s="175" t="s">
        <v>1</v>
      </c>
      <c r="F420" s="176" t="s">
        <v>626</v>
      </c>
      <c r="H420" s="177">
        <v>4</v>
      </c>
      <c r="I420" s="178"/>
      <c r="L420" s="173"/>
      <c r="M420" s="179"/>
      <c r="N420" s="180"/>
      <c r="O420" s="180"/>
      <c r="P420" s="180"/>
      <c r="Q420" s="180"/>
      <c r="R420" s="180"/>
      <c r="S420" s="180"/>
      <c r="T420" s="181"/>
      <c r="AT420" s="175" t="s">
        <v>219</v>
      </c>
      <c r="AU420" s="175" t="s">
        <v>87</v>
      </c>
      <c r="AV420" s="13" t="s">
        <v>87</v>
      </c>
      <c r="AW420" s="13" t="s">
        <v>29</v>
      </c>
      <c r="AX420" s="13" t="s">
        <v>74</v>
      </c>
      <c r="AY420" s="175" t="s">
        <v>196</v>
      </c>
    </row>
    <row r="421" spans="1:65" s="13" customFormat="1">
      <c r="B421" s="173"/>
      <c r="D421" s="174" t="s">
        <v>219</v>
      </c>
      <c r="E421" s="175" t="s">
        <v>1</v>
      </c>
      <c r="F421" s="176" t="s">
        <v>627</v>
      </c>
      <c r="H421" s="177">
        <v>1</v>
      </c>
      <c r="I421" s="178"/>
      <c r="L421" s="173"/>
      <c r="M421" s="179"/>
      <c r="N421" s="180"/>
      <c r="O421" s="180"/>
      <c r="P421" s="180"/>
      <c r="Q421" s="180"/>
      <c r="R421" s="180"/>
      <c r="S421" s="180"/>
      <c r="T421" s="181"/>
      <c r="AT421" s="175" t="s">
        <v>219</v>
      </c>
      <c r="AU421" s="175" t="s">
        <v>87</v>
      </c>
      <c r="AV421" s="13" t="s">
        <v>87</v>
      </c>
      <c r="AW421" s="13" t="s">
        <v>29</v>
      </c>
      <c r="AX421" s="13" t="s">
        <v>74</v>
      </c>
      <c r="AY421" s="175" t="s">
        <v>196</v>
      </c>
    </row>
    <row r="422" spans="1:65" s="13" customFormat="1">
      <c r="B422" s="173"/>
      <c r="D422" s="174" t="s">
        <v>219</v>
      </c>
      <c r="E422" s="175" t="s">
        <v>1</v>
      </c>
      <c r="F422" s="176" t="s">
        <v>634</v>
      </c>
      <c r="H422" s="177">
        <v>2</v>
      </c>
      <c r="I422" s="178"/>
      <c r="L422" s="173"/>
      <c r="M422" s="179"/>
      <c r="N422" s="180"/>
      <c r="O422" s="180"/>
      <c r="P422" s="180"/>
      <c r="Q422" s="180"/>
      <c r="R422" s="180"/>
      <c r="S422" s="180"/>
      <c r="T422" s="181"/>
      <c r="AT422" s="175" t="s">
        <v>219</v>
      </c>
      <c r="AU422" s="175" t="s">
        <v>87</v>
      </c>
      <c r="AV422" s="13" t="s">
        <v>87</v>
      </c>
      <c r="AW422" s="13" t="s">
        <v>29</v>
      </c>
      <c r="AX422" s="13" t="s">
        <v>74</v>
      </c>
      <c r="AY422" s="175" t="s">
        <v>196</v>
      </c>
    </row>
    <row r="423" spans="1:65" s="14" customFormat="1">
      <c r="B423" s="182"/>
      <c r="D423" s="174" t="s">
        <v>219</v>
      </c>
      <c r="E423" s="183" t="s">
        <v>1</v>
      </c>
      <c r="F423" s="184" t="s">
        <v>233</v>
      </c>
      <c r="H423" s="185">
        <v>21</v>
      </c>
      <c r="I423" s="186"/>
      <c r="L423" s="182"/>
      <c r="M423" s="187"/>
      <c r="N423" s="188"/>
      <c r="O423" s="188"/>
      <c r="P423" s="188"/>
      <c r="Q423" s="188"/>
      <c r="R423" s="188"/>
      <c r="S423" s="188"/>
      <c r="T423" s="189"/>
      <c r="AT423" s="183" t="s">
        <v>219</v>
      </c>
      <c r="AU423" s="183" t="s">
        <v>87</v>
      </c>
      <c r="AV423" s="14" t="s">
        <v>200</v>
      </c>
      <c r="AW423" s="14" t="s">
        <v>29</v>
      </c>
      <c r="AX423" s="14" t="s">
        <v>81</v>
      </c>
      <c r="AY423" s="183" t="s">
        <v>196</v>
      </c>
    </row>
    <row r="424" spans="1:65" s="2" customFormat="1" ht="16.5" customHeight="1">
      <c r="A424" s="33"/>
      <c r="B424" s="156"/>
      <c r="C424" s="197" t="s">
        <v>635</v>
      </c>
      <c r="D424" s="197" t="s">
        <v>305</v>
      </c>
      <c r="E424" s="198" t="s">
        <v>636</v>
      </c>
      <c r="F424" s="199" t="s">
        <v>637</v>
      </c>
      <c r="G424" s="200" t="s">
        <v>444</v>
      </c>
      <c r="H424" s="201">
        <v>17</v>
      </c>
      <c r="I424" s="202"/>
      <c r="J424" s="203">
        <f>ROUND(I424*H424,2)</f>
        <v>0</v>
      </c>
      <c r="K424" s="204"/>
      <c r="L424" s="205"/>
      <c r="M424" s="206" t="s">
        <v>1</v>
      </c>
      <c r="N424" s="207" t="s">
        <v>40</v>
      </c>
      <c r="O424" s="62"/>
      <c r="P424" s="167">
        <f>O424*H424</f>
        <v>0</v>
      </c>
      <c r="Q424" s="167">
        <v>0.01</v>
      </c>
      <c r="R424" s="167">
        <f>Q424*H424</f>
        <v>0.17</v>
      </c>
      <c r="S424" s="167">
        <v>0</v>
      </c>
      <c r="T424" s="16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9" t="s">
        <v>249</v>
      </c>
      <c r="AT424" s="169" t="s">
        <v>305</v>
      </c>
      <c r="AU424" s="169" t="s">
        <v>87</v>
      </c>
      <c r="AY424" s="18" t="s">
        <v>196</v>
      </c>
      <c r="BE424" s="170">
        <f>IF(N424="základná",J424,0)</f>
        <v>0</v>
      </c>
      <c r="BF424" s="170">
        <f>IF(N424="znížená",J424,0)</f>
        <v>0</v>
      </c>
      <c r="BG424" s="170">
        <f>IF(N424="zákl. prenesená",J424,0)</f>
        <v>0</v>
      </c>
      <c r="BH424" s="170">
        <f>IF(N424="zníž. prenesená",J424,0)</f>
        <v>0</v>
      </c>
      <c r="BI424" s="170">
        <f>IF(N424="nulová",J424,0)</f>
        <v>0</v>
      </c>
      <c r="BJ424" s="18" t="s">
        <v>87</v>
      </c>
      <c r="BK424" s="170">
        <f>ROUND(I424*H424,2)</f>
        <v>0</v>
      </c>
      <c r="BL424" s="18" t="s">
        <v>200</v>
      </c>
      <c r="BM424" s="169" t="s">
        <v>638</v>
      </c>
    </row>
    <row r="425" spans="1:65" s="15" customFormat="1">
      <c r="B425" s="190"/>
      <c r="D425" s="174" t="s">
        <v>219</v>
      </c>
      <c r="E425" s="191" t="s">
        <v>1</v>
      </c>
      <c r="F425" s="192" t="s">
        <v>633</v>
      </c>
      <c r="H425" s="191" t="s">
        <v>1</v>
      </c>
      <c r="I425" s="193"/>
      <c r="L425" s="190"/>
      <c r="M425" s="194"/>
      <c r="N425" s="195"/>
      <c r="O425" s="195"/>
      <c r="P425" s="195"/>
      <c r="Q425" s="195"/>
      <c r="R425" s="195"/>
      <c r="S425" s="195"/>
      <c r="T425" s="196"/>
      <c r="AT425" s="191" t="s">
        <v>219</v>
      </c>
      <c r="AU425" s="191" t="s">
        <v>87</v>
      </c>
      <c r="AV425" s="15" t="s">
        <v>81</v>
      </c>
      <c r="AW425" s="15" t="s">
        <v>29</v>
      </c>
      <c r="AX425" s="15" t="s">
        <v>74</v>
      </c>
      <c r="AY425" s="191" t="s">
        <v>196</v>
      </c>
    </row>
    <row r="426" spans="1:65" s="13" customFormat="1">
      <c r="B426" s="173"/>
      <c r="D426" s="174" t="s">
        <v>219</v>
      </c>
      <c r="E426" s="175" t="s">
        <v>1</v>
      </c>
      <c r="F426" s="176" t="s">
        <v>639</v>
      </c>
      <c r="H426" s="177">
        <v>17</v>
      </c>
      <c r="I426" s="178"/>
      <c r="L426" s="173"/>
      <c r="M426" s="179"/>
      <c r="N426" s="180"/>
      <c r="O426" s="180"/>
      <c r="P426" s="180"/>
      <c r="Q426" s="180"/>
      <c r="R426" s="180"/>
      <c r="S426" s="180"/>
      <c r="T426" s="181"/>
      <c r="AT426" s="175" t="s">
        <v>219</v>
      </c>
      <c r="AU426" s="175" t="s">
        <v>87</v>
      </c>
      <c r="AV426" s="13" t="s">
        <v>87</v>
      </c>
      <c r="AW426" s="13" t="s">
        <v>29</v>
      </c>
      <c r="AX426" s="13" t="s">
        <v>81</v>
      </c>
      <c r="AY426" s="175" t="s">
        <v>196</v>
      </c>
    </row>
    <row r="427" spans="1:65" s="2" customFormat="1" ht="16.5" customHeight="1">
      <c r="A427" s="33"/>
      <c r="B427" s="156"/>
      <c r="C427" s="197" t="s">
        <v>640</v>
      </c>
      <c r="D427" s="197" t="s">
        <v>305</v>
      </c>
      <c r="E427" s="198" t="s">
        <v>641</v>
      </c>
      <c r="F427" s="199" t="s">
        <v>642</v>
      </c>
      <c r="G427" s="200" t="s">
        <v>444</v>
      </c>
      <c r="H427" s="201">
        <v>2</v>
      </c>
      <c r="I427" s="202"/>
      <c r="J427" s="203">
        <f>ROUND(I427*H427,2)</f>
        <v>0</v>
      </c>
      <c r="K427" s="204"/>
      <c r="L427" s="205"/>
      <c r="M427" s="206" t="s">
        <v>1</v>
      </c>
      <c r="N427" s="207" t="s">
        <v>40</v>
      </c>
      <c r="O427" s="62"/>
      <c r="P427" s="167">
        <f>O427*H427</f>
        <v>0</v>
      </c>
      <c r="Q427" s="167">
        <v>1.2E-2</v>
      </c>
      <c r="R427" s="167">
        <f>Q427*H427</f>
        <v>2.4E-2</v>
      </c>
      <c r="S427" s="167">
        <v>0</v>
      </c>
      <c r="T427" s="168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9" t="s">
        <v>249</v>
      </c>
      <c r="AT427" s="169" t="s">
        <v>305</v>
      </c>
      <c r="AU427" s="169" t="s">
        <v>87</v>
      </c>
      <c r="AY427" s="18" t="s">
        <v>196</v>
      </c>
      <c r="BE427" s="170">
        <f>IF(N427="základná",J427,0)</f>
        <v>0</v>
      </c>
      <c r="BF427" s="170">
        <f>IF(N427="znížená",J427,0)</f>
        <v>0</v>
      </c>
      <c r="BG427" s="170">
        <f>IF(N427="zákl. prenesená",J427,0)</f>
        <v>0</v>
      </c>
      <c r="BH427" s="170">
        <f>IF(N427="zníž. prenesená",J427,0)</f>
        <v>0</v>
      </c>
      <c r="BI427" s="170">
        <f>IF(N427="nulová",J427,0)</f>
        <v>0</v>
      </c>
      <c r="BJ427" s="18" t="s">
        <v>87</v>
      </c>
      <c r="BK427" s="170">
        <f>ROUND(I427*H427,2)</f>
        <v>0</v>
      </c>
      <c r="BL427" s="18" t="s">
        <v>200</v>
      </c>
      <c r="BM427" s="169" t="s">
        <v>643</v>
      </c>
    </row>
    <row r="428" spans="1:65" s="15" customFormat="1">
      <c r="B428" s="190"/>
      <c r="D428" s="174" t="s">
        <v>219</v>
      </c>
      <c r="E428" s="191" t="s">
        <v>1</v>
      </c>
      <c r="F428" s="192" t="s">
        <v>633</v>
      </c>
      <c r="H428" s="191" t="s">
        <v>1</v>
      </c>
      <c r="I428" s="193"/>
      <c r="L428" s="190"/>
      <c r="M428" s="194"/>
      <c r="N428" s="195"/>
      <c r="O428" s="195"/>
      <c r="P428" s="195"/>
      <c r="Q428" s="195"/>
      <c r="R428" s="195"/>
      <c r="S428" s="195"/>
      <c r="T428" s="196"/>
      <c r="AT428" s="191" t="s">
        <v>219</v>
      </c>
      <c r="AU428" s="191" t="s">
        <v>87</v>
      </c>
      <c r="AV428" s="15" t="s">
        <v>81</v>
      </c>
      <c r="AW428" s="15" t="s">
        <v>29</v>
      </c>
      <c r="AX428" s="15" t="s">
        <v>74</v>
      </c>
      <c r="AY428" s="191" t="s">
        <v>196</v>
      </c>
    </row>
    <row r="429" spans="1:65" s="13" customFormat="1">
      <c r="B429" s="173"/>
      <c r="D429" s="174" t="s">
        <v>219</v>
      </c>
      <c r="E429" s="175" t="s">
        <v>1</v>
      </c>
      <c r="F429" s="176" t="s">
        <v>625</v>
      </c>
      <c r="H429" s="177">
        <v>2</v>
      </c>
      <c r="I429" s="178"/>
      <c r="L429" s="173"/>
      <c r="M429" s="179"/>
      <c r="N429" s="180"/>
      <c r="O429" s="180"/>
      <c r="P429" s="180"/>
      <c r="Q429" s="180"/>
      <c r="R429" s="180"/>
      <c r="S429" s="180"/>
      <c r="T429" s="181"/>
      <c r="AT429" s="175" t="s">
        <v>219</v>
      </c>
      <c r="AU429" s="175" t="s">
        <v>87</v>
      </c>
      <c r="AV429" s="13" t="s">
        <v>87</v>
      </c>
      <c r="AW429" s="13" t="s">
        <v>29</v>
      </c>
      <c r="AX429" s="13" t="s">
        <v>81</v>
      </c>
      <c r="AY429" s="175" t="s">
        <v>196</v>
      </c>
    </row>
    <row r="430" spans="1:65" s="2" customFormat="1" ht="24.2" customHeight="1">
      <c r="A430" s="33"/>
      <c r="B430" s="156"/>
      <c r="C430" s="157" t="s">
        <v>644</v>
      </c>
      <c r="D430" s="157" t="s">
        <v>197</v>
      </c>
      <c r="E430" s="158" t="s">
        <v>645</v>
      </c>
      <c r="F430" s="159" t="s">
        <v>646</v>
      </c>
      <c r="G430" s="160" t="s">
        <v>444</v>
      </c>
      <c r="H430" s="161">
        <v>1</v>
      </c>
      <c r="I430" s="162"/>
      <c r="J430" s="163">
        <f>ROUND(I430*H430,2)</f>
        <v>0</v>
      </c>
      <c r="K430" s="164"/>
      <c r="L430" s="34"/>
      <c r="M430" s="165" t="s">
        <v>1</v>
      </c>
      <c r="N430" s="166" t="s">
        <v>40</v>
      </c>
      <c r="O430" s="62"/>
      <c r="P430" s="167">
        <f>O430*H430</f>
        <v>0</v>
      </c>
      <c r="Q430" s="167">
        <v>4.548E-2</v>
      </c>
      <c r="R430" s="167">
        <f>Q430*H430</f>
        <v>4.548E-2</v>
      </c>
      <c r="S430" s="167">
        <v>0</v>
      </c>
      <c r="T430" s="168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9" t="s">
        <v>200</v>
      </c>
      <c r="AT430" s="169" t="s">
        <v>197</v>
      </c>
      <c r="AU430" s="169" t="s">
        <v>87</v>
      </c>
      <c r="AY430" s="18" t="s">
        <v>196</v>
      </c>
      <c r="BE430" s="170">
        <f>IF(N430="základná",J430,0)</f>
        <v>0</v>
      </c>
      <c r="BF430" s="170">
        <f>IF(N430="znížená",J430,0)</f>
        <v>0</v>
      </c>
      <c r="BG430" s="170">
        <f>IF(N430="zákl. prenesená",J430,0)</f>
        <v>0</v>
      </c>
      <c r="BH430" s="170">
        <f>IF(N430="zníž. prenesená",J430,0)</f>
        <v>0</v>
      </c>
      <c r="BI430" s="170">
        <f>IF(N430="nulová",J430,0)</f>
        <v>0</v>
      </c>
      <c r="BJ430" s="18" t="s">
        <v>87</v>
      </c>
      <c r="BK430" s="170">
        <f>ROUND(I430*H430,2)</f>
        <v>0</v>
      </c>
      <c r="BL430" s="18" t="s">
        <v>200</v>
      </c>
      <c r="BM430" s="169" t="s">
        <v>647</v>
      </c>
    </row>
    <row r="431" spans="1:65" s="13" customFormat="1">
      <c r="B431" s="173"/>
      <c r="D431" s="174" t="s">
        <v>219</v>
      </c>
      <c r="E431" s="175" t="s">
        <v>1</v>
      </c>
      <c r="F431" s="176" t="s">
        <v>648</v>
      </c>
      <c r="H431" s="177">
        <v>1</v>
      </c>
      <c r="I431" s="178"/>
      <c r="L431" s="173"/>
      <c r="M431" s="179"/>
      <c r="N431" s="180"/>
      <c r="O431" s="180"/>
      <c r="P431" s="180"/>
      <c r="Q431" s="180"/>
      <c r="R431" s="180"/>
      <c r="S431" s="180"/>
      <c r="T431" s="181"/>
      <c r="AT431" s="175" t="s">
        <v>219</v>
      </c>
      <c r="AU431" s="175" t="s">
        <v>87</v>
      </c>
      <c r="AV431" s="13" t="s">
        <v>87</v>
      </c>
      <c r="AW431" s="13" t="s">
        <v>29</v>
      </c>
      <c r="AX431" s="13" t="s">
        <v>81</v>
      </c>
      <c r="AY431" s="175" t="s">
        <v>196</v>
      </c>
    </row>
    <row r="432" spans="1:65" s="2" customFormat="1" ht="21.75" customHeight="1">
      <c r="A432" s="33"/>
      <c r="B432" s="156"/>
      <c r="C432" s="197" t="s">
        <v>649</v>
      </c>
      <c r="D432" s="197" t="s">
        <v>305</v>
      </c>
      <c r="E432" s="198" t="s">
        <v>650</v>
      </c>
      <c r="F432" s="199" t="s">
        <v>651</v>
      </c>
      <c r="G432" s="200" t="s">
        <v>444</v>
      </c>
      <c r="H432" s="201">
        <v>1</v>
      </c>
      <c r="I432" s="202"/>
      <c r="J432" s="203">
        <f>ROUND(I432*H432,2)</f>
        <v>0</v>
      </c>
      <c r="K432" s="204"/>
      <c r="L432" s="205"/>
      <c r="M432" s="206" t="s">
        <v>1</v>
      </c>
      <c r="N432" s="207" t="s">
        <v>40</v>
      </c>
      <c r="O432" s="62"/>
      <c r="P432" s="167">
        <f>O432*H432</f>
        <v>0</v>
      </c>
      <c r="Q432" s="167">
        <v>0.02</v>
      </c>
      <c r="R432" s="167">
        <f>Q432*H432</f>
        <v>0.02</v>
      </c>
      <c r="S432" s="167">
        <v>0</v>
      </c>
      <c r="T432" s="168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9" t="s">
        <v>249</v>
      </c>
      <c r="AT432" s="169" t="s">
        <v>305</v>
      </c>
      <c r="AU432" s="169" t="s">
        <v>87</v>
      </c>
      <c r="AY432" s="18" t="s">
        <v>196</v>
      </c>
      <c r="BE432" s="170">
        <f>IF(N432="základná",J432,0)</f>
        <v>0</v>
      </c>
      <c r="BF432" s="170">
        <f>IF(N432="znížená",J432,0)</f>
        <v>0</v>
      </c>
      <c r="BG432" s="170">
        <f>IF(N432="zákl. prenesená",J432,0)</f>
        <v>0</v>
      </c>
      <c r="BH432" s="170">
        <f>IF(N432="zníž. prenesená",J432,0)</f>
        <v>0</v>
      </c>
      <c r="BI432" s="170">
        <f>IF(N432="nulová",J432,0)</f>
        <v>0</v>
      </c>
      <c r="BJ432" s="18" t="s">
        <v>87</v>
      </c>
      <c r="BK432" s="170">
        <f>ROUND(I432*H432,2)</f>
        <v>0</v>
      </c>
      <c r="BL432" s="18" t="s">
        <v>200</v>
      </c>
      <c r="BM432" s="169" t="s">
        <v>652</v>
      </c>
    </row>
    <row r="433" spans="1:65" s="15" customFormat="1">
      <c r="B433" s="190"/>
      <c r="D433" s="174" t="s">
        <v>219</v>
      </c>
      <c r="E433" s="191" t="s">
        <v>1</v>
      </c>
      <c r="F433" s="192" t="s">
        <v>633</v>
      </c>
      <c r="H433" s="191" t="s">
        <v>1</v>
      </c>
      <c r="I433" s="193"/>
      <c r="L433" s="190"/>
      <c r="M433" s="194"/>
      <c r="N433" s="195"/>
      <c r="O433" s="195"/>
      <c r="P433" s="195"/>
      <c r="Q433" s="195"/>
      <c r="R433" s="195"/>
      <c r="S433" s="195"/>
      <c r="T433" s="196"/>
      <c r="AT433" s="191" t="s">
        <v>219</v>
      </c>
      <c r="AU433" s="191" t="s">
        <v>87</v>
      </c>
      <c r="AV433" s="15" t="s">
        <v>81</v>
      </c>
      <c r="AW433" s="15" t="s">
        <v>29</v>
      </c>
      <c r="AX433" s="15" t="s">
        <v>74</v>
      </c>
      <c r="AY433" s="191" t="s">
        <v>196</v>
      </c>
    </row>
    <row r="434" spans="1:65" s="13" customFormat="1">
      <c r="B434" s="173"/>
      <c r="D434" s="174" t="s">
        <v>219</v>
      </c>
      <c r="E434" s="175" t="s">
        <v>1</v>
      </c>
      <c r="F434" s="176" t="s">
        <v>648</v>
      </c>
      <c r="H434" s="177">
        <v>1</v>
      </c>
      <c r="I434" s="178"/>
      <c r="L434" s="173"/>
      <c r="M434" s="179"/>
      <c r="N434" s="180"/>
      <c r="O434" s="180"/>
      <c r="P434" s="180"/>
      <c r="Q434" s="180"/>
      <c r="R434" s="180"/>
      <c r="S434" s="180"/>
      <c r="T434" s="181"/>
      <c r="AT434" s="175" t="s">
        <v>219</v>
      </c>
      <c r="AU434" s="175" t="s">
        <v>87</v>
      </c>
      <c r="AV434" s="13" t="s">
        <v>87</v>
      </c>
      <c r="AW434" s="13" t="s">
        <v>29</v>
      </c>
      <c r="AX434" s="13" t="s">
        <v>81</v>
      </c>
      <c r="AY434" s="175" t="s">
        <v>196</v>
      </c>
    </row>
    <row r="435" spans="1:65" s="2" customFormat="1" ht="24.2" customHeight="1">
      <c r="A435" s="33"/>
      <c r="B435" s="156"/>
      <c r="C435" s="157" t="s">
        <v>653</v>
      </c>
      <c r="D435" s="157" t="s">
        <v>197</v>
      </c>
      <c r="E435" s="158" t="s">
        <v>654</v>
      </c>
      <c r="F435" s="159" t="s">
        <v>655</v>
      </c>
      <c r="G435" s="160" t="s">
        <v>444</v>
      </c>
      <c r="H435" s="161">
        <v>13</v>
      </c>
      <c r="I435" s="162"/>
      <c r="J435" s="163">
        <f>ROUND(I435*H435,2)</f>
        <v>0</v>
      </c>
      <c r="K435" s="164"/>
      <c r="L435" s="34"/>
      <c r="M435" s="165" t="s">
        <v>1</v>
      </c>
      <c r="N435" s="166" t="s">
        <v>40</v>
      </c>
      <c r="O435" s="62"/>
      <c r="P435" s="167">
        <f>O435*H435</f>
        <v>0</v>
      </c>
      <c r="Q435" s="167">
        <v>5.9610000000000003E-2</v>
      </c>
      <c r="R435" s="167">
        <f>Q435*H435</f>
        <v>0.77493000000000001</v>
      </c>
      <c r="S435" s="167">
        <v>0</v>
      </c>
      <c r="T435" s="16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9" t="s">
        <v>200</v>
      </c>
      <c r="AT435" s="169" t="s">
        <v>197</v>
      </c>
      <c r="AU435" s="169" t="s">
        <v>87</v>
      </c>
      <c r="AY435" s="18" t="s">
        <v>196</v>
      </c>
      <c r="BE435" s="170">
        <f>IF(N435="základná",J435,0)</f>
        <v>0</v>
      </c>
      <c r="BF435" s="170">
        <f>IF(N435="znížená",J435,0)</f>
        <v>0</v>
      </c>
      <c r="BG435" s="170">
        <f>IF(N435="zákl. prenesená",J435,0)</f>
        <v>0</v>
      </c>
      <c r="BH435" s="170">
        <f>IF(N435="zníž. prenesená",J435,0)</f>
        <v>0</v>
      </c>
      <c r="BI435" s="170">
        <f>IF(N435="nulová",J435,0)</f>
        <v>0</v>
      </c>
      <c r="BJ435" s="18" t="s">
        <v>87</v>
      </c>
      <c r="BK435" s="170">
        <f>ROUND(I435*H435,2)</f>
        <v>0</v>
      </c>
      <c r="BL435" s="18" t="s">
        <v>200</v>
      </c>
      <c r="BM435" s="169" t="s">
        <v>656</v>
      </c>
    </row>
    <row r="436" spans="1:65" s="13" customFormat="1">
      <c r="B436" s="173"/>
      <c r="D436" s="174" t="s">
        <v>219</v>
      </c>
      <c r="E436" s="175" t="s">
        <v>1</v>
      </c>
      <c r="F436" s="176" t="s">
        <v>657</v>
      </c>
      <c r="H436" s="177">
        <v>7</v>
      </c>
      <c r="I436" s="178"/>
      <c r="L436" s="173"/>
      <c r="M436" s="179"/>
      <c r="N436" s="180"/>
      <c r="O436" s="180"/>
      <c r="P436" s="180"/>
      <c r="Q436" s="180"/>
      <c r="R436" s="180"/>
      <c r="S436" s="180"/>
      <c r="T436" s="181"/>
      <c r="AT436" s="175" t="s">
        <v>219</v>
      </c>
      <c r="AU436" s="175" t="s">
        <v>87</v>
      </c>
      <c r="AV436" s="13" t="s">
        <v>87</v>
      </c>
      <c r="AW436" s="13" t="s">
        <v>29</v>
      </c>
      <c r="AX436" s="13" t="s">
        <v>74</v>
      </c>
      <c r="AY436" s="175" t="s">
        <v>196</v>
      </c>
    </row>
    <row r="437" spans="1:65" s="13" customFormat="1">
      <c r="B437" s="173"/>
      <c r="D437" s="174" t="s">
        <v>219</v>
      </c>
      <c r="E437" s="175" t="s">
        <v>1</v>
      </c>
      <c r="F437" s="176" t="s">
        <v>658</v>
      </c>
      <c r="H437" s="177">
        <v>1</v>
      </c>
      <c r="I437" s="178"/>
      <c r="L437" s="173"/>
      <c r="M437" s="179"/>
      <c r="N437" s="180"/>
      <c r="O437" s="180"/>
      <c r="P437" s="180"/>
      <c r="Q437" s="180"/>
      <c r="R437" s="180"/>
      <c r="S437" s="180"/>
      <c r="T437" s="181"/>
      <c r="AT437" s="175" t="s">
        <v>219</v>
      </c>
      <c r="AU437" s="175" t="s">
        <v>87</v>
      </c>
      <c r="AV437" s="13" t="s">
        <v>87</v>
      </c>
      <c r="AW437" s="13" t="s">
        <v>29</v>
      </c>
      <c r="AX437" s="13" t="s">
        <v>74</v>
      </c>
      <c r="AY437" s="175" t="s">
        <v>196</v>
      </c>
    </row>
    <row r="438" spans="1:65" s="13" customFormat="1">
      <c r="B438" s="173"/>
      <c r="D438" s="174" t="s">
        <v>219</v>
      </c>
      <c r="E438" s="175" t="s">
        <v>1</v>
      </c>
      <c r="F438" s="176" t="s">
        <v>659</v>
      </c>
      <c r="H438" s="177">
        <v>3</v>
      </c>
      <c r="I438" s="178"/>
      <c r="L438" s="173"/>
      <c r="M438" s="179"/>
      <c r="N438" s="180"/>
      <c r="O438" s="180"/>
      <c r="P438" s="180"/>
      <c r="Q438" s="180"/>
      <c r="R438" s="180"/>
      <c r="S438" s="180"/>
      <c r="T438" s="181"/>
      <c r="AT438" s="175" t="s">
        <v>219</v>
      </c>
      <c r="AU438" s="175" t="s">
        <v>87</v>
      </c>
      <c r="AV438" s="13" t="s">
        <v>87</v>
      </c>
      <c r="AW438" s="13" t="s">
        <v>29</v>
      </c>
      <c r="AX438" s="13" t="s">
        <v>74</v>
      </c>
      <c r="AY438" s="175" t="s">
        <v>196</v>
      </c>
    </row>
    <row r="439" spans="1:65" s="13" customFormat="1">
      <c r="B439" s="173"/>
      <c r="D439" s="174" t="s">
        <v>219</v>
      </c>
      <c r="E439" s="175" t="s">
        <v>1</v>
      </c>
      <c r="F439" s="176" t="s">
        <v>660</v>
      </c>
      <c r="H439" s="177">
        <v>1</v>
      </c>
      <c r="I439" s="178"/>
      <c r="L439" s="173"/>
      <c r="M439" s="179"/>
      <c r="N439" s="180"/>
      <c r="O439" s="180"/>
      <c r="P439" s="180"/>
      <c r="Q439" s="180"/>
      <c r="R439" s="180"/>
      <c r="S439" s="180"/>
      <c r="T439" s="181"/>
      <c r="AT439" s="175" t="s">
        <v>219</v>
      </c>
      <c r="AU439" s="175" t="s">
        <v>87</v>
      </c>
      <c r="AV439" s="13" t="s">
        <v>87</v>
      </c>
      <c r="AW439" s="13" t="s">
        <v>29</v>
      </c>
      <c r="AX439" s="13" t="s">
        <v>74</v>
      </c>
      <c r="AY439" s="175" t="s">
        <v>196</v>
      </c>
    </row>
    <row r="440" spans="1:65" s="13" customFormat="1">
      <c r="B440" s="173"/>
      <c r="D440" s="174" t="s">
        <v>219</v>
      </c>
      <c r="E440" s="175" t="s">
        <v>1</v>
      </c>
      <c r="F440" s="176" t="s">
        <v>661</v>
      </c>
      <c r="H440" s="177">
        <v>1</v>
      </c>
      <c r="I440" s="178"/>
      <c r="L440" s="173"/>
      <c r="M440" s="179"/>
      <c r="N440" s="180"/>
      <c r="O440" s="180"/>
      <c r="P440" s="180"/>
      <c r="Q440" s="180"/>
      <c r="R440" s="180"/>
      <c r="S440" s="180"/>
      <c r="T440" s="181"/>
      <c r="AT440" s="175" t="s">
        <v>219</v>
      </c>
      <c r="AU440" s="175" t="s">
        <v>87</v>
      </c>
      <c r="AV440" s="13" t="s">
        <v>87</v>
      </c>
      <c r="AW440" s="13" t="s">
        <v>29</v>
      </c>
      <c r="AX440" s="13" t="s">
        <v>74</v>
      </c>
      <c r="AY440" s="175" t="s">
        <v>196</v>
      </c>
    </row>
    <row r="441" spans="1:65" s="14" customFormat="1">
      <c r="B441" s="182"/>
      <c r="D441" s="174" t="s">
        <v>219</v>
      </c>
      <c r="E441" s="183" t="s">
        <v>1</v>
      </c>
      <c r="F441" s="184" t="s">
        <v>233</v>
      </c>
      <c r="H441" s="185">
        <v>13</v>
      </c>
      <c r="I441" s="186"/>
      <c r="L441" s="182"/>
      <c r="M441" s="187"/>
      <c r="N441" s="188"/>
      <c r="O441" s="188"/>
      <c r="P441" s="188"/>
      <c r="Q441" s="188"/>
      <c r="R441" s="188"/>
      <c r="S441" s="188"/>
      <c r="T441" s="189"/>
      <c r="AT441" s="183" t="s">
        <v>219</v>
      </c>
      <c r="AU441" s="183" t="s">
        <v>87</v>
      </c>
      <c r="AV441" s="14" t="s">
        <v>200</v>
      </c>
      <c r="AW441" s="14" t="s">
        <v>29</v>
      </c>
      <c r="AX441" s="14" t="s">
        <v>81</v>
      </c>
      <c r="AY441" s="183" t="s">
        <v>196</v>
      </c>
    </row>
    <row r="442" spans="1:65" s="2" customFormat="1" ht="16.5" customHeight="1">
      <c r="A442" s="33"/>
      <c r="B442" s="156"/>
      <c r="C442" s="197" t="s">
        <v>662</v>
      </c>
      <c r="D442" s="197" t="s">
        <v>305</v>
      </c>
      <c r="E442" s="198" t="s">
        <v>663</v>
      </c>
      <c r="F442" s="199" t="s">
        <v>664</v>
      </c>
      <c r="G442" s="200" t="s">
        <v>444</v>
      </c>
      <c r="H442" s="201">
        <v>9</v>
      </c>
      <c r="I442" s="202"/>
      <c r="J442" s="203">
        <f>ROUND(I442*H442,2)</f>
        <v>0</v>
      </c>
      <c r="K442" s="204"/>
      <c r="L442" s="205"/>
      <c r="M442" s="206" t="s">
        <v>1</v>
      </c>
      <c r="N442" s="207" t="s">
        <v>40</v>
      </c>
      <c r="O442" s="62"/>
      <c r="P442" s="167">
        <f>O442*H442</f>
        <v>0</v>
      </c>
      <c r="Q442" s="167">
        <v>1.2E-2</v>
      </c>
      <c r="R442" s="167">
        <f>Q442*H442</f>
        <v>0.108</v>
      </c>
      <c r="S442" s="167">
        <v>0</v>
      </c>
      <c r="T442" s="16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9" t="s">
        <v>249</v>
      </c>
      <c r="AT442" s="169" t="s">
        <v>305</v>
      </c>
      <c r="AU442" s="169" t="s">
        <v>87</v>
      </c>
      <c r="AY442" s="18" t="s">
        <v>196</v>
      </c>
      <c r="BE442" s="170">
        <f>IF(N442="základná",J442,0)</f>
        <v>0</v>
      </c>
      <c r="BF442" s="170">
        <f>IF(N442="znížená",J442,0)</f>
        <v>0</v>
      </c>
      <c r="BG442" s="170">
        <f>IF(N442="zákl. prenesená",J442,0)</f>
        <v>0</v>
      </c>
      <c r="BH442" s="170">
        <f>IF(N442="zníž. prenesená",J442,0)</f>
        <v>0</v>
      </c>
      <c r="BI442" s="170">
        <f>IF(N442="nulová",J442,0)</f>
        <v>0</v>
      </c>
      <c r="BJ442" s="18" t="s">
        <v>87</v>
      </c>
      <c r="BK442" s="170">
        <f>ROUND(I442*H442,2)</f>
        <v>0</v>
      </c>
      <c r="BL442" s="18" t="s">
        <v>200</v>
      </c>
      <c r="BM442" s="169" t="s">
        <v>665</v>
      </c>
    </row>
    <row r="443" spans="1:65" s="15" customFormat="1">
      <c r="B443" s="190"/>
      <c r="D443" s="174" t="s">
        <v>219</v>
      </c>
      <c r="E443" s="191" t="s">
        <v>1</v>
      </c>
      <c r="F443" s="192" t="s">
        <v>633</v>
      </c>
      <c r="H443" s="191" t="s">
        <v>1</v>
      </c>
      <c r="I443" s="193"/>
      <c r="L443" s="190"/>
      <c r="M443" s="194"/>
      <c r="N443" s="195"/>
      <c r="O443" s="195"/>
      <c r="P443" s="195"/>
      <c r="Q443" s="195"/>
      <c r="R443" s="195"/>
      <c r="S443" s="195"/>
      <c r="T443" s="196"/>
      <c r="AT443" s="191" t="s">
        <v>219</v>
      </c>
      <c r="AU443" s="191" t="s">
        <v>87</v>
      </c>
      <c r="AV443" s="15" t="s">
        <v>81</v>
      </c>
      <c r="AW443" s="15" t="s">
        <v>29</v>
      </c>
      <c r="AX443" s="15" t="s">
        <v>74</v>
      </c>
      <c r="AY443" s="191" t="s">
        <v>196</v>
      </c>
    </row>
    <row r="444" spans="1:65" s="13" customFormat="1">
      <c r="B444" s="173"/>
      <c r="D444" s="174" t="s">
        <v>219</v>
      </c>
      <c r="E444" s="175" t="s">
        <v>1</v>
      </c>
      <c r="F444" s="176" t="s">
        <v>657</v>
      </c>
      <c r="H444" s="177">
        <v>7</v>
      </c>
      <c r="I444" s="178"/>
      <c r="L444" s="173"/>
      <c r="M444" s="179"/>
      <c r="N444" s="180"/>
      <c r="O444" s="180"/>
      <c r="P444" s="180"/>
      <c r="Q444" s="180"/>
      <c r="R444" s="180"/>
      <c r="S444" s="180"/>
      <c r="T444" s="181"/>
      <c r="AT444" s="175" t="s">
        <v>219</v>
      </c>
      <c r="AU444" s="175" t="s">
        <v>87</v>
      </c>
      <c r="AV444" s="13" t="s">
        <v>87</v>
      </c>
      <c r="AW444" s="13" t="s">
        <v>29</v>
      </c>
      <c r="AX444" s="13" t="s">
        <v>74</v>
      </c>
      <c r="AY444" s="175" t="s">
        <v>196</v>
      </c>
    </row>
    <row r="445" spans="1:65" s="13" customFormat="1">
      <c r="B445" s="173"/>
      <c r="D445" s="174" t="s">
        <v>219</v>
      </c>
      <c r="E445" s="175" t="s">
        <v>1</v>
      </c>
      <c r="F445" s="176" t="s">
        <v>658</v>
      </c>
      <c r="H445" s="177">
        <v>1</v>
      </c>
      <c r="I445" s="178"/>
      <c r="L445" s="173"/>
      <c r="M445" s="179"/>
      <c r="N445" s="180"/>
      <c r="O445" s="180"/>
      <c r="P445" s="180"/>
      <c r="Q445" s="180"/>
      <c r="R445" s="180"/>
      <c r="S445" s="180"/>
      <c r="T445" s="181"/>
      <c r="AT445" s="175" t="s">
        <v>219</v>
      </c>
      <c r="AU445" s="175" t="s">
        <v>87</v>
      </c>
      <c r="AV445" s="13" t="s">
        <v>87</v>
      </c>
      <c r="AW445" s="13" t="s">
        <v>29</v>
      </c>
      <c r="AX445" s="13" t="s">
        <v>74</v>
      </c>
      <c r="AY445" s="175" t="s">
        <v>196</v>
      </c>
    </row>
    <row r="446" spans="1:65" s="13" customFormat="1">
      <c r="B446" s="173"/>
      <c r="D446" s="174" t="s">
        <v>219</v>
      </c>
      <c r="E446" s="175" t="s">
        <v>1</v>
      </c>
      <c r="F446" s="176" t="s">
        <v>660</v>
      </c>
      <c r="H446" s="177">
        <v>1</v>
      </c>
      <c r="I446" s="178"/>
      <c r="L446" s="173"/>
      <c r="M446" s="179"/>
      <c r="N446" s="180"/>
      <c r="O446" s="180"/>
      <c r="P446" s="180"/>
      <c r="Q446" s="180"/>
      <c r="R446" s="180"/>
      <c r="S446" s="180"/>
      <c r="T446" s="181"/>
      <c r="AT446" s="175" t="s">
        <v>219</v>
      </c>
      <c r="AU446" s="175" t="s">
        <v>87</v>
      </c>
      <c r="AV446" s="13" t="s">
        <v>87</v>
      </c>
      <c r="AW446" s="13" t="s">
        <v>29</v>
      </c>
      <c r="AX446" s="13" t="s">
        <v>74</v>
      </c>
      <c r="AY446" s="175" t="s">
        <v>196</v>
      </c>
    </row>
    <row r="447" spans="1:65" s="14" customFormat="1">
      <c r="B447" s="182"/>
      <c r="D447" s="174" t="s">
        <v>219</v>
      </c>
      <c r="E447" s="183" t="s">
        <v>1</v>
      </c>
      <c r="F447" s="184" t="s">
        <v>233</v>
      </c>
      <c r="H447" s="185">
        <v>9</v>
      </c>
      <c r="I447" s="186"/>
      <c r="L447" s="182"/>
      <c r="M447" s="187"/>
      <c r="N447" s="188"/>
      <c r="O447" s="188"/>
      <c r="P447" s="188"/>
      <c r="Q447" s="188"/>
      <c r="R447" s="188"/>
      <c r="S447" s="188"/>
      <c r="T447" s="189"/>
      <c r="AT447" s="183" t="s">
        <v>219</v>
      </c>
      <c r="AU447" s="183" t="s">
        <v>87</v>
      </c>
      <c r="AV447" s="14" t="s">
        <v>200</v>
      </c>
      <c r="AW447" s="14" t="s">
        <v>29</v>
      </c>
      <c r="AX447" s="14" t="s">
        <v>81</v>
      </c>
      <c r="AY447" s="183" t="s">
        <v>196</v>
      </c>
    </row>
    <row r="448" spans="1:65" s="2" customFormat="1" ht="21.75" customHeight="1">
      <c r="A448" s="33"/>
      <c r="B448" s="156"/>
      <c r="C448" s="197" t="s">
        <v>666</v>
      </c>
      <c r="D448" s="197" t="s">
        <v>305</v>
      </c>
      <c r="E448" s="198" t="s">
        <v>667</v>
      </c>
      <c r="F448" s="199" t="s">
        <v>668</v>
      </c>
      <c r="G448" s="200" t="s">
        <v>444</v>
      </c>
      <c r="H448" s="201">
        <v>4</v>
      </c>
      <c r="I448" s="202"/>
      <c r="J448" s="203">
        <f>ROUND(I448*H448,2)</f>
        <v>0</v>
      </c>
      <c r="K448" s="204"/>
      <c r="L448" s="205"/>
      <c r="M448" s="206" t="s">
        <v>1</v>
      </c>
      <c r="N448" s="207" t="s">
        <v>40</v>
      </c>
      <c r="O448" s="62"/>
      <c r="P448" s="167">
        <f>O448*H448</f>
        <v>0</v>
      </c>
      <c r="Q448" s="167">
        <v>1.6799999999999999E-2</v>
      </c>
      <c r="R448" s="167">
        <f>Q448*H448</f>
        <v>6.7199999999999996E-2</v>
      </c>
      <c r="S448" s="167">
        <v>0</v>
      </c>
      <c r="T448" s="168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9" t="s">
        <v>249</v>
      </c>
      <c r="AT448" s="169" t="s">
        <v>305</v>
      </c>
      <c r="AU448" s="169" t="s">
        <v>87</v>
      </c>
      <c r="AY448" s="18" t="s">
        <v>196</v>
      </c>
      <c r="BE448" s="170">
        <f>IF(N448="základná",J448,0)</f>
        <v>0</v>
      </c>
      <c r="BF448" s="170">
        <f>IF(N448="znížená",J448,0)</f>
        <v>0</v>
      </c>
      <c r="BG448" s="170">
        <f>IF(N448="zákl. prenesená",J448,0)</f>
        <v>0</v>
      </c>
      <c r="BH448" s="170">
        <f>IF(N448="zníž. prenesená",J448,0)</f>
        <v>0</v>
      </c>
      <c r="BI448" s="170">
        <f>IF(N448="nulová",J448,0)</f>
        <v>0</v>
      </c>
      <c r="BJ448" s="18" t="s">
        <v>87</v>
      </c>
      <c r="BK448" s="170">
        <f>ROUND(I448*H448,2)</f>
        <v>0</v>
      </c>
      <c r="BL448" s="18" t="s">
        <v>200</v>
      </c>
      <c r="BM448" s="169" t="s">
        <v>669</v>
      </c>
    </row>
    <row r="449" spans="1:65" s="15" customFormat="1">
      <c r="B449" s="190"/>
      <c r="D449" s="174" t="s">
        <v>219</v>
      </c>
      <c r="E449" s="191" t="s">
        <v>1</v>
      </c>
      <c r="F449" s="192" t="s">
        <v>633</v>
      </c>
      <c r="H449" s="191" t="s">
        <v>1</v>
      </c>
      <c r="I449" s="193"/>
      <c r="L449" s="190"/>
      <c r="M449" s="194"/>
      <c r="N449" s="195"/>
      <c r="O449" s="195"/>
      <c r="P449" s="195"/>
      <c r="Q449" s="195"/>
      <c r="R449" s="195"/>
      <c r="S449" s="195"/>
      <c r="T449" s="196"/>
      <c r="AT449" s="191" t="s">
        <v>219</v>
      </c>
      <c r="AU449" s="191" t="s">
        <v>87</v>
      </c>
      <c r="AV449" s="15" t="s">
        <v>81</v>
      </c>
      <c r="AW449" s="15" t="s">
        <v>29</v>
      </c>
      <c r="AX449" s="15" t="s">
        <v>74</v>
      </c>
      <c r="AY449" s="191" t="s">
        <v>196</v>
      </c>
    </row>
    <row r="450" spans="1:65" s="13" customFormat="1">
      <c r="B450" s="173"/>
      <c r="D450" s="174" t="s">
        <v>219</v>
      </c>
      <c r="E450" s="175" t="s">
        <v>1</v>
      </c>
      <c r="F450" s="176" t="s">
        <v>659</v>
      </c>
      <c r="H450" s="177">
        <v>3</v>
      </c>
      <c r="I450" s="178"/>
      <c r="L450" s="173"/>
      <c r="M450" s="179"/>
      <c r="N450" s="180"/>
      <c r="O450" s="180"/>
      <c r="P450" s="180"/>
      <c r="Q450" s="180"/>
      <c r="R450" s="180"/>
      <c r="S450" s="180"/>
      <c r="T450" s="181"/>
      <c r="AT450" s="175" t="s">
        <v>219</v>
      </c>
      <c r="AU450" s="175" t="s">
        <v>87</v>
      </c>
      <c r="AV450" s="13" t="s">
        <v>87</v>
      </c>
      <c r="AW450" s="13" t="s">
        <v>29</v>
      </c>
      <c r="AX450" s="13" t="s">
        <v>74</v>
      </c>
      <c r="AY450" s="175" t="s">
        <v>196</v>
      </c>
    </row>
    <row r="451" spans="1:65" s="13" customFormat="1">
      <c r="B451" s="173"/>
      <c r="D451" s="174" t="s">
        <v>219</v>
      </c>
      <c r="E451" s="175" t="s">
        <v>1</v>
      </c>
      <c r="F451" s="176" t="s">
        <v>661</v>
      </c>
      <c r="H451" s="177">
        <v>1</v>
      </c>
      <c r="I451" s="178"/>
      <c r="L451" s="173"/>
      <c r="M451" s="179"/>
      <c r="N451" s="180"/>
      <c r="O451" s="180"/>
      <c r="P451" s="180"/>
      <c r="Q451" s="180"/>
      <c r="R451" s="180"/>
      <c r="S451" s="180"/>
      <c r="T451" s="181"/>
      <c r="AT451" s="175" t="s">
        <v>219</v>
      </c>
      <c r="AU451" s="175" t="s">
        <v>87</v>
      </c>
      <c r="AV451" s="13" t="s">
        <v>87</v>
      </c>
      <c r="AW451" s="13" t="s">
        <v>29</v>
      </c>
      <c r="AX451" s="13" t="s">
        <v>74</v>
      </c>
      <c r="AY451" s="175" t="s">
        <v>196</v>
      </c>
    </row>
    <row r="452" spans="1:65" s="14" customFormat="1">
      <c r="B452" s="182"/>
      <c r="D452" s="174" t="s">
        <v>219</v>
      </c>
      <c r="E452" s="183" t="s">
        <v>1</v>
      </c>
      <c r="F452" s="184" t="s">
        <v>233</v>
      </c>
      <c r="H452" s="185">
        <v>4</v>
      </c>
      <c r="I452" s="186"/>
      <c r="L452" s="182"/>
      <c r="M452" s="187"/>
      <c r="N452" s="188"/>
      <c r="O452" s="188"/>
      <c r="P452" s="188"/>
      <c r="Q452" s="188"/>
      <c r="R452" s="188"/>
      <c r="S452" s="188"/>
      <c r="T452" s="189"/>
      <c r="AT452" s="183" t="s">
        <v>219</v>
      </c>
      <c r="AU452" s="183" t="s">
        <v>87</v>
      </c>
      <c r="AV452" s="14" t="s">
        <v>200</v>
      </c>
      <c r="AW452" s="14" t="s">
        <v>29</v>
      </c>
      <c r="AX452" s="14" t="s">
        <v>81</v>
      </c>
      <c r="AY452" s="183" t="s">
        <v>196</v>
      </c>
    </row>
    <row r="453" spans="1:65" s="2" customFormat="1" ht="16.5" customHeight="1">
      <c r="A453" s="33"/>
      <c r="B453" s="156"/>
      <c r="C453" s="157" t="s">
        <v>670</v>
      </c>
      <c r="D453" s="157" t="s">
        <v>197</v>
      </c>
      <c r="E453" s="158" t="s">
        <v>671</v>
      </c>
      <c r="F453" s="159" t="s">
        <v>672</v>
      </c>
      <c r="G453" s="160" t="s">
        <v>444</v>
      </c>
      <c r="H453" s="161">
        <v>1</v>
      </c>
      <c r="I453" s="162"/>
      <c r="J453" s="163">
        <f>ROUND(I453*H453,2)</f>
        <v>0</v>
      </c>
      <c r="K453" s="164"/>
      <c r="L453" s="34"/>
      <c r="M453" s="165" t="s">
        <v>1</v>
      </c>
      <c r="N453" s="166" t="s">
        <v>40</v>
      </c>
      <c r="O453" s="62"/>
      <c r="P453" s="167">
        <f>O453*H453</f>
        <v>0</v>
      </c>
      <c r="Q453" s="167">
        <v>6.1780000000000002E-2</v>
      </c>
      <c r="R453" s="167">
        <f>Q453*H453</f>
        <v>6.1780000000000002E-2</v>
      </c>
      <c r="S453" s="167">
        <v>0</v>
      </c>
      <c r="T453" s="168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9" t="s">
        <v>200</v>
      </c>
      <c r="AT453" s="169" t="s">
        <v>197</v>
      </c>
      <c r="AU453" s="169" t="s">
        <v>87</v>
      </c>
      <c r="AY453" s="18" t="s">
        <v>196</v>
      </c>
      <c r="BE453" s="170">
        <f>IF(N453="základná",J453,0)</f>
        <v>0</v>
      </c>
      <c r="BF453" s="170">
        <f>IF(N453="znížená",J453,0)</f>
        <v>0</v>
      </c>
      <c r="BG453" s="170">
        <f>IF(N453="zákl. prenesená",J453,0)</f>
        <v>0</v>
      </c>
      <c r="BH453" s="170">
        <f>IF(N453="zníž. prenesená",J453,0)</f>
        <v>0</v>
      </c>
      <c r="BI453" s="170">
        <f>IF(N453="nulová",J453,0)</f>
        <v>0</v>
      </c>
      <c r="BJ453" s="18" t="s">
        <v>87</v>
      </c>
      <c r="BK453" s="170">
        <f>ROUND(I453*H453,2)</f>
        <v>0</v>
      </c>
      <c r="BL453" s="18" t="s">
        <v>200</v>
      </c>
      <c r="BM453" s="169" t="s">
        <v>673</v>
      </c>
    </row>
    <row r="454" spans="1:65" s="2" customFormat="1" ht="21.75" customHeight="1">
      <c r="A454" s="33"/>
      <c r="B454" s="156"/>
      <c r="C454" s="197" t="s">
        <v>674</v>
      </c>
      <c r="D454" s="197" t="s">
        <v>305</v>
      </c>
      <c r="E454" s="198" t="s">
        <v>675</v>
      </c>
      <c r="F454" s="199" t="s">
        <v>676</v>
      </c>
      <c r="G454" s="200" t="s">
        <v>444</v>
      </c>
      <c r="H454" s="201">
        <v>1</v>
      </c>
      <c r="I454" s="202"/>
      <c r="J454" s="203">
        <f>ROUND(I454*H454,2)</f>
        <v>0</v>
      </c>
      <c r="K454" s="204"/>
      <c r="L454" s="205"/>
      <c r="M454" s="206" t="s">
        <v>1</v>
      </c>
      <c r="N454" s="207" t="s">
        <v>40</v>
      </c>
      <c r="O454" s="62"/>
      <c r="P454" s="167">
        <f>O454*H454</f>
        <v>0</v>
      </c>
      <c r="Q454" s="167">
        <v>0.1</v>
      </c>
      <c r="R454" s="167">
        <f>Q454*H454</f>
        <v>0.1</v>
      </c>
      <c r="S454" s="167">
        <v>0</v>
      </c>
      <c r="T454" s="16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9" t="s">
        <v>249</v>
      </c>
      <c r="AT454" s="169" t="s">
        <v>305</v>
      </c>
      <c r="AU454" s="169" t="s">
        <v>87</v>
      </c>
      <c r="AY454" s="18" t="s">
        <v>196</v>
      </c>
      <c r="BE454" s="170">
        <f>IF(N454="základná",J454,0)</f>
        <v>0</v>
      </c>
      <c r="BF454" s="170">
        <f>IF(N454="znížená",J454,0)</f>
        <v>0</v>
      </c>
      <c r="BG454" s="170">
        <f>IF(N454="zákl. prenesená",J454,0)</f>
        <v>0</v>
      </c>
      <c r="BH454" s="170">
        <f>IF(N454="zníž. prenesená",J454,0)</f>
        <v>0</v>
      </c>
      <c r="BI454" s="170">
        <f>IF(N454="nulová",J454,0)</f>
        <v>0</v>
      </c>
      <c r="BJ454" s="18" t="s">
        <v>87</v>
      </c>
      <c r="BK454" s="170">
        <f>ROUND(I454*H454,2)</f>
        <v>0</v>
      </c>
      <c r="BL454" s="18" t="s">
        <v>200</v>
      </c>
      <c r="BM454" s="169" t="s">
        <v>677</v>
      </c>
    </row>
    <row r="455" spans="1:65" s="2" customFormat="1" ht="21.75" customHeight="1">
      <c r="A455" s="33"/>
      <c r="B455" s="156"/>
      <c r="C455" s="157" t="s">
        <v>678</v>
      </c>
      <c r="D455" s="157" t="s">
        <v>197</v>
      </c>
      <c r="E455" s="158" t="s">
        <v>679</v>
      </c>
      <c r="F455" s="159" t="s">
        <v>680</v>
      </c>
      <c r="G455" s="160" t="s">
        <v>444</v>
      </c>
      <c r="H455" s="161">
        <v>2</v>
      </c>
      <c r="I455" s="162"/>
      <c r="J455" s="163">
        <f>ROUND(I455*H455,2)</f>
        <v>0</v>
      </c>
      <c r="K455" s="164"/>
      <c r="L455" s="34"/>
      <c r="M455" s="165" t="s">
        <v>1</v>
      </c>
      <c r="N455" s="166" t="s">
        <v>40</v>
      </c>
      <c r="O455" s="62"/>
      <c r="P455" s="167">
        <f>O455*H455</f>
        <v>0</v>
      </c>
      <c r="Q455" s="167">
        <v>6.1780000000000002E-2</v>
      </c>
      <c r="R455" s="167">
        <f>Q455*H455</f>
        <v>0.12356</v>
      </c>
      <c r="S455" s="167">
        <v>0</v>
      </c>
      <c r="T455" s="168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9" t="s">
        <v>200</v>
      </c>
      <c r="AT455" s="169" t="s">
        <v>197</v>
      </c>
      <c r="AU455" s="169" t="s">
        <v>87</v>
      </c>
      <c r="AY455" s="18" t="s">
        <v>196</v>
      </c>
      <c r="BE455" s="170">
        <f>IF(N455="základná",J455,0)</f>
        <v>0</v>
      </c>
      <c r="BF455" s="170">
        <f>IF(N455="znížená",J455,0)</f>
        <v>0</v>
      </c>
      <c r="BG455" s="170">
        <f>IF(N455="zákl. prenesená",J455,0)</f>
        <v>0</v>
      </c>
      <c r="BH455" s="170">
        <f>IF(N455="zníž. prenesená",J455,0)</f>
        <v>0</v>
      </c>
      <c r="BI455" s="170">
        <f>IF(N455="nulová",J455,0)</f>
        <v>0</v>
      </c>
      <c r="BJ455" s="18" t="s">
        <v>87</v>
      </c>
      <c r="BK455" s="170">
        <f>ROUND(I455*H455,2)</f>
        <v>0</v>
      </c>
      <c r="BL455" s="18" t="s">
        <v>200</v>
      </c>
      <c r="BM455" s="169" t="s">
        <v>681</v>
      </c>
    </row>
    <row r="456" spans="1:65" s="2" customFormat="1" ht="24.2" customHeight="1">
      <c r="A456" s="33"/>
      <c r="B456" s="156"/>
      <c r="C456" s="197" t="s">
        <v>682</v>
      </c>
      <c r="D456" s="197" t="s">
        <v>305</v>
      </c>
      <c r="E456" s="198" t="s">
        <v>683</v>
      </c>
      <c r="F456" s="199" t="s">
        <v>684</v>
      </c>
      <c r="G456" s="200" t="s">
        <v>444</v>
      </c>
      <c r="H456" s="201">
        <v>2</v>
      </c>
      <c r="I456" s="202"/>
      <c r="J456" s="203">
        <f>ROUND(I456*H456,2)</f>
        <v>0</v>
      </c>
      <c r="K456" s="204"/>
      <c r="L456" s="205"/>
      <c r="M456" s="206" t="s">
        <v>1</v>
      </c>
      <c r="N456" s="207" t="s">
        <v>40</v>
      </c>
      <c r="O456" s="62"/>
      <c r="P456" s="167">
        <f>O456*H456</f>
        <v>0</v>
      </c>
      <c r="Q456" s="167">
        <v>0.1</v>
      </c>
      <c r="R456" s="167">
        <f>Q456*H456</f>
        <v>0.2</v>
      </c>
      <c r="S456" s="167">
        <v>0</v>
      </c>
      <c r="T456" s="168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9" t="s">
        <v>249</v>
      </c>
      <c r="AT456" s="169" t="s">
        <v>305</v>
      </c>
      <c r="AU456" s="169" t="s">
        <v>87</v>
      </c>
      <c r="AY456" s="18" t="s">
        <v>196</v>
      </c>
      <c r="BE456" s="170">
        <f>IF(N456="základná",J456,0)</f>
        <v>0</v>
      </c>
      <c r="BF456" s="170">
        <f>IF(N456="znížená",J456,0)</f>
        <v>0</v>
      </c>
      <c r="BG456" s="170">
        <f>IF(N456="zákl. prenesená",J456,0)</f>
        <v>0</v>
      </c>
      <c r="BH456" s="170">
        <f>IF(N456="zníž. prenesená",J456,0)</f>
        <v>0</v>
      </c>
      <c r="BI456" s="170">
        <f>IF(N456="nulová",J456,0)</f>
        <v>0</v>
      </c>
      <c r="BJ456" s="18" t="s">
        <v>87</v>
      </c>
      <c r="BK456" s="170">
        <f>ROUND(I456*H456,2)</f>
        <v>0</v>
      </c>
      <c r="BL456" s="18" t="s">
        <v>200</v>
      </c>
      <c r="BM456" s="169" t="s">
        <v>685</v>
      </c>
    </row>
    <row r="457" spans="1:65" s="12" customFormat="1" ht="22.7" customHeight="1">
      <c r="B457" s="146"/>
      <c r="D457" s="147" t="s">
        <v>73</v>
      </c>
      <c r="E457" s="171" t="s">
        <v>255</v>
      </c>
      <c r="F457" s="171" t="s">
        <v>686</v>
      </c>
      <c r="I457" s="149"/>
      <c r="J457" s="172">
        <f>BK457</f>
        <v>0</v>
      </c>
      <c r="L457" s="146"/>
      <c r="M457" s="150"/>
      <c r="N457" s="151"/>
      <c r="O457" s="151"/>
      <c r="P457" s="152">
        <f>SUM(P458:P472)</f>
        <v>0</v>
      </c>
      <c r="Q457" s="151"/>
      <c r="R457" s="152">
        <f>SUM(R458:R472)</f>
        <v>94.474290440000019</v>
      </c>
      <c r="S457" s="151"/>
      <c r="T457" s="153">
        <f>SUM(T458:T472)</f>
        <v>0</v>
      </c>
      <c r="AR457" s="147" t="s">
        <v>81</v>
      </c>
      <c r="AT457" s="154" t="s">
        <v>73</v>
      </c>
      <c r="AU457" s="154" t="s">
        <v>81</v>
      </c>
      <c r="AY457" s="147" t="s">
        <v>196</v>
      </c>
      <c r="BK457" s="155">
        <f>SUM(BK458:BK472)</f>
        <v>0</v>
      </c>
    </row>
    <row r="458" spans="1:65" s="2" customFormat="1" ht="33" customHeight="1">
      <c r="A458" s="33"/>
      <c r="B458" s="156"/>
      <c r="C458" s="157" t="s">
        <v>687</v>
      </c>
      <c r="D458" s="157" t="s">
        <v>197</v>
      </c>
      <c r="E458" s="158" t="s">
        <v>688</v>
      </c>
      <c r="F458" s="159" t="s">
        <v>689</v>
      </c>
      <c r="G458" s="160" t="s">
        <v>217</v>
      </c>
      <c r="H458" s="161">
        <v>32.64</v>
      </c>
      <c r="I458" s="162"/>
      <c r="J458" s="163">
        <f>ROUND(I458*H458,2)</f>
        <v>0</v>
      </c>
      <c r="K458" s="164"/>
      <c r="L458" s="34"/>
      <c r="M458" s="165" t="s">
        <v>1</v>
      </c>
      <c r="N458" s="166" t="s">
        <v>40</v>
      </c>
      <c r="O458" s="62"/>
      <c r="P458" s="167">
        <f>O458*H458</f>
        <v>0</v>
      </c>
      <c r="Q458" s="167">
        <v>2.572E-2</v>
      </c>
      <c r="R458" s="167">
        <f>Q458*H458</f>
        <v>0.83950080000000005</v>
      </c>
      <c r="S458" s="167">
        <v>0</v>
      </c>
      <c r="T458" s="168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9" t="s">
        <v>200</v>
      </c>
      <c r="AT458" s="169" t="s">
        <v>197</v>
      </c>
      <c r="AU458" s="169" t="s">
        <v>87</v>
      </c>
      <c r="AY458" s="18" t="s">
        <v>196</v>
      </c>
      <c r="BE458" s="170">
        <f>IF(N458="základná",J458,0)</f>
        <v>0</v>
      </c>
      <c r="BF458" s="170">
        <f>IF(N458="znížená",J458,0)</f>
        <v>0</v>
      </c>
      <c r="BG458" s="170">
        <f>IF(N458="zákl. prenesená",J458,0)</f>
        <v>0</v>
      </c>
      <c r="BH458" s="170">
        <f>IF(N458="zníž. prenesená",J458,0)</f>
        <v>0</v>
      </c>
      <c r="BI458" s="170">
        <f>IF(N458="nulová",J458,0)</f>
        <v>0</v>
      </c>
      <c r="BJ458" s="18" t="s">
        <v>87</v>
      </c>
      <c r="BK458" s="170">
        <f>ROUND(I458*H458,2)</f>
        <v>0</v>
      </c>
      <c r="BL458" s="18" t="s">
        <v>200</v>
      </c>
      <c r="BM458" s="169" t="s">
        <v>690</v>
      </c>
    </row>
    <row r="459" spans="1:65" s="13" customFormat="1">
      <c r="B459" s="173"/>
      <c r="D459" s="174" t="s">
        <v>219</v>
      </c>
      <c r="E459" s="175" t="s">
        <v>1</v>
      </c>
      <c r="F459" s="176" t="s">
        <v>691</v>
      </c>
      <c r="H459" s="177">
        <v>32.64</v>
      </c>
      <c r="I459" s="178"/>
      <c r="L459" s="173"/>
      <c r="M459" s="179"/>
      <c r="N459" s="180"/>
      <c r="O459" s="180"/>
      <c r="P459" s="180"/>
      <c r="Q459" s="180"/>
      <c r="R459" s="180"/>
      <c r="S459" s="180"/>
      <c r="T459" s="181"/>
      <c r="AT459" s="175" t="s">
        <v>219</v>
      </c>
      <c r="AU459" s="175" t="s">
        <v>87</v>
      </c>
      <c r="AV459" s="13" t="s">
        <v>87</v>
      </c>
      <c r="AW459" s="13" t="s">
        <v>29</v>
      </c>
      <c r="AX459" s="13" t="s">
        <v>81</v>
      </c>
      <c r="AY459" s="175" t="s">
        <v>196</v>
      </c>
    </row>
    <row r="460" spans="1:65" s="2" customFormat="1" ht="37.700000000000003" customHeight="1">
      <c r="A460" s="33"/>
      <c r="B460" s="156"/>
      <c r="C460" s="157" t="s">
        <v>692</v>
      </c>
      <c r="D460" s="157" t="s">
        <v>197</v>
      </c>
      <c r="E460" s="158" t="s">
        <v>693</v>
      </c>
      <c r="F460" s="159" t="s">
        <v>694</v>
      </c>
      <c r="G460" s="160" t="s">
        <v>217</v>
      </c>
      <c r="H460" s="161">
        <v>1832.9880000000001</v>
      </c>
      <c r="I460" s="162"/>
      <c r="J460" s="163">
        <f>ROUND(I460*H460,2)</f>
        <v>0</v>
      </c>
      <c r="K460" s="164"/>
      <c r="L460" s="34"/>
      <c r="M460" s="165" t="s">
        <v>1</v>
      </c>
      <c r="N460" s="166" t="s">
        <v>40</v>
      </c>
      <c r="O460" s="62"/>
      <c r="P460" s="167">
        <f>O460*H460</f>
        <v>0</v>
      </c>
      <c r="Q460" s="167">
        <v>2.3990000000000001E-2</v>
      </c>
      <c r="R460" s="167">
        <f>Q460*H460</f>
        <v>43.973382120000004</v>
      </c>
      <c r="S460" s="167">
        <v>0</v>
      </c>
      <c r="T460" s="16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9" t="s">
        <v>200</v>
      </c>
      <c r="AT460" s="169" t="s">
        <v>197</v>
      </c>
      <c r="AU460" s="169" t="s">
        <v>87</v>
      </c>
      <c r="AY460" s="18" t="s">
        <v>196</v>
      </c>
      <c r="BE460" s="170">
        <f>IF(N460="základná",J460,0)</f>
        <v>0</v>
      </c>
      <c r="BF460" s="170">
        <f>IF(N460="znížená",J460,0)</f>
        <v>0</v>
      </c>
      <c r="BG460" s="170">
        <f>IF(N460="zákl. prenesená",J460,0)</f>
        <v>0</v>
      </c>
      <c r="BH460" s="170">
        <f>IF(N460="zníž. prenesená",J460,0)</f>
        <v>0</v>
      </c>
      <c r="BI460" s="170">
        <f>IF(N460="nulová",J460,0)</f>
        <v>0</v>
      </c>
      <c r="BJ460" s="18" t="s">
        <v>87</v>
      </c>
      <c r="BK460" s="170">
        <f>ROUND(I460*H460,2)</f>
        <v>0</v>
      </c>
      <c r="BL460" s="18" t="s">
        <v>200</v>
      </c>
      <c r="BM460" s="169" t="s">
        <v>695</v>
      </c>
    </row>
    <row r="461" spans="1:65" s="13" customFormat="1" ht="22.5">
      <c r="B461" s="173"/>
      <c r="D461" s="174" t="s">
        <v>219</v>
      </c>
      <c r="E461" s="175" t="s">
        <v>1</v>
      </c>
      <c r="F461" s="176" t="s">
        <v>696</v>
      </c>
      <c r="H461" s="177">
        <v>1832.9880000000001</v>
      </c>
      <c r="I461" s="178"/>
      <c r="L461" s="173"/>
      <c r="M461" s="179"/>
      <c r="N461" s="180"/>
      <c r="O461" s="180"/>
      <c r="P461" s="180"/>
      <c r="Q461" s="180"/>
      <c r="R461" s="180"/>
      <c r="S461" s="180"/>
      <c r="T461" s="181"/>
      <c r="AT461" s="175" t="s">
        <v>219</v>
      </c>
      <c r="AU461" s="175" t="s">
        <v>87</v>
      </c>
      <c r="AV461" s="13" t="s">
        <v>87</v>
      </c>
      <c r="AW461" s="13" t="s">
        <v>29</v>
      </c>
      <c r="AX461" s="13" t="s">
        <v>81</v>
      </c>
      <c r="AY461" s="175" t="s">
        <v>196</v>
      </c>
    </row>
    <row r="462" spans="1:65" s="2" customFormat="1" ht="44.25" customHeight="1">
      <c r="A462" s="33"/>
      <c r="B462" s="156"/>
      <c r="C462" s="157" t="s">
        <v>697</v>
      </c>
      <c r="D462" s="157" t="s">
        <v>197</v>
      </c>
      <c r="E462" s="158" t="s">
        <v>698</v>
      </c>
      <c r="F462" s="159" t="s">
        <v>699</v>
      </c>
      <c r="G462" s="160" t="s">
        <v>217</v>
      </c>
      <c r="H462" s="161">
        <v>32.64</v>
      </c>
      <c r="I462" s="162"/>
      <c r="J462" s="163">
        <f>ROUND(I462*H462,2)</f>
        <v>0</v>
      </c>
      <c r="K462" s="164"/>
      <c r="L462" s="34"/>
      <c r="M462" s="165" t="s">
        <v>1</v>
      </c>
      <c r="N462" s="166" t="s">
        <v>40</v>
      </c>
      <c r="O462" s="62"/>
      <c r="P462" s="167">
        <f>O462*H462</f>
        <v>0</v>
      </c>
      <c r="Q462" s="167">
        <v>0</v>
      </c>
      <c r="R462" s="167">
        <f>Q462*H462</f>
        <v>0</v>
      </c>
      <c r="S462" s="167">
        <v>0</v>
      </c>
      <c r="T462" s="168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9" t="s">
        <v>200</v>
      </c>
      <c r="AT462" s="169" t="s">
        <v>197</v>
      </c>
      <c r="AU462" s="169" t="s">
        <v>87</v>
      </c>
      <c r="AY462" s="18" t="s">
        <v>196</v>
      </c>
      <c r="BE462" s="170">
        <f>IF(N462="základná",J462,0)</f>
        <v>0</v>
      </c>
      <c r="BF462" s="170">
        <f>IF(N462="znížená",J462,0)</f>
        <v>0</v>
      </c>
      <c r="BG462" s="170">
        <f>IF(N462="zákl. prenesená",J462,0)</f>
        <v>0</v>
      </c>
      <c r="BH462" s="170">
        <f>IF(N462="zníž. prenesená",J462,0)</f>
        <v>0</v>
      </c>
      <c r="BI462" s="170">
        <f>IF(N462="nulová",J462,0)</f>
        <v>0</v>
      </c>
      <c r="BJ462" s="18" t="s">
        <v>87</v>
      </c>
      <c r="BK462" s="170">
        <f>ROUND(I462*H462,2)</f>
        <v>0</v>
      </c>
      <c r="BL462" s="18" t="s">
        <v>200</v>
      </c>
      <c r="BM462" s="169" t="s">
        <v>700</v>
      </c>
    </row>
    <row r="463" spans="1:65" s="13" customFormat="1">
      <c r="B463" s="173"/>
      <c r="D463" s="174" t="s">
        <v>219</v>
      </c>
      <c r="E463" s="175" t="s">
        <v>1</v>
      </c>
      <c r="F463" s="176" t="s">
        <v>691</v>
      </c>
      <c r="H463" s="177">
        <v>32.64</v>
      </c>
      <c r="I463" s="178"/>
      <c r="L463" s="173"/>
      <c r="M463" s="179"/>
      <c r="N463" s="180"/>
      <c r="O463" s="180"/>
      <c r="P463" s="180"/>
      <c r="Q463" s="180"/>
      <c r="R463" s="180"/>
      <c r="S463" s="180"/>
      <c r="T463" s="181"/>
      <c r="AT463" s="175" t="s">
        <v>219</v>
      </c>
      <c r="AU463" s="175" t="s">
        <v>87</v>
      </c>
      <c r="AV463" s="13" t="s">
        <v>87</v>
      </c>
      <c r="AW463" s="13" t="s">
        <v>29</v>
      </c>
      <c r="AX463" s="13" t="s">
        <v>81</v>
      </c>
      <c r="AY463" s="175" t="s">
        <v>196</v>
      </c>
    </row>
    <row r="464" spans="1:65" s="2" customFormat="1" ht="44.25" customHeight="1">
      <c r="A464" s="33"/>
      <c r="B464" s="156"/>
      <c r="C464" s="157" t="s">
        <v>701</v>
      </c>
      <c r="D464" s="157" t="s">
        <v>197</v>
      </c>
      <c r="E464" s="158" t="s">
        <v>702</v>
      </c>
      <c r="F464" s="159" t="s">
        <v>703</v>
      </c>
      <c r="G464" s="160" t="s">
        <v>217</v>
      </c>
      <c r="H464" s="161">
        <v>3665.9760000000001</v>
      </c>
      <c r="I464" s="162"/>
      <c r="J464" s="163">
        <f>ROUND(I464*H464,2)</f>
        <v>0</v>
      </c>
      <c r="K464" s="164"/>
      <c r="L464" s="34"/>
      <c r="M464" s="165" t="s">
        <v>1</v>
      </c>
      <c r="N464" s="166" t="s">
        <v>40</v>
      </c>
      <c r="O464" s="62"/>
      <c r="P464" s="167">
        <f>O464*H464</f>
        <v>0</v>
      </c>
      <c r="Q464" s="167">
        <v>0</v>
      </c>
      <c r="R464" s="167">
        <f>Q464*H464</f>
        <v>0</v>
      </c>
      <c r="S464" s="167">
        <v>0</v>
      </c>
      <c r="T464" s="168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9" t="s">
        <v>200</v>
      </c>
      <c r="AT464" s="169" t="s">
        <v>197</v>
      </c>
      <c r="AU464" s="169" t="s">
        <v>87</v>
      </c>
      <c r="AY464" s="18" t="s">
        <v>196</v>
      </c>
      <c r="BE464" s="170">
        <f>IF(N464="základná",J464,0)</f>
        <v>0</v>
      </c>
      <c r="BF464" s="170">
        <f>IF(N464="znížená",J464,0)</f>
        <v>0</v>
      </c>
      <c r="BG464" s="170">
        <f>IF(N464="zákl. prenesená",J464,0)</f>
        <v>0</v>
      </c>
      <c r="BH464" s="170">
        <f>IF(N464="zníž. prenesená",J464,0)</f>
        <v>0</v>
      </c>
      <c r="BI464" s="170">
        <f>IF(N464="nulová",J464,0)</f>
        <v>0</v>
      </c>
      <c r="BJ464" s="18" t="s">
        <v>87</v>
      </c>
      <c r="BK464" s="170">
        <f>ROUND(I464*H464,2)</f>
        <v>0</v>
      </c>
      <c r="BL464" s="18" t="s">
        <v>200</v>
      </c>
      <c r="BM464" s="169" t="s">
        <v>704</v>
      </c>
    </row>
    <row r="465" spans="1:65" s="13" customFormat="1">
      <c r="B465" s="173"/>
      <c r="D465" s="174" t="s">
        <v>219</v>
      </c>
      <c r="E465" s="175" t="s">
        <v>1</v>
      </c>
      <c r="F465" s="176" t="s">
        <v>705</v>
      </c>
      <c r="H465" s="177">
        <v>3665.9760000000001</v>
      </c>
      <c r="I465" s="178"/>
      <c r="L465" s="173"/>
      <c r="M465" s="179"/>
      <c r="N465" s="180"/>
      <c r="O465" s="180"/>
      <c r="P465" s="180"/>
      <c r="Q465" s="180"/>
      <c r="R465" s="180"/>
      <c r="S465" s="180"/>
      <c r="T465" s="181"/>
      <c r="AT465" s="175" t="s">
        <v>219</v>
      </c>
      <c r="AU465" s="175" t="s">
        <v>87</v>
      </c>
      <c r="AV465" s="13" t="s">
        <v>87</v>
      </c>
      <c r="AW465" s="13" t="s">
        <v>29</v>
      </c>
      <c r="AX465" s="13" t="s">
        <v>81</v>
      </c>
      <c r="AY465" s="175" t="s">
        <v>196</v>
      </c>
    </row>
    <row r="466" spans="1:65" s="2" customFormat="1" ht="33" customHeight="1">
      <c r="A466" s="33"/>
      <c r="B466" s="156"/>
      <c r="C466" s="157" t="s">
        <v>706</v>
      </c>
      <c r="D466" s="157" t="s">
        <v>197</v>
      </c>
      <c r="E466" s="158" t="s">
        <v>707</v>
      </c>
      <c r="F466" s="159" t="s">
        <v>708</v>
      </c>
      <c r="G466" s="160" t="s">
        <v>217</v>
      </c>
      <c r="H466" s="161">
        <v>32.64</v>
      </c>
      <c r="I466" s="162"/>
      <c r="J466" s="163">
        <f>ROUND(I466*H466,2)</f>
        <v>0</v>
      </c>
      <c r="K466" s="164"/>
      <c r="L466" s="34"/>
      <c r="M466" s="165" t="s">
        <v>1</v>
      </c>
      <c r="N466" s="166" t="s">
        <v>40</v>
      </c>
      <c r="O466" s="62"/>
      <c r="P466" s="167">
        <f>O466*H466</f>
        <v>0</v>
      </c>
      <c r="Q466" s="167">
        <v>2.572E-2</v>
      </c>
      <c r="R466" s="167">
        <f>Q466*H466</f>
        <v>0.83950080000000005</v>
      </c>
      <c r="S466" s="167">
        <v>0</v>
      </c>
      <c r="T466" s="168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9" t="s">
        <v>200</v>
      </c>
      <c r="AT466" s="169" t="s">
        <v>197</v>
      </c>
      <c r="AU466" s="169" t="s">
        <v>87</v>
      </c>
      <c r="AY466" s="18" t="s">
        <v>196</v>
      </c>
      <c r="BE466" s="170">
        <f>IF(N466="základná",J466,0)</f>
        <v>0</v>
      </c>
      <c r="BF466" s="170">
        <f>IF(N466="znížená",J466,0)</f>
        <v>0</v>
      </c>
      <c r="BG466" s="170">
        <f>IF(N466="zákl. prenesená",J466,0)</f>
        <v>0</v>
      </c>
      <c r="BH466" s="170">
        <f>IF(N466="zníž. prenesená",J466,0)</f>
        <v>0</v>
      </c>
      <c r="BI466" s="170">
        <f>IF(N466="nulová",J466,0)</f>
        <v>0</v>
      </c>
      <c r="BJ466" s="18" t="s">
        <v>87</v>
      </c>
      <c r="BK466" s="170">
        <f>ROUND(I466*H466,2)</f>
        <v>0</v>
      </c>
      <c r="BL466" s="18" t="s">
        <v>200</v>
      </c>
      <c r="BM466" s="169" t="s">
        <v>709</v>
      </c>
    </row>
    <row r="467" spans="1:65" s="13" customFormat="1">
      <c r="B467" s="173"/>
      <c r="D467" s="174" t="s">
        <v>219</v>
      </c>
      <c r="E467" s="175" t="s">
        <v>1</v>
      </c>
      <c r="F467" s="176" t="s">
        <v>691</v>
      </c>
      <c r="H467" s="177">
        <v>32.64</v>
      </c>
      <c r="I467" s="178"/>
      <c r="L467" s="173"/>
      <c r="M467" s="179"/>
      <c r="N467" s="180"/>
      <c r="O467" s="180"/>
      <c r="P467" s="180"/>
      <c r="Q467" s="180"/>
      <c r="R467" s="180"/>
      <c r="S467" s="180"/>
      <c r="T467" s="181"/>
      <c r="AT467" s="175" t="s">
        <v>219</v>
      </c>
      <c r="AU467" s="175" t="s">
        <v>87</v>
      </c>
      <c r="AV467" s="13" t="s">
        <v>87</v>
      </c>
      <c r="AW467" s="13" t="s">
        <v>29</v>
      </c>
      <c r="AX467" s="13" t="s">
        <v>81</v>
      </c>
      <c r="AY467" s="175" t="s">
        <v>196</v>
      </c>
    </row>
    <row r="468" spans="1:65" s="2" customFormat="1" ht="37.700000000000003" customHeight="1">
      <c r="A468" s="33"/>
      <c r="B468" s="156"/>
      <c r="C468" s="157" t="s">
        <v>710</v>
      </c>
      <c r="D468" s="157" t="s">
        <v>197</v>
      </c>
      <c r="E468" s="158" t="s">
        <v>711</v>
      </c>
      <c r="F468" s="159" t="s">
        <v>712</v>
      </c>
      <c r="G468" s="160" t="s">
        <v>217</v>
      </c>
      <c r="H468" s="161">
        <v>1832.9880000000001</v>
      </c>
      <c r="I468" s="162"/>
      <c r="J468" s="163">
        <f>ROUND(I468*H468,2)</f>
        <v>0</v>
      </c>
      <c r="K468" s="164"/>
      <c r="L468" s="34"/>
      <c r="M468" s="165" t="s">
        <v>1</v>
      </c>
      <c r="N468" s="166" t="s">
        <v>40</v>
      </c>
      <c r="O468" s="62"/>
      <c r="P468" s="167">
        <f>O468*H468</f>
        <v>0</v>
      </c>
      <c r="Q468" s="167">
        <v>2.3990000000000001E-2</v>
      </c>
      <c r="R468" s="167">
        <f>Q468*H468</f>
        <v>43.973382120000004</v>
      </c>
      <c r="S468" s="167">
        <v>0</v>
      </c>
      <c r="T468" s="168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9" t="s">
        <v>200</v>
      </c>
      <c r="AT468" s="169" t="s">
        <v>197</v>
      </c>
      <c r="AU468" s="169" t="s">
        <v>87</v>
      </c>
      <c r="AY468" s="18" t="s">
        <v>196</v>
      </c>
      <c r="BE468" s="170">
        <f>IF(N468="základná",J468,0)</f>
        <v>0</v>
      </c>
      <c r="BF468" s="170">
        <f>IF(N468="znížená",J468,0)</f>
        <v>0</v>
      </c>
      <c r="BG468" s="170">
        <f>IF(N468="zákl. prenesená",J468,0)</f>
        <v>0</v>
      </c>
      <c r="BH468" s="170">
        <f>IF(N468="zníž. prenesená",J468,0)</f>
        <v>0</v>
      </c>
      <c r="BI468" s="170">
        <f>IF(N468="nulová",J468,0)</f>
        <v>0</v>
      </c>
      <c r="BJ468" s="18" t="s">
        <v>87</v>
      </c>
      <c r="BK468" s="170">
        <f>ROUND(I468*H468,2)</f>
        <v>0</v>
      </c>
      <c r="BL468" s="18" t="s">
        <v>200</v>
      </c>
      <c r="BM468" s="169" t="s">
        <v>713</v>
      </c>
    </row>
    <row r="469" spans="1:65" s="2" customFormat="1" ht="24.2" customHeight="1">
      <c r="A469" s="33"/>
      <c r="B469" s="156"/>
      <c r="C469" s="157" t="s">
        <v>714</v>
      </c>
      <c r="D469" s="157" t="s">
        <v>197</v>
      </c>
      <c r="E469" s="158" t="s">
        <v>715</v>
      </c>
      <c r="F469" s="159" t="s">
        <v>716</v>
      </c>
      <c r="G469" s="160" t="s">
        <v>217</v>
      </c>
      <c r="H469" s="161">
        <v>2461.1799999999998</v>
      </c>
      <c r="I469" s="162"/>
      <c r="J469" s="163">
        <f>ROUND(I469*H469,2)</f>
        <v>0</v>
      </c>
      <c r="K469" s="164"/>
      <c r="L469" s="34"/>
      <c r="M469" s="165" t="s">
        <v>1</v>
      </c>
      <c r="N469" s="166" t="s">
        <v>40</v>
      </c>
      <c r="O469" s="62"/>
      <c r="P469" s="167">
        <f>O469*H469</f>
        <v>0</v>
      </c>
      <c r="Q469" s="167">
        <v>1.92E-3</v>
      </c>
      <c r="R469" s="167">
        <f>Q469*H469</f>
        <v>4.7254655999999997</v>
      </c>
      <c r="S469" s="167">
        <v>0</v>
      </c>
      <c r="T469" s="16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9" t="s">
        <v>200</v>
      </c>
      <c r="AT469" s="169" t="s">
        <v>197</v>
      </c>
      <c r="AU469" s="169" t="s">
        <v>87</v>
      </c>
      <c r="AY469" s="18" t="s">
        <v>196</v>
      </c>
      <c r="BE469" s="170">
        <f>IF(N469="základná",J469,0)</f>
        <v>0</v>
      </c>
      <c r="BF469" s="170">
        <f>IF(N469="znížená",J469,0)</f>
        <v>0</v>
      </c>
      <c r="BG469" s="170">
        <f>IF(N469="zákl. prenesená",J469,0)</f>
        <v>0</v>
      </c>
      <c r="BH469" s="170">
        <f>IF(N469="zníž. prenesená",J469,0)</f>
        <v>0</v>
      </c>
      <c r="BI469" s="170">
        <f>IF(N469="nulová",J469,0)</f>
        <v>0</v>
      </c>
      <c r="BJ469" s="18" t="s">
        <v>87</v>
      </c>
      <c r="BK469" s="170">
        <f>ROUND(I469*H469,2)</f>
        <v>0</v>
      </c>
      <c r="BL469" s="18" t="s">
        <v>200</v>
      </c>
      <c r="BM469" s="169" t="s">
        <v>717</v>
      </c>
    </row>
    <row r="470" spans="1:65" s="2" customFormat="1" ht="16.5" customHeight="1">
      <c r="A470" s="33"/>
      <c r="B470" s="156"/>
      <c r="C470" s="157" t="s">
        <v>718</v>
      </c>
      <c r="D470" s="157" t="s">
        <v>197</v>
      </c>
      <c r="E470" s="158" t="s">
        <v>719</v>
      </c>
      <c r="F470" s="159" t="s">
        <v>720</v>
      </c>
      <c r="G470" s="160" t="s">
        <v>217</v>
      </c>
      <c r="H470" s="161">
        <v>2461.1799999999998</v>
      </c>
      <c r="I470" s="162"/>
      <c r="J470" s="163">
        <f>ROUND(I470*H470,2)</f>
        <v>0</v>
      </c>
      <c r="K470" s="164"/>
      <c r="L470" s="34"/>
      <c r="M470" s="165" t="s">
        <v>1</v>
      </c>
      <c r="N470" s="166" t="s">
        <v>40</v>
      </c>
      <c r="O470" s="62"/>
      <c r="P470" s="167">
        <f>O470*H470</f>
        <v>0</v>
      </c>
      <c r="Q470" s="167">
        <v>5.0000000000000002E-5</v>
      </c>
      <c r="R470" s="167">
        <f>Q470*H470</f>
        <v>0.123059</v>
      </c>
      <c r="S470" s="167">
        <v>0</v>
      </c>
      <c r="T470" s="16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69" t="s">
        <v>200</v>
      </c>
      <c r="AT470" s="169" t="s">
        <v>197</v>
      </c>
      <c r="AU470" s="169" t="s">
        <v>87</v>
      </c>
      <c r="AY470" s="18" t="s">
        <v>196</v>
      </c>
      <c r="BE470" s="170">
        <f>IF(N470="základná",J470,0)</f>
        <v>0</v>
      </c>
      <c r="BF470" s="170">
        <f>IF(N470="znížená",J470,0)</f>
        <v>0</v>
      </c>
      <c r="BG470" s="170">
        <f>IF(N470="zákl. prenesená",J470,0)</f>
        <v>0</v>
      </c>
      <c r="BH470" s="170">
        <f>IF(N470="zníž. prenesená",J470,0)</f>
        <v>0</v>
      </c>
      <c r="BI470" s="170">
        <f>IF(N470="nulová",J470,0)</f>
        <v>0</v>
      </c>
      <c r="BJ470" s="18" t="s">
        <v>87</v>
      </c>
      <c r="BK470" s="170">
        <f>ROUND(I470*H470,2)</f>
        <v>0</v>
      </c>
      <c r="BL470" s="18" t="s">
        <v>200</v>
      </c>
      <c r="BM470" s="169" t="s">
        <v>721</v>
      </c>
    </row>
    <row r="471" spans="1:65" s="13" customFormat="1">
      <c r="B471" s="173"/>
      <c r="D471" s="174" t="s">
        <v>219</v>
      </c>
      <c r="E471" s="175" t="s">
        <v>1</v>
      </c>
      <c r="F471" s="176" t="s">
        <v>722</v>
      </c>
      <c r="H471" s="177">
        <v>2461.1799999999998</v>
      </c>
      <c r="I471" s="178"/>
      <c r="L471" s="173"/>
      <c r="M471" s="179"/>
      <c r="N471" s="180"/>
      <c r="O471" s="180"/>
      <c r="P471" s="180"/>
      <c r="Q471" s="180"/>
      <c r="R471" s="180"/>
      <c r="S471" s="180"/>
      <c r="T471" s="181"/>
      <c r="AT471" s="175" t="s">
        <v>219</v>
      </c>
      <c r="AU471" s="175" t="s">
        <v>87</v>
      </c>
      <c r="AV471" s="13" t="s">
        <v>87</v>
      </c>
      <c r="AW471" s="13" t="s">
        <v>29</v>
      </c>
      <c r="AX471" s="13" t="s">
        <v>81</v>
      </c>
      <c r="AY471" s="175" t="s">
        <v>196</v>
      </c>
    </row>
    <row r="472" spans="1:65" s="2" customFormat="1" ht="21.75" customHeight="1">
      <c r="A472" s="33"/>
      <c r="B472" s="156"/>
      <c r="C472" s="157" t="s">
        <v>723</v>
      </c>
      <c r="D472" s="157" t="s">
        <v>197</v>
      </c>
      <c r="E472" s="158" t="s">
        <v>724</v>
      </c>
      <c r="F472" s="159" t="s">
        <v>725</v>
      </c>
      <c r="G472" s="160" t="s">
        <v>280</v>
      </c>
      <c r="H472" s="161">
        <v>0.05</v>
      </c>
      <c r="I472" s="162"/>
      <c r="J472" s="163">
        <f>ROUND(I472*H472,2)</f>
        <v>0</v>
      </c>
      <c r="K472" s="164"/>
      <c r="L472" s="34"/>
      <c r="M472" s="165" t="s">
        <v>1</v>
      </c>
      <c r="N472" s="166" t="s">
        <v>40</v>
      </c>
      <c r="O472" s="62"/>
      <c r="P472" s="167">
        <f>O472*H472</f>
        <v>0</v>
      </c>
      <c r="Q472" s="167">
        <v>0</v>
      </c>
      <c r="R472" s="167">
        <f>Q472*H472</f>
        <v>0</v>
      </c>
      <c r="S472" s="167">
        <v>0</v>
      </c>
      <c r="T472" s="168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9" t="s">
        <v>200</v>
      </c>
      <c r="AT472" s="169" t="s">
        <v>197</v>
      </c>
      <c r="AU472" s="169" t="s">
        <v>87</v>
      </c>
      <c r="AY472" s="18" t="s">
        <v>196</v>
      </c>
      <c r="BE472" s="170">
        <f>IF(N472="základná",J472,0)</f>
        <v>0</v>
      </c>
      <c r="BF472" s="170">
        <f>IF(N472="znížená",J472,0)</f>
        <v>0</v>
      </c>
      <c r="BG472" s="170">
        <f>IF(N472="zákl. prenesená",J472,0)</f>
        <v>0</v>
      </c>
      <c r="BH472" s="170">
        <f>IF(N472="zníž. prenesená",J472,0)</f>
        <v>0</v>
      </c>
      <c r="BI472" s="170">
        <f>IF(N472="nulová",J472,0)</f>
        <v>0</v>
      </c>
      <c r="BJ472" s="18" t="s">
        <v>87</v>
      </c>
      <c r="BK472" s="170">
        <f>ROUND(I472*H472,2)</f>
        <v>0</v>
      </c>
      <c r="BL472" s="18" t="s">
        <v>200</v>
      </c>
      <c r="BM472" s="169" t="s">
        <v>726</v>
      </c>
    </row>
    <row r="473" spans="1:65" s="12" customFormat="1" ht="22.7" customHeight="1">
      <c r="B473" s="146"/>
      <c r="D473" s="147" t="s">
        <v>73</v>
      </c>
      <c r="E473" s="171" t="s">
        <v>727</v>
      </c>
      <c r="F473" s="171" t="s">
        <v>728</v>
      </c>
      <c r="I473" s="149"/>
      <c r="J473" s="172">
        <f>BK473</f>
        <v>0</v>
      </c>
      <c r="L473" s="146"/>
      <c r="M473" s="150"/>
      <c r="N473" s="151"/>
      <c r="O473" s="151"/>
      <c r="P473" s="152">
        <f>P474</f>
        <v>0</v>
      </c>
      <c r="Q473" s="151"/>
      <c r="R473" s="152">
        <f>R474</f>
        <v>0</v>
      </c>
      <c r="S473" s="151"/>
      <c r="T473" s="153">
        <f>T474</f>
        <v>0</v>
      </c>
      <c r="AR473" s="147" t="s">
        <v>81</v>
      </c>
      <c r="AT473" s="154" t="s">
        <v>73</v>
      </c>
      <c r="AU473" s="154" t="s">
        <v>81</v>
      </c>
      <c r="AY473" s="147" t="s">
        <v>196</v>
      </c>
      <c r="BK473" s="155">
        <f>BK474</f>
        <v>0</v>
      </c>
    </row>
    <row r="474" spans="1:65" s="2" customFormat="1" ht="24.2" customHeight="1">
      <c r="A474" s="33"/>
      <c r="B474" s="156"/>
      <c r="C474" s="157" t="s">
        <v>729</v>
      </c>
      <c r="D474" s="157" t="s">
        <v>197</v>
      </c>
      <c r="E474" s="158" t="s">
        <v>730</v>
      </c>
      <c r="F474" s="159" t="s">
        <v>731</v>
      </c>
      <c r="G474" s="160" t="s">
        <v>280</v>
      </c>
      <c r="H474" s="161">
        <v>4026.0520000000001</v>
      </c>
      <c r="I474" s="162"/>
      <c r="J474" s="163">
        <f>ROUND(I474*H474,2)</f>
        <v>0</v>
      </c>
      <c r="K474" s="164"/>
      <c r="L474" s="34"/>
      <c r="M474" s="165" t="s">
        <v>1</v>
      </c>
      <c r="N474" s="166" t="s">
        <v>40</v>
      </c>
      <c r="O474" s="62"/>
      <c r="P474" s="167">
        <f>O474*H474</f>
        <v>0</v>
      </c>
      <c r="Q474" s="167">
        <v>0</v>
      </c>
      <c r="R474" s="167">
        <f>Q474*H474</f>
        <v>0</v>
      </c>
      <c r="S474" s="167">
        <v>0</v>
      </c>
      <c r="T474" s="168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9" t="s">
        <v>200</v>
      </c>
      <c r="AT474" s="169" t="s">
        <v>197</v>
      </c>
      <c r="AU474" s="169" t="s">
        <v>87</v>
      </c>
      <c r="AY474" s="18" t="s">
        <v>196</v>
      </c>
      <c r="BE474" s="170">
        <f>IF(N474="základná",J474,0)</f>
        <v>0</v>
      </c>
      <c r="BF474" s="170">
        <f>IF(N474="znížená",J474,0)</f>
        <v>0</v>
      </c>
      <c r="BG474" s="170">
        <f>IF(N474="zákl. prenesená",J474,0)</f>
        <v>0</v>
      </c>
      <c r="BH474" s="170">
        <f>IF(N474="zníž. prenesená",J474,0)</f>
        <v>0</v>
      </c>
      <c r="BI474" s="170">
        <f>IF(N474="nulová",J474,0)</f>
        <v>0</v>
      </c>
      <c r="BJ474" s="18" t="s">
        <v>87</v>
      </c>
      <c r="BK474" s="170">
        <f>ROUND(I474*H474,2)</f>
        <v>0</v>
      </c>
      <c r="BL474" s="18" t="s">
        <v>200</v>
      </c>
      <c r="BM474" s="169" t="s">
        <v>732</v>
      </c>
    </row>
    <row r="475" spans="1:65" s="12" customFormat="1" ht="25.9" customHeight="1">
      <c r="B475" s="146"/>
      <c r="D475" s="147" t="s">
        <v>73</v>
      </c>
      <c r="E475" s="148" t="s">
        <v>733</v>
      </c>
      <c r="F475" s="148" t="s">
        <v>734</v>
      </c>
      <c r="I475" s="149"/>
      <c r="J475" s="134">
        <f>BK475</f>
        <v>0</v>
      </c>
      <c r="L475" s="146"/>
      <c r="M475" s="150"/>
      <c r="N475" s="151"/>
      <c r="O475" s="151"/>
      <c r="P475" s="152">
        <f>P476+P524+P621+P663+P669+P673+P679+P688+P700+P825+P833+P899+P989+P994+P1010+P1022+P1036+P1064+P1075</f>
        <v>0</v>
      </c>
      <c r="Q475" s="151"/>
      <c r="R475" s="152">
        <f>R476+R524+R621+R663+R669+R673+R679+R688+R700+R825+R833+R899+R989+R994+R1010+R1022+R1036+R1064+R1075</f>
        <v>549.27588013000013</v>
      </c>
      <c r="S475" s="151"/>
      <c r="T475" s="153">
        <f>T476+T524+T621+T663+T669+T673+T679+T688+T700+T825+T833+T899+T989+T994+T1010+T1022+T1036+T1064+T1075</f>
        <v>0</v>
      </c>
      <c r="AR475" s="147" t="s">
        <v>87</v>
      </c>
      <c r="AT475" s="154" t="s">
        <v>73</v>
      </c>
      <c r="AU475" s="154" t="s">
        <v>74</v>
      </c>
      <c r="AY475" s="147" t="s">
        <v>196</v>
      </c>
      <c r="BK475" s="155">
        <f>BK476+BK524+BK621+BK663+BK669+BK673+BK679+BK688+BK700+BK825+BK833+BK899+BK989+BK994+BK1010+BK1022+BK1036+BK1064+BK1075</f>
        <v>0</v>
      </c>
    </row>
    <row r="476" spans="1:65" s="12" customFormat="1" ht="22.7" customHeight="1">
      <c r="B476" s="146"/>
      <c r="D476" s="147" t="s">
        <v>73</v>
      </c>
      <c r="E476" s="171" t="s">
        <v>735</v>
      </c>
      <c r="F476" s="171" t="s">
        <v>736</v>
      </c>
      <c r="I476" s="149"/>
      <c r="J476" s="172">
        <f>BK476</f>
        <v>0</v>
      </c>
      <c r="L476" s="146"/>
      <c r="M476" s="150"/>
      <c r="N476" s="151"/>
      <c r="O476" s="151"/>
      <c r="P476" s="152">
        <f>SUM(P477:P523)</f>
        <v>0</v>
      </c>
      <c r="Q476" s="151"/>
      <c r="R476" s="152">
        <f>SUM(R477:R523)</f>
        <v>7.8209769000000007</v>
      </c>
      <c r="S476" s="151"/>
      <c r="T476" s="153">
        <f>SUM(T477:T523)</f>
        <v>0</v>
      </c>
      <c r="AR476" s="147" t="s">
        <v>87</v>
      </c>
      <c r="AT476" s="154" t="s">
        <v>73</v>
      </c>
      <c r="AU476" s="154" t="s">
        <v>81</v>
      </c>
      <c r="AY476" s="147" t="s">
        <v>196</v>
      </c>
      <c r="BK476" s="155">
        <f>SUM(BK477:BK523)</f>
        <v>0</v>
      </c>
    </row>
    <row r="477" spans="1:65" s="2" customFormat="1" ht="24.2" customHeight="1">
      <c r="A477" s="33"/>
      <c r="B477" s="156"/>
      <c r="C477" s="157" t="s">
        <v>737</v>
      </c>
      <c r="D477" s="157" t="s">
        <v>197</v>
      </c>
      <c r="E477" s="158" t="s">
        <v>738</v>
      </c>
      <c r="F477" s="159" t="s">
        <v>739</v>
      </c>
      <c r="G477" s="160" t="s">
        <v>217</v>
      </c>
      <c r="H477" s="161">
        <v>161.80699999999999</v>
      </c>
      <c r="I477" s="162"/>
      <c r="J477" s="163">
        <f>ROUND(I477*H477,2)</f>
        <v>0</v>
      </c>
      <c r="K477" s="164"/>
      <c r="L477" s="34"/>
      <c r="M477" s="165" t="s">
        <v>1</v>
      </c>
      <c r="N477" s="166" t="s">
        <v>40</v>
      </c>
      <c r="O477" s="62"/>
      <c r="P477" s="167">
        <f>O477*H477</f>
        <v>0</v>
      </c>
      <c r="Q477" s="167">
        <v>8.0000000000000007E-5</v>
      </c>
      <c r="R477" s="167">
        <f>Q477*H477</f>
        <v>1.2944560000000001E-2</v>
      </c>
      <c r="S477" s="167">
        <v>0</v>
      </c>
      <c r="T477" s="168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9" t="s">
        <v>289</v>
      </c>
      <c r="AT477" s="169" t="s">
        <v>197</v>
      </c>
      <c r="AU477" s="169" t="s">
        <v>87</v>
      </c>
      <c r="AY477" s="18" t="s">
        <v>196</v>
      </c>
      <c r="BE477" s="170">
        <f>IF(N477="základná",J477,0)</f>
        <v>0</v>
      </c>
      <c r="BF477" s="170">
        <f>IF(N477="znížená",J477,0)</f>
        <v>0</v>
      </c>
      <c r="BG477" s="170">
        <f>IF(N477="zákl. prenesená",J477,0)</f>
        <v>0</v>
      </c>
      <c r="BH477" s="170">
        <f>IF(N477="zníž. prenesená",J477,0)</f>
        <v>0</v>
      </c>
      <c r="BI477" s="170">
        <f>IF(N477="nulová",J477,0)</f>
        <v>0</v>
      </c>
      <c r="BJ477" s="18" t="s">
        <v>87</v>
      </c>
      <c r="BK477" s="170">
        <f>ROUND(I477*H477,2)</f>
        <v>0</v>
      </c>
      <c r="BL477" s="18" t="s">
        <v>289</v>
      </c>
      <c r="BM477" s="169" t="s">
        <v>740</v>
      </c>
    </row>
    <row r="478" spans="1:65" s="13" customFormat="1">
      <c r="B478" s="173"/>
      <c r="D478" s="174" t="s">
        <v>219</v>
      </c>
      <c r="E478" s="175" t="s">
        <v>1</v>
      </c>
      <c r="F478" s="176" t="s">
        <v>525</v>
      </c>
      <c r="H478" s="177">
        <v>161.80699999999999</v>
      </c>
      <c r="I478" s="178"/>
      <c r="L478" s="173"/>
      <c r="M478" s="179"/>
      <c r="N478" s="180"/>
      <c r="O478" s="180"/>
      <c r="P478" s="180"/>
      <c r="Q478" s="180"/>
      <c r="R478" s="180"/>
      <c r="S478" s="180"/>
      <c r="T478" s="181"/>
      <c r="AT478" s="175" t="s">
        <v>219</v>
      </c>
      <c r="AU478" s="175" t="s">
        <v>87</v>
      </c>
      <c r="AV478" s="13" t="s">
        <v>87</v>
      </c>
      <c r="AW478" s="13" t="s">
        <v>29</v>
      </c>
      <c r="AX478" s="13" t="s">
        <v>81</v>
      </c>
      <c r="AY478" s="175" t="s">
        <v>196</v>
      </c>
    </row>
    <row r="479" spans="1:65" s="2" customFormat="1" ht="37.700000000000003" customHeight="1">
      <c r="A479" s="33"/>
      <c r="B479" s="156"/>
      <c r="C479" s="197" t="s">
        <v>741</v>
      </c>
      <c r="D479" s="197" t="s">
        <v>305</v>
      </c>
      <c r="E479" s="198" t="s">
        <v>742</v>
      </c>
      <c r="F479" s="199" t="s">
        <v>743</v>
      </c>
      <c r="G479" s="200" t="s">
        <v>217</v>
      </c>
      <c r="H479" s="201">
        <v>177.988</v>
      </c>
      <c r="I479" s="202"/>
      <c r="J479" s="203">
        <f>ROUND(I479*H479,2)</f>
        <v>0</v>
      </c>
      <c r="K479" s="204"/>
      <c r="L479" s="205"/>
      <c r="M479" s="206" t="s">
        <v>1</v>
      </c>
      <c r="N479" s="207" t="s">
        <v>40</v>
      </c>
      <c r="O479" s="62"/>
      <c r="P479" s="167">
        <f>O479*H479</f>
        <v>0</v>
      </c>
      <c r="Q479" s="167">
        <v>2E-3</v>
      </c>
      <c r="R479" s="167">
        <f>Q479*H479</f>
        <v>0.35597600000000001</v>
      </c>
      <c r="S479" s="167">
        <v>0</v>
      </c>
      <c r="T479" s="16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9" t="s">
        <v>388</v>
      </c>
      <c r="AT479" s="169" t="s">
        <v>305</v>
      </c>
      <c r="AU479" s="169" t="s">
        <v>87</v>
      </c>
      <c r="AY479" s="18" t="s">
        <v>196</v>
      </c>
      <c r="BE479" s="170">
        <f>IF(N479="základná",J479,0)</f>
        <v>0</v>
      </c>
      <c r="BF479" s="170">
        <f>IF(N479="znížená",J479,0)</f>
        <v>0</v>
      </c>
      <c r="BG479" s="170">
        <f>IF(N479="zákl. prenesená",J479,0)</f>
        <v>0</v>
      </c>
      <c r="BH479" s="170">
        <f>IF(N479="zníž. prenesená",J479,0)</f>
        <v>0</v>
      </c>
      <c r="BI479" s="170">
        <f>IF(N479="nulová",J479,0)</f>
        <v>0</v>
      </c>
      <c r="BJ479" s="18" t="s">
        <v>87</v>
      </c>
      <c r="BK479" s="170">
        <f>ROUND(I479*H479,2)</f>
        <v>0</v>
      </c>
      <c r="BL479" s="18" t="s">
        <v>289</v>
      </c>
      <c r="BM479" s="169" t="s">
        <v>744</v>
      </c>
    </row>
    <row r="480" spans="1:65" s="13" customFormat="1">
      <c r="B480" s="173"/>
      <c r="D480" s="174" t="s">
        <v>219</v>
      </c>
      <c r="F480" s="176" t="s">
        <v>745</v>
      </c>
      <c r="H480" s="177">
        <v>177.988</v>
      </c>
      <c r="I480" s="178"/>
      <c r="L480" s="173"/>
      <c r="M480" s="179"/>
      <c r="N480" s="180"/>
      <c r="O480" s="180"/>
      <c r="P480" s="180"/>
      <c r="Q480" s="180"/>
      <c r="R480" s="180"/>
      <c r="S480" s="180"/>
      <c r="T480" s="181"/>
      <c r="AT480" s="175" t="s">
        <v>219</v>
      </c>
      <c r="AU480" s="175" t="s">
        <v>87</v>
      </c>
      <c r="AV480" s="13" t="s">
        <v>87</v>
      </c>
      <c r="AW480" s="13" t="s">
        <v>3</v>
      </c>
      <c r="AX480" s="13" t="s">
        <v>81</v>
      </c>
      <c r="AY480" s="175" t="s">
        <v>196</v>
      </c>
    </row>
    <row r="481" spans="1:65" s="2" customFormat="1" ht="24.2" customHeight="1">
      <c r="A481" s="33"/>
      <c r="B481" s="156"/>
      <c r="C481" s="157" t="s">
        <v>746</v>
      </c>
      <c r="D481" s="157" t="s">
        <v>197</v>
      </c>
      <c r="E481" s="158" t="s">
        <v>747</v>
      </c>
      <c r="F481" s="159" t="s">
        <v>748</v>
      </c>
      <c r="G481" s="160" t="s">
        <v>217</v>
      </c>
      <c r="H481" s="161">
        <v>2052.75</v>
      </c>
      <c r="I481" s="162"/>
      <c r="J481" s="163">
        <f>ROUND(I481*H481,2)</f>
        <v>0</v>
      </c>
      <c r="K481" s="164"/>
      <c r="L481" s="34"/>
      <c r="M481" s="165" t="s">
        <v>1</v>
      </c>
      <c r="N481" s="166" t="s">
        <v>40</v>
      </c>
      <c r="O481" s="62"/>
      <c r="P481" s="167">
        <f>O481*H481</f>
        <v>0</v>
      </c>
      <c r="Q481" s="167">
        <v>5.4000000000000001E-4</v>
      </c>
      <c r="R481" s="167">
        <f>Q481*H481</f>
        <v>1.1084849999999999</v>
      </c>
      <c r="S481" s="167">
        <v>0</v>
      </c>
      <c r="T481" s="168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9" t="s">
        <v>289</v>
      </c>
      <c r="AT481" s="169" t="s">
        <v>197</v>
      </c>
      <c r="AU481" s="169" t="s">
        <v>87</v>
      </c>
      <c r="AY481" s="18" t="s">
        <v>196</v>
      </c>
      <c r="BE481" s="170">
        <f>IF(N481="základná",J481,0)</f>
        <v>0</v>
      </c>
      <c r="BF481" s="170">
        <f>IF(N481="znížená",J481,0)</f>
        <v>0</v>
      </c>
      <c r="BG481" s="170">
        <f>IF(N481="zákl. prenesená",J481,0)</f>
        <v>0</v>
      </c>
      <c r="BH481" s="170">
        <f>IF(N481="zníž. prenesená",J481,0)</f>
        <v>0</v>
      </c>
      <c r="BI481" s="170">
        <f>IF(N481="nulová",J481,0)</f>
        <v>0</v>
      </c>
      <c r="BJ481" s="18" t="s">
        <v>87</v>
      </c>
      <c r="BK481" s="170">
        <f>ROUND(I481*H481,2)</f>
        <v>0</v>
      </c>
      <c r="BL481" s="18" t="s">
        <v>289</v>
      </c>
      <c r="BM481" s="169" t="s">
        <v>749</v>
      </c>
    </row>
    <row r="482" spans="1:65" s="13" customFormat="1">
      <c r="B482" s="173"/>
      <c r="D482" s="174" t="s">
        <v>219</v>
      </c>
      <c r="E482" s="175" t="s">
        <v>1</v>
      </c>
      <c r="F482" s="176" t="s">
        <v>750</v>
      </c>
      <c r="H482" s="177">
        <v>2052.75</v>
      </c>
      <c r="I482" s="178"/>
      <c r="L482" s="173"/>
      <c r="M482" s="179"/>
      <c r="N482" s="180"/>
      <c r="O482" s="180"/>
      <c r="P482" s="180"/>
      <c r="Q482" s="180"/>
      <c r="R482" s="180"/>
      <c r="S482" s="180"/>
      <c r="T482" s="181"/>
      <c r="AT482" s="175" t="s">
        <v>219</v>
      </c>
      <c r="AU482" s="175" t="s">
        <v>87</v>
      </c>
      <c r="AV482" s="13" t="s">
        <v>87</v>
      </c>
      <c r="AW482" s="13" t="s">
        <v>29</v>
      </c>
      <c r="AX482" s="13" t="s">
        <v>81</v>
      </c>
      <c r="AY482" s="175" t="s">
        <v>196</v>
      </c>
    </row>
    <row r="483" spans="1:65" s="2" customFormat="1" ht="24.2" customHeight="1">
      <c r="A483" s="33"/>
      <c r="B483" s="156"/>
      <c r="C483" s="157" t="s">
        <v>751</v>
      </c>
      <c r="D483" s="157" t="s">
        <v>197</v>
      </c>
      <c r="E483" s="158" t="s">
        <v>752</v>
      </c>
      <c r="F483" s="159" t="s">
        <v>753</v>
      </c>
      <c r="G483" s="160" t="s">
        <v>217</v>
      </c>
      <c r="H483" s="161">
        <v>36.32</v>
      </c>
      <c r="I483" s="162"/>
      <c r="J483" s="163">
        <f>ROUND(I483*H483,2)</f>
        <v>0</v>
      </c>
      <c r="K483" s="164"/>
      <c r="L483" s="34"/>
      <c r="M483" s="165" t="s">
        <v>1</v>
      </c>
      <c r="N483" s="166" t="s">
        <v>40</v>
      </c>
      <c r="O483" s="62"/>
      <c r="P483" s="167">
        <f>O483*H483</f>
        <v>0</v>
      </c>
      <c r="Q483" s="167">
        <v>5.4000000000000001E-4</v>
      </c>
      <c r="R483" s="167">
        <f>Q483*H483</f>
        <v>1.96128E-2</v>
      </c>
      <c r="S483" s="167">
        <v>0</v>
      </c>
      <c r="T483" s="168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9" t="s">
        <v>289</v>
      </c>
      <c r="AT483" s="169" t="s">
        <v>197</v>
      </c>
      <c r="AU483" s="169" t="s">
        <v>87</v>
      </c>
      <c r="AY483" s="18" t="s">
        <v>196</v>
      </c>
      <c r="BE483" s="170">
        <f>IF(N483="základná",J483,0)</f>
        <v>0</v>
      </c>
      <c r="BF483" s="170">
        <f>IF(N483="znížená",J483,0)</f>
        <v>0</v>
      </c>
      <c r="BG483" s="170">
        <f>IF(N483="zákl. prenesená",J483,0)</f>
        <v>0</v>
      </c>
      <c r="BH483" s="170">
        <f>IF(N483="zníž. prenesená",J483,0)</f>
        <v>0</v>
      </c>
      <c r="BI483" s="170">
        <f>IF(N483="nulová",J483,0)</f>
        <v>0</v>
      </c>
      <c r="BJ483" s="18" t="s">
        <v>87</v>
      </c>
      <c r="BK483" s="170">
        <f>ROUND(I483*H483,2)</f>
        <v>0</v>
      </c>
      <c r="BL483" s="18" t="s">
        <v>289</v>
      </c>
      <c r="BM483" s="169" t="s">
        <v>754</v>
      </c>
    </row>
    <row r="484" spans="1:65" s="13" customFormat="1">
      <c r="B484" s="173"/>
      <c r="D484" s="174" t="s">
        <v>219</v>
      </c>
      <c r="E484" s="175" t="s">
        <v>1</v>
      </c>
      <c r="F484" s="176" t="s">
        <v>755</v>
      </c>
      <c r="H484" s="177">
        <v>36.32</v>
      </c>
      <c r="I484" s="178"/>
      <c r="L484" s="173"/>
      <c r="M484" s="179"/>
      <c r="N484" s="180"/>
      <c r="O484" s="180"/>
      <c r="P484" s="180"/>
      <c r="Q484" s="180"/>
      <c r="R484" s="180"/>
      <c r="S484" s="180"/>
      <c r="T484" s="181"/>
      <c r="AT484" s="175" t="s">
        <v>219</v>
      </c>
      <c r="AU484" s="175" t="s">
        <v>87</v>
      </c>
      <c r="AV484" s="13" t="s">
        <v>87</v>
      </c>
      <c r="AW484" s="13" t="s">
        <v>29</v>
      </c>
      <c r="AX484" s="13" t="s">
        <v>81</v>
      </c>
      <c r="AY484" s="175" t="s">
        <v>196</v>
      </c>
    </row>
    <row r="485" spans="1:65" s="2" customFormat="1" ht="24.2" customHeight="1">
      <c r="A485" s="33"/>
      <c r="B485" s="156"/>
      <c r="C485" s="197" t="s">
        <v>756</v>
      </c>
      <c r="D485" s="197" t="s">
        <v>305</v>
      </c>
      <c r="E485" s="198" t="s">
        <v>757</v>
      </c>
      <c r="F485" s="199" t="s">
        <v>758</v>
      </c>
      <c r="G485" s="200" t="s">
        <v>217</v>
      </c>
      <c r="H485" s="201">
        <v>2402.431</v>
      </c>
      <c r="I485" s="202"/>
      <c r="J485" s="203">
        <f>ROUND(I485*H485,2)</f>
        <v>0</v>
      </c>
      <c r="K485" s="204"/>
      <c r="L485" s="205"/>
      <c r="M485" s="206" t="s">
        <v>1</v>
      </c>
      <c r="N485" s="207" t="s">
        <v>40</v>
      </c>
      <c r="O485" s="62"/>
      <c r="P485" s="167">
        <f>O485*H485</f>
        <v>0</v>
      </c>
      <c r="Q485" s="167">
        <v>1.9400000000000001E-3</v>
      </c>
      <c r="R485" s="167">
        <f>Q485*H485</f>
        <v>4.6607161399999999</v>
      </c>
      <c r="S485" s="167">
        <v>0</v>
      </c>
      <c r="T485" s="16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9" t="s">
        <v>388</v>
      </c>
      <c r="AT485" s="169" t="s">
        <v>305</v>
      </c>
      <c r="AU485" s="169" t="s">
        <v>87</v>
      </c>
      <c r="AY485" s="18" t="s">
        <v>196</v>
      </c>
      <c r="BE485" s="170">
        <f>IF(N485="základná",J485,0)</f>
        <v>0</v>
      </c>
      <c r="BF485" s="170">
        <f>IF(N485="znížená",J485,0)</f>
        <v>0</v>
      </c>
      <c r="BG485" s="170">
        <f>IF(N485="zákl. prenesená",J485,0)</f>
        <v>0</v>
      </c>
      <c r="BH485" s="170">
        <f>IF(N485="zníž. prenesená",J485,0)</f>
        <v>0</v>
      </c>
      <c r="BI485" s="170">
        <f>IF(N485="nulová",J485,0)</f>
        <v>0</v>
      </c>
      <c r="BJ485" s="18" t="s">
        <v>87</v>
      </c>
      <c r="BK485" s="170">
        <f>ROUND(I485*H485,2)</f>
        <v>0</v>
      </c>
      <c r="BL485" s="18" t="s">
        <v>289</v>
      </c>
      <c r="BM485" s="169" t="s">
        <v>759</v>
      </c>
    </row>
    <row r="486" spans="1:65" s="13" customFormat="1">
      <c r="B486" s="173"/>
      <c r="D486" s="174" t="s">
        <v>219</v>
      </c>
      <c r="E486" s="175" t="s">
        <v>1</v>
      </c>
      <c r="F486" s="176" t="s">
        <v>750</v>
      </c>
      <c r="H486" s="177">
        <v>2052.75</v>
      </c>
      <c r="I486" s="178"/>
      <c r="L486" s="173"/>
      <c r="M486" s="179"/>
      <c r="N486" s="180"/>
      <c r="O486" s="180"/>
      <c r="P486" s="180"/>
      <c r="Q486" s="180"/>
      <c r="R486" s="180"/>
      <c r="S486" s="180"/>
      <c r="T486" s="181"/>
      <c r="AT486" s="175" t="s">
        <v>219</v>
      </c>
      <c r="AU486" s="175" t="s">
        <v>87</v>
      </c>
      <c r="AV486" s="13" t="s">
        <v>87</v>
      </c>
      <c r="AW486" s="13" t="s">
        <v>29</v>
      </c>
      <c r="AX486" s="13" t="s">
        <v>74</v>
      </c>
      <c r="AY486" s="175" t="s">
        <v>196</v>
      </c>
    </row>
    <row r="487" spans="1:65" s="13" customFormat="1">
      <c r="B487" s="173"/>
      <c r="D487" s="174" t="s">
        <v>219</v>
      </c>
      <c r="E487" s="175" t="s">
        <v>1</v>
      </c>
      <c r="F487" s="176" t="s">
        <v>755</v>
      </c>
      <c r="H487" s="177">
        <v>36.32</v>
      </c>
      <c r="I487" s="178"/>
      <c r="L487" s="173"/>
      <c r="M487" s="179"/>
      <c r="N487" s="180"/>
      <c r="O487" s="180"/>
      <c r="P487" s="180"/>
      <c r="Q487" s="180"/>
      <c r="R487" s="180"/>
      <c r="S487" s="180"/>
      <c r="T487" s="181"/>
      <c r="AT487" s="175" t="s">
        <v>219</v>
      </c>
      <c r="AU487" s="175" t="s">
        <v>87</v>
      </c>
      <c r="AV487" s="13" t="s">
        <v>87</v>
      </c>
      <c r="AW487" s="13" t="s">
        <v>29</v>
      </c>
      <c r="AX487" s="13" t="s">
        <v>74</v>
      </c>
      <c r="AY487" s="175" t="s">
        <v>196</v>
      </c>
    </row>
    <row r="488" spans="1:65" s="14" customFormat="1">
      <c r="B488" s="182"/>
      <c r="D488" s="174" t="s">
        <v>219</v>
      </c>
      <c r="E488" s="183" t="s">
        <v>1</v>
      </c>
      <c r="F488" s="184" t="s">
        <v>233</v>
      </c>
      <c r="H488" s="185">
        <v>2089.0700000000002</v>
      </c>
      <c r="I488" s="186"/>
      <c r="L488" s="182"/>
      <c r="M488" s="187"/>
      <c r="N488" s="188"/>
      <c r="O488" s="188"/>
      <c r="P488" s="188"/>
      <c r="Q488" s="188"/>
      <c r="R488" s="188"/>
      <c r="S488" s="188"/>
      <c r="T488" s="189"/>
      <c r="AT488" s="183" t="s">
        <v>219</v>
      </c>
      <c r="AU488" s="183" t="s">
        <v>87</v>
      </c>
      <c r="AV488" s="14" t="s">
        <v>200</v>
      </c>
      <c r="AW488" s="14" t="s">
        <v>29</v>
      </c>
      <c r="AX488" s="14" t="s">
        <v>81</v>
      </c>
      <c r="AY488" s="183" t="s">
        <v>196</v>
      </c>
    </row>
    <row r="489" spans="1:65" s="13" customFormat="1">
      <c r="B489" s="173"/>
      <c r="D489" s="174" t="s">
        <v>219</v>
      </c>
      <c r="F489" s="176" t="s">
        <v>760</v>
      </c>
      <c r="H489" s="177">
        <v>2402.431</v>
      </c>
      <c r="I489" s="178"/>
      <c r="L489" s="173"/>
      <c r="M489" s="179"/>
      <c r="N489" s="180"/>
      <c r="O489" s="180"/>
      <c r="P489" s="180"/>
      <c r="Q489" s="180"/>
      <c r="R489" s="180"/>
      <c r="S489" s="180"/>
      <c r="T489" s="181"/>
      <c r="AT489" s="175" t="s">
        <v>219</v>
      </c>
      <c r="AU489" s="175" t="s">
        <v>87</v>
      </c>
      <c r="AV489" s="13" t="s">
        <v>87</v>
      </c>
      <c r="AW489" s="13" t="s">
        <v>3</v>
      </c>
      <c r="AX489" s="13" t="s">
        <v>81</v>
      </c>
      <c r="AY489" s="175" t="s">
        <v>196</v>
      </c>
    </row>
    <row r="490" spans="1:65" s="2" customFormat="1" ht="16.5" customHeight="1">
      <c r="A490" s="33"/>
      <c r="B490" s="156"/>
      <c r="C490" s="157" t="s">
        <v>761</v>
      </c>
      <c r="D490" s="157" t="s">
        <v>197</v>
      </c>
      <c r="E490" s="158" t="s">
        <v>762</v>
      </c>
      <c r="F490" s="159" t="s">
        <v>763</v>
      </c>
      <c r="G490" s="160" t="s">
        <v>316</v>
      </c>
      <c r="H490" s="161">
        <v>187.06</v>
      </c>
      <c r="I490" s="162"/>
      <c r="J490" s="163">
        <f>ROUND(I490*H490,2)</f>
        <v>0</v>
      </c>
      <c r="K490" s="164"/>
      <c r="L490" s="34"/>
      <c r="M490" s="165" t="s">
        <v>1</v>
      </c>
      <c r="N490" s="166" t="s">
        <v>40</v>
      </c>
      <c r="O490" s="62"/>
      <c r="P490" s="167">
        <f>O490*H490</f>
        <v>0</v>
      </c>
      <c r="Q490" s="167">
        <v>2.7999999999999998E-4</v>
      </c>
      <c r="R490" s="167">
        <f>Q490*H490</f>
        <v>5.2376799999999994E-2</v>
      </c>
      <c r="S490" s="167">
        <v>0</v>
      </c>
      <c r="T490" s="168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9" t="s">
        <v>289</v>
      </c>
      <c r="AT490" s="169" t="s">
        <v>197</v>
      </c>
      <c r="AU490" s="169" t="s">
        <v>87</v>
      </c>
      <c r="AY490" s="18" t="s">
        <v>196</v>
      </c>
      <c r="BE490" s="170">
        <f>IF(N490="základná",J490,0)</f>
        <v>0</v>
      </c>
      <c r="BF490" s="170">
        <f>IF(N490="znížená",J490,0)</f>
        <v>0</v>
      </c>
      <c r="BG490" s="170">
        <f>IF(N490="zákl. prenesená",J490,0)</f>
        <v>0</v>
      </c>
      <c r="BH490" s="170">
        <f>IF(N490="zníž. prenesená",J490,0)</f>
        <v>0</v>
      </c>
      <c r="BI490" s="170">
        <f>IF(N490="nulová",J490,0)</f>
        <v>0</v>
      </c>
      <c r="BJ490" s="18" t="s">
        <v>87</v>
      </c>
      <c r="BK490" s="170">
        <f>ROUND(I490*H490,2)</f>
        <v>0</v>
      </c>
      <c r="BL490" s="18" t="s">
        <v>289</v>
      </c>
      <c r="BM490" s="169" t="s">
        <v>764</v>
      </c>
    </row>
    <row r="491" spans="1:65" s="13" customFormat="1">
      <c r="B491" s="173"/>
      <c r="D491" s="174" t="s">
        <v>219</v>
      </c>
      <c r="E491" s="175" t="s">
        <v>1</v>
      </c>
      <c r="F491" s="176" t="s">
        <v>765</v>
      </c>
      <c r="H491" s="177">
        <v>187.06</v>
      </c>
      <c r="I491" s="178"/>
      <c r="L491" s="173"/>
      <c r="M491" s="179"/>
      <c r="N491" s="180"/>
      <c r="O491" s="180"/>
      <c r="P491" s="180"/>
      <c r="Q491" s="180"/>
      <c r="R491" s="180"/>
      <c r="S491" s="180"/>
      <c r="T491" s="181"/>
      <c r="AT491" s="175" t="s">
        <v>219</v>
      </c>
      <c r="AU491" s="175" t="s">
        <v>87</v>
      </c>
      <c r="AV491" s="13" t="s">
        <v>87</v>
      </c>
      <c r="AW491" s="13" t="s">
        <v>29</v>
      </c>
      <c r="AX491" s="13" t="s">
        <v>81</v>
      </c>
      <c r="AY491" s="175" t="s">
        <v>196</v>
      </c>
    </row>
    <row r="492" spans="1:65" s="15" customFormat="1">
      <c r="B492" s="190"/>
      <c r="D492" s="174" t="s">
        <v>219</v>
      </c>
      <c r="E492" s="191" t="s">
        <v>1</v>
      </c>
      <c r="F492" s="192" t="s">
        <v>766</v>
      </c>
      <c r="H492" s="191" t="s">
        <v>1</v>
      </c>
      <c r="I492" s="193"/>
      <c r="L492" s="190"/>
      <c r="M492" s="194"/>
      <c r="N492" s="195"/>
      <c r="O492" s="195"/>
      <c r="P492" s="195"/>
      <c r="Q492" s="195"/>
      <c r="R492" s="195"/>
      <c r="S492" s="195"/>
      <c r="T492" s="196"/>
      <c r="AT492" s="191" t="s">
        <v>219</v>
      </c>
      <c r="AU492" s="191" t="s">
        <v>87</v>
      </c>
      <c r="AV492" s="15" t="s">
        <v>81</v>
      </c>
      <c r="AW492" s="15" t="s">
        <v>29</v>
      </c>
      <c r="AX492" s="15" t="s">
        <v>74</v>
      </c>
      <c r="AY492" s="191" t="s">
        <v>196</v>
      </c>
    </row>
    <row r="493" spans="1:65" s="2" customFormat="1" ht="24.2" customHeight="1">
      <c r="A493" s="33"/>
      <c r="B493" s="156"/>
      <c r="C493" s="157" t="s">
        <v>727</v>
      </c>
      <c r="D493" s="157" t="s">
        <v>197</v>
      </c>
      <c r="E493" s="158" t="s">
        <v>767</v>
      </c>
      <c r="F493" s="159" t="s">
        <v>768</v>
      </c>
      <c r="G493" s="160" t="s">
        <v>217</v>
      </c>
      <c r="H493" s="161">
        <v>104.41200000000001</v>
      </c>
      <c r="I493" s="162"/>
      <c r="J493" s="163">
        <f>ROUND(I493*H493,2)</f>
        <v>0</v>
      </c>
      <c r="K493" s="164"/>
      <c r="L493" s="34"/>
      <c r="M493" s="165" t="s">
        <v>1</v>
      </c>
      <c r="N493" s="166" t="s">
        <v>40</v>
      </c>
      <c r="O493" s="62"/>
      <c r="P493" s="167">
        <f>O493*H493</f>
        <v>0</v>
      </c>
      <c r="Q493" s="167">
        <v>0</v>
      </c>
      <c r="R493" s="167">
        <f>Q493*H493</f>
        <v>0</v>
      </c>
      <c r="S493" s="167">
        <v>0</v>
      </c>
      <c r="T493" s="16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9" t="s">
        <v>289</v>
      </c>
      <c r="AT493" s="169" t="s">
        <v>197</v>
      </c>
      <c r="AU493" s="169" t="s">
        <v>87</v>
      </c>
      <c r="AY493" s="18" t="s">
        <v>196</v>
      </c>
      <c r="BE493" s="170">
        <f>IF(N493="základná",J493,0)</f>
        <v>0</v>
      </c>
      <c r="BF493" s="170">
        <f>IF(N493="znížená",J493,0)</f>
        <v>0</v>
      </c>
      <c r="BG493" s="170">
        <f>IF(N493="zákl. prenesená",J493,0)</f>
        <v>0</v>
      </c>
      <c r="BH493" s="170">
        <f>IF(N493="zníž. prenesená",J493,0)</f>
        <v>0</v>
      </c>
      <c r="BI493" s="170">
        <f>IF(N493="nulová",J493,0)</f>
        <v>0</v>
      </c>
      <c r="BJ493" s="18" t="s">
        <v>87</v>
      </c>
      <c r="BK493" s="170">
        <f>ROUND(I493*H493,2)</f>
        <v>0</v>
      </c>
      <c r="BL493" s="18" t="s">
        <v>289</v>
      </c>
      <c r="BM493" s="169" t="s">
        <v>769</v>
      </c>
    </row>
    <row r="494" spans="1:65" s="13" customFormat="1">
      <c r="B494" s="173"/>
      <c r="D494" s="174" t="s">
        <v>219</v>
      </c>
      <c r="E494" s="175" t="s">
        <v>1</v>
      </c>
      <c r="F494" s="176" t="s">
        <v>770</v>
      </c>
      <c r="H494" s="177">
        <v>25.305</v>
      </c>
      <c r="I494" s="178"/>
      <c r="L494" s="173"/>
      <c r="M494" s="179"/>
      <c r="N494" s="180"/>
      <c r="O494" s="180"/>
      <c r="P494" s="180"/>
      <c r="Q494" s="180"/>
      <c r="R494" s="180"/>
      <c r="S494" s="180"/>
      <c r="T494" s="181"/>
      <c r="AT494" s="175" t="s">
        <v>219</v>
      </c>
      <c r="AU494" s="175" t="s">
        <v>87</v>
      </c>
      <c r="AV494" s="13" t="s">
        <v>87</v>
      </c>
      <c r="AW494" s="13" t="s">
        <v>29</v>
      </c>
      <c r="AX494" s="13" t="s">
        <v>74</v>
      </c>
      <c r="AY494" s="175" t="s">
        <v>196</v>
      </c>
    </row>
    <row r="495" spans="1:65" s="13" customFormat="1">
      <c r="B495" s="173"/>
      <c r="D495" s="174" t="s">
        <v>219</v>
      </c>
      <c r="E495" s="175" t="s">
        <v>1</v>
      </c>
      <c r="F495" s="176" t="s">
        <v>771</v>
      </c>
      <c r="H495" s="177">
        <v>79.106999999999999</v>
      </c>
      <c r="I495" s="178"/>
      <c r="L495" s="173"/>
      <c r="M495" s="179"/>
      <c r="N495" s="180"/>
      <c r="O495" s="180"/>
      <c r="P495" s="180"/>
      <c r="Q495" s="180"/>
      <c r="R495" s="180"/>
      <c r="S495" s="180"/>
      <c r="T495" s="181"/>
      <c r="AT495" s="175" t="s">
        <v>219</v>
      </c>
      <c r="AU495" s="175" t="s">
        <v>87</v>
      </c>
      <c r="AV495" s="13" t="s">
        <v>87</v>
      </c>
      <c r="AW495" s="13" t="s">
        <v>29</v>
      </c>
      <c r="AX495" s="13" t="s">
        <v>74</v>
      </c>
      <c r="AY495" s="175" t="s">
        <v>196</v>
      </c>
    </row>
    <row r="496" spans="1:65" s="14" customFormat="1">
      <c r="B496" s="182"/>
      <c r="D496" s="174" t="s">
        <v>219</v>
      </c>
      <c r="E496" s="183" t="s">
        <v>1</v>
      </c>
      <c r="F496" s="184" t="s">
        <v>233</v>
      </c>
      <c r="H496" s="185">
        <v>104.41200000000001</v>
      </c>
      <c r="I496" s="186"/>
      <c r="L496" s="182"/>
      <c r="M496" s="187"/>
      <c r="N496" s="188"/>
      <c r="O496" s="188"/>
      <c r="P496" s="188"/>
      <c r="Q496" s="188"/>
      <c r="R496" s="188"/>
      <c r="S496" s="188"/>
      <c r="T496" s="189"/>
      <c r="AT496" s="183" t="s">
        <v>219</v>
      </c>
      <c r="AU496" s="183" t="s">
        <v>87</v>
      </c>
      <c r="AV496" s="14" t="s">
        <v>200</v>
      </c>
      <c r="AW496" s="14" t="s">
        <v>29</v>
      </c>
      <c r="AX496" s="14" t="s">
        <v>81</v>
      </c>
      <c r="AY496" s="183" t="s">
        <v>196</v>
      </c>
    </row>
    <row r="497" spans="1:65" s="2" customFormat="1" ht="24.2" customHeight="1">
      <c r="A497" s="33"/>
      <c r="B497" s="156"/>
      <c r="C497" s="197" t="s">
        <v>772</v>
      </c>
      <c r="D497" s="197" t="s">
        <v>305</v>
      </c>
      <c r="E497" s="198" t="s">
        <v>773</v>
      </c>
      <c r="F497" s="199" t="s">
        <v>774</v>
      </c>
      <c r="G497" s="200" t="s">
        <v>775</v>
      </c>
      <c r="H497" s="201">
        <v>140.95599999999999</v>
      </c>
      <c r="I497" s="202"/>
      <c r="J497" s="203">
        <f>ROUND(I497*H497,2)</f>
        <v>0</v>
      </c>
      <c r="K497" s="204"/>
      <c r="L497" s="205"/>
      <c r="M497" s="206" t="s">
        <v>1</v>
      </c>
      <c r="N497" s="207" t="s">
        <v>40</v>
      </c>
      <c r="O497" s="62"/>
      <c r="P497" s="167">
        <f>O497*H497</f>
        <v>0</v>
      </c>
      <c r="Q497" s="167">
        <v>1E-3</v>
      </c>
      <c r="R497" s="167">
        <f>Q497*H497</f>
        <v>0.140956</v>
      </c>
      <c r="S497" s="167">
        <v>0</v>
      </c>
      <c r="T497" s="168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9" t="s">
        <v>388</v>
      </c>
      <c r="AT497" s="169" t="s">
        <v>305</v>
      </c>
      <c r="AU497" s="169" t="s">
        <v>87</v>
      </c>
      <c r="AY497" s="18" t="s">
        <v>196</v>
      </c>
      <c r="BE497" s="170">
        <f>IF(N497="základná",J497,0)</f>
        <v>0</v>
      </c>
      <c r="BF497" s="170">
        <f>IF(N497="znížená",J497,0)</f>
        <v>0</v>
      </c>
      <c r="BG497" s="170">
        <f>IF(N497="zákl. prenesená",J497,0)</f>
        <v>0</v>
      </c>
      <c r="BH497" s="170">
        <f>IF(N497="zníž. prenesená",J497,0)</f>
        <v>0</v>
      </c>
      <c r="BI497" s="170">
        <f>IF(N497="nulová",J497,0)</f>
        <v>0</v>
      </c>
      <c r="BJ497" s="18" t="s">
        <v>87</v>
      </c>
      <c r="BK497" s="170">
        <f>ROUND(I497*H497,2)</f>
        <v>0</v>
      </c>
      <c r="BL497" s="18" t="s">
        <v>289</v>
      </c>
      <c r="BM497" s="169" t="s">
        <v>776</v>
      </c>
    </row>
    <row r="498" spans="1:65" s="13" customFormat="1">
      <c r="B498" s="173"/>
      <c r="D498" s="174" t="s">
        <v>219</v>
      </c>
      <c r="F498" s="176" t="s">
        <v>777</v>
      </c>
      <c r="H498" s="177">
        <v>140.95599999999999</v>
      </c>
      <c r="I498" s="178"/>
      <c r="L498" s="173"/>
      <c r="M498" s="179"/>
      <c r="N498" s="180"/>
      <c r="O498" s="180"/>
      <c r="P498" s="180"/>
      <c r="Q498" s="180"/>
      <c r="R498" s="180"/>
      <c r="S498" s="180"/>
      <c r="T498" s="181"/>
      <c r="AT498" s="175" t="s">
        <v>219</v>
      </c>
      <c r="AU498" s="175" t="s">
        <v>87</v>
      </c>
      <c r="AV498" s="13" t="s">
        <v>87</v>
      </c>
      <c r="AW498" s="13" t="s">
        <v>3</v>
      </c>
      <c r="AX498" s="13" t="s">
        <v>81</v>
      </c>
      <c r="AY498" s="175" t="s">
        <v>196</v>
      </c>
    </row>
    <row r="499" spans="1:65" s="2" customFormat="1" ht="37.700000000000003" customHeight="1">
      <c r="A499" s="33"/>
      <c r="B499" s="156"/>
      <c r="C499" s="157" t="s">
        <v>778</v>
      </c>
      <c r="D499" s="157" t="s">
        <v>197</v>
      </c>
      <c r="E499" s="158" t="s">
        <v>779</v>
      </c>
      <c r="F499" s="159" t="s">
        <v>780</v>
      </c>
      <c r="G499" s="160" t="s">
        <v>217</v>
      </c>
      <c r="H499" s="161">
        <v>2104.25</v>
      </c>
      <c r="I499" s="162"/>
      <c r="J499" s="163">
        <f>ROUND(I499*H499,2)</f>
        <v>0</v>
      </c>
      <c r="K499" s="164"/>
      <c r="L499" s="34"/>
      <c r="M499" s="165" t="s">
        <v>1</v>
      </c>
      <c r="N499" s="166" t="s">
        <v>40</v>
      </c>
      <c r="O499" s="62"/>
      <c r="P499" s="167">
        <f>O499*H499</f>
        <v>0</v>
      </c>
      <c r="Q499" s="167">
        <v>0</v>
      </c>
      <c r="R499" s="167">
        <f>Q499*H499</f>
        <v>0</v>
      </c>
      <c r="S499" s="167">
        <v>0</v>
      </c>
      <c r="T499" s="168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9" t="s">
        <v>289</v>
      </c>
      <c r="AT499" s="169" t="s">
        <v>197</v>
      </c>
      <c r="AU499" s="169" t="s">
        <v>87</v>
      </c>
      <c r="AY499" s="18" t="s">
        <v>196</v>
      </c>
      <c r="BE499" s="170">
        <f>IF(N499="základná",J499,0)</f>
        <v>0</v>
      </c>
      <c r="BF499" s="170">
        <f>IF(N499="znížená",J499,0)</f>
        <v>0</v>
      </c>
      <c r="BG499" s="170">
        <f>IF(N499="zákl. prenesená",J499,0)</f>
        <v>0</v>
      </c>
      <c r="BH499" s="170">
        <f>IF(N499="zníž. prenesená",J499,0)</f>
        <v>0</v>
      </c>
      <c r="BI499" s="170">
        <f>IF(N499="nulová",J499,0)</f>
        <v>0</v>
      </c>
      <c r="BJ499" s="18" t="s">
        <v>87</v>
      </c>
      <c r="BK499" s="170">
        <f>ROUND(I499*H499,2)</f>
        <v>0</v>
      </c>
      <c r="BL499" s="18" t="s">
        <v>289</v>
      </c>
      <c r="BM499" s="169" t="s">
        <v>781</v>
      </c>
    </row>
    <row r="500" spans="1:65" s="13" customFormat="1">
      <c r="B500" s="173"/>
      <c r="D500" s="174" t="s">
        <v>219</v>
      </c>
      <c r="E500" s="175" t="s">
        <v>1</v>
      </c>
      <c r="F500" s="176" t="s">
        <v>750</v>
      </c>
      <c r="H500" s="177">
        <v>2052.75</v>
      </c>
      <c r="I500" s="178"/>
      <c r="L500" s="173"/>
      <c r="M500" s="179"/>
      <c r="N500" s="180"/>
      <c r="O500" s="180"/>
      <c r="P500" s="180"/>
      <c r="Q500" s="180"/>
      <c r="R500" s="180"/>
      <c r="S500" s="180"/>
      <c r="T500" s="181"/>
      <c r="AT500" s="175" t="s">
        <v>219</v>
      </c>
      <c r="AU500" s="175" t="s">
        <v>87</v>
      </c>
      <c r="AV500" s="13" t="s">
        <v>87</v>
      </c>
      <c r="AW500" s="13" t="s">
        <v>29</v>
      </c>
      <c r="AX500" s="13" t="s">
        <v>74</v>
      </c>
      <c r="AY500" s="175" t="s">
        <v>196</v>
      </c>
    </row>
    <row r="501" spans="1:65" s="13" customFormat="1">
      <c r="B501" s="173"/>
      <c r="D501" s="174" t="s">
        <v>219</v>
      </c>
      <c r="E501" s="175" t="s">
        <v>1</v>
      </c>
      <c r="F501" s="176" t="s">
        <v>782</v>
      </c>
      <c r="H501" s="177">
        <v>51.5</v>
      </c>
      <c r="I501" s="178"/>
      <c r="L501" s="173"/>
      <c r="M501" s="179"/>
      <c r="N501" s="180"/>
      <c r="O501" s="180"/>
      <c r="P501" s="180"/>
      <c r="Q501" s="180"/>
      <c r="R501" s="180"/>
      <c r="S501" s="180"/>
      <c r="T501" s="181"/>
      <c r="AT501" s="175" t="s">
        <v>219</v>
      </c>
      <c r="AU501" s="175" t="s">
        <v>87</v>
      </c>
      <c r="AV501" s="13" t="s">
        <v>87</v>
      </c>
      <c r="AW501" s="13" t="s">
        <v>29</v>
      </c>
      <c r="AX501" s="13" t="s">
        <v>74</v>
      </c>
      <c r="AY501" s="175" t="s">
        <v>196</v>
      </c>
    </row>
    <row r="502" spans="1:65" s="14" customFormat="1">
      <c r="B502" s="182"/>
      <c r="D502" s="174" t="s">
        <v>219</v>
      </c>
      <c r="E502" s="183" t="s">
        <v>1</v>
      </c>
      <c r="F502" s="184" t="s">
        <v>233</v>
      </c>
      <c r="H502" s="185">
        <v>2104.25</v>
      </c>
      <c r="I502" s="186"/>
      <c r="L502" s="182"/>
      <c r="M502" s="187"/>
      <c r="N502" s="188"/>
      <c r="O502" s="188"/>
      <c r="P502" s="188"/>
      <c r="Q502" s="188"/>
      <c r="R502" s="188"/>
      <c r="S502" s="188"/>
      <c r="T502" s="189"/>
      <c r="AT502" s="183" t="s">
        <v>219</v>
      </c>
      <c r="AU502" s="183" t="s">
        <v>87</v>
      </c>
      <c r="AV502" s="14" t="s">
        <v>200</v>
      </c>
      <c r="AW502" s="14" t="s">
        <v>29</v>
      </c>
      <c r="AX502" s="14" t="s">
        <v>81</v>
      </c>
      <c r="AY502" s="183" t="s">
        <v>196</v>
      </c>
    </row>
    <row r="503" spans="1:65" s="2" customFormat="1" ht="16.5" customHeight="1">
      <c r="A503" s="33"/>
      <c r="B503" s="156"/>
      <c r="C503" s="197" t="s">
        <v>783</v>
      </c>
      <c r="D503" s="197" t="s">
        <v>305</v>
      </c>
      <c r="E503" s="198" t="s">
        <v>784</v>
      </c>
      <c r="F503" s="199" t="s">
        <v>785</v>
      </c>
      <c r="G503" s="200" t="s">
        <v>217</v>
      </c>
      <c r="H503" s="201">
        <v>2360.663</v>
      </c>
      <c r="I503" s="202"/>
      <c r="J503" s="203">
        <f>ROUND(I503*H503,2)</f>
        <v>0</v>
      </c>
      <c r="K503" s="204"/>
      <c r="L503" s="205"/>
      <c r="M503" s="206" t="s">
        <v>1</v>
      </c>
      <c r="N503" s="207" t="s">
        <v>40</v>
      </c>
      <c r="O503" s="62"/>
      <c r="P503" s="167">
        <f>O503*H503</f>
        <v>0</v>
      </c>
      <c r="Q503" s="167">
        <v>2.9999999999999997E-4</v>
      </c>
      <c r="R503" s="167">
        <f>Q503*H503</f>
        <v>0.70819889999999996</v>
      </c>
      <c r="S503" s="167">
        <v>0</v>
      </c>
      <c r="T503" s="168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9" t="s">
        <v>388</v>
      </c>
      <c r="AT503" s="169" t="s">
        <v>305</v>
      </c>
      <c r="AU503" s="169" t="s">
        <v>87</v>
      </c>
      <c r="AY503" s="18" t="s">
        <v>196</v>
      </c>
      <c r="BE503" s="170">
        <f>IF(N503="základná",J503,0)</f>
        <v>0</v>
      </c>
      <c r="BF503" s="170">
        <f>IF(N503="znížená",J503,0)</f>
        <v>0</v>
      </c>
      <c r="BG503" s="170">
        <f>IF(N503="zákl. prenesená",J503,0)</f>
        <v>0</v>
      </c>
      <c r="BH503" s="170">
        <f>IF(N503="zníž. prenesená",J503,0)</f>
        <v>0</v>
      </c>
      <c r="BI503" s="170">
        <f>IF(N503="nulová",J503,0)</f>
        <v>0</v>
      </c>
      <c r="BJ503" s="18" t="s">
        <v>87</v>
      </c>
      <c r="BK503" s="170">
        <f>ROUND(I503*H503,2)</f>
        <v>0</v>
      </c>
      <c r="BL503" s="18" t="s">
        <v>289</v>
      </c>
      <c r="BM503" s="169" t="s">
        <v>786</v>
      </c>
    </row>
    <row r="504" spans="1:65" s="13" customFormat="1">
      <c r="B504" s="173"/>
      <c r="D504" s="174" t="s">
        <v>219</v>
      </c>
      <c r="E504" s="175" t="s">
        <v>1</v>
      </c>
      <c r="F504" s="176" t="s">
        <v>750</v>
      </c>
      <c r="H504" s="177">
        <v>2052.75</v>
      </c>
      <c r="I504" s="178"/>
      <c r="L504" s="173"/>
      <c r="M504" s="179"/>
      <c r="N504" s="180"/>
      <c r="O504" s="180"/>
      <c r="P504" s="180"/>
      <c r="Q504" s="180"/>
      <c r="R504" s="180"/>
      <c r="S504" s="180"/>
      <c r="T504" s="181"/>
      <c r="AT504" s="175" t="s">
        <v>219</v>
      </c>
      <c r="AU504" s="175" t="s">
        <v>87</v>
      </c>
      <c r="AV504" s="13" t="s">
        <v>87</v>
      </c>
      <c r="AW504" s="13" t="s">
        <v>29</v>
      </c>
      <c r="AX504" s="13" t="s">
        <v>81</v>
      </c>
      <c r="AY504" s="175" t="s">
        <v>196</v>
      </c>
    </row>
    <row r="505" spans="1:65" s="13" customFormat="1">
      <c r="B505" s="173"/>
      <c r="D505" s="174" t="s">
        <v>219</v>
      </c>
      <c r="F505" s="176" t="s">
        <v>787</v>
      </c>
      <c r="H505" s="177">
        <v>2360.663</v>
      </c>
      <c r="I505" s="178"/>
      <c r="L505" s="173"/>
      <c r="M505" s="179"/>
      <c r="N505" s="180"/>
      <c r="O505" s="180"/>
      <c r="P505" s="180"/>
      <c r="Q505" s="180"/>
      <c r="R505" s="180"/>
      <c r="S505" s="180"/>
      <c r="T505" s="181"/>
      <c r="AT505" s="175" t="s">
        <v>219</v>
      </c>
      <c r="AU505" s="175" t="s">
        <v>87</v>
      </c>
      <c r="AV505" s="13" t="s">
        <v>87</v>
      </c>
      <c r="AW505" s="13" t="s">
        <v>3</v>
      </c>
      <c r="AX505" s="13" t="s">
        <v>81</v>
      </c>
      <c r="AY505" s="175" t="s">
        <v>196</v>
      </c>
    </row>
    <row r="506" spans="1:65" s="2" customFormat="1" ht="16.5" customHeight="1">
      <c r="A506" s="33"/>
      <c r="B506" s="156"/>
      <c r="C506" s="197" t="s">
        <v>788</v>
      </c>
      <c r="D506" s="197" t="s">
        <v>305</v>
      </c>
      <c r="E506" s="198" t="s">
        <v>306</v>
      </c>
      <c r="F506" s="199" t="s">
        <v>307</v>
      </c>
      <c r="G506" s="200" t="s">
        <v>217</v>
      </c>
      <c r="H506" s="201">
        <v>59.225000000000001</v>
      </c>
      <c r="I506" s="202"/>
      <c r="J506" s="203">
        <f>ROUND(I506*H506,2)</f>
        <v>0</v>
      </c>
      <c r="K506" s="204"/>
      <c r="L506" s="205"/>
      <c r="M506" s="206" t="s">
        <v>1</v>
      </c>
      <c r="N506" s="207" t="s">
        <v>40</v>
      </c>
      <c r="O506" s="62"/>
      <c r="P506" s="167">
        <f>O506*H506</f>
        <v>0</v>
      </c>
      <c r="Q506" s="167">
        <v>2.0000000000000001E-4</v>
      </c>
      <c r="R506" s="167">
        <f>Q506*H506</f>
        <v>1.1845000000000001E-2</v>
      </c>
      <c r="S506" s="167">
        <v>0</v>
      </c>
      <c r="T506" s="168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9" t="s">
        <v>388</v>
      </c>
      <c r="AT506" s="169" t="s">
        <v>305</v>
      </c>
      <c r="AU506" s="169" t="s">
        <v>87</v>
      </c>
      <c r="AY506" s="18" t="s">
        <v>196</v>
      </c>
      <c r="BE506" s="170">
        <f>IF(N506="základná",J506,0)</f>
        <v>0</v>
      </c>
      <c r="BF506" s="170">
        <f>IF(N506="znížená",J506,0)</f>
        <v>0</v>
      </c>
      <c r="BG506" s="170">
        <f>IF(N506="zákl. prenesená",J506,0)</f>
        <v>0</v>
      </c>
      <c r="BH506" s="170">
        <f>IF(N506="zníž. prenesená",J506,0)</f>
        <v>0</v>
      </c>
      <c r="BI506" s="170">
        <f>IF(N506="nulová",J506,0)</f>
        <v>0</v>
      </c>
      <c r="BJ506" s="18" t="s">
        <v>87</v>
      </c>
      <c r="BK506" s="170">
        <f>ROUND(I506*H506,2)</f>
        <v>0</v>
      </c>
      <c r="BL506" s="18" t="s">
        <v>289</v>
      </c>
      <c r="BM506" s="169" t="s">
        <v>789</v>
      </c>
    </row>
    <row r="507" spans="1:65" s="13" customFormat="1">
      <c r="B507" s="173"/>
      <c r="D507" s="174" t="s">
        <v>219</v>
      </c>
      <c r="E507" s="175" t="s">
        <v>1</v>
      </c>
      <c r="F507" s="176" t="s">
        <v>782</v>
      </c>
      <c r="H507" s="177">
        <v>51.5</v>
      </c>
      <c r="I507" s="178"/>
      <c r="L507" s="173"/>
      <c r="M507" s="179"/>
      <c r="N507" s="180"/>
      <c r="O507" s="180"/>
      <c r="P507" s="180"/>
      <c r="Q507" s="180"/>
      <c r="R507" s="180"/>
      <c r="S507" s="180"/>
      <c r="T507" s="181"/>
      <c r="AT507" s="175" t="s">
        <v>219</v>
      </c>
      <c r="AU507" s="175" t="s">
        <v>87</v>
      </c>
      <c r="AV507" s="13" t="s">
        <v>87</v>
      </c>
      <c r="AW507" s="13" t="s">
        <v>29</v>
      </c>
      <c r="AX507" s="13" t="s">
        <v>81</v>
      </c>
      <c r="AY507" s="175" t="s">
        <v>196</v>
      </c>
    </row>
    <row r="508" spans="1:65" s="13" customFormat="1">
      <c r="B508" s="173"/>
      <c r="D508" s="174" t="s">
        <v>219</v>
      </c>
      <c r="F508" s="176" t="s">
        <v>790</v>
      </c>
      <c r="H508" s="177">
        <v>59.225000000000001</v>
      </c>
      <c r="I508" s="178"/>
      <c r="L508" s="173"/>
      <c r="M508" s="179"/>
      <c r="N508" s="180"/>
      <c r="O508" s="180"/>
      <c r="P508" s="180"/>
      <c r="Q508" s="180"/>
      <c r="R508" s="180"/>
      <c r="S508" s="180"/>
      <c r="T508" s="181"/>
      <c r="AT508" s="175" t="s">
        <v>219</v>
      </c>
      <c r="AU508" s="175" t="s">
        <v>87</v>
      </c>
      <c r="AV508" s="13" t="s">
        <v>87</v>
      </c>
      <c r="AW508" s="13" t="s">
        <v>3</v>
      </c>
      <c r="AX508" s="13" t="s">
        <v>81</v>
      </c>
      <c r="AY508" s="175" t="s">
        <v>196</v>
      </c>
    </row>
    <row r="509" spans="1:65" s="2" customFormat="1" ht="37.700000000000003" customHeight="1">
      <c r="A509" s="33"/>
      <c r="B509" s="156"/>
      <c r="C509" s="157" t="s">
        <v>791</v>
      </c>
      <c r="D509" s="157" t="s">
        <v>197</v>
      </c>
      <c r="E509" s="158" t="s">
        <v>792</v>
      </c>
      <c r="F509" s="159" t="s">
        <v>793</v>
      </c>
      <c r="G509" s="160" t="s">
        <v>217</v>
      </c>
      <c r="H509" s="161">
        <v>2052.75</v>
      </c>
      <c r="I509" s="162"/>
      <c r="J509" s="163">
        <f>ROUND(I509*H509,2)</f>
        <v>0</v>
      </c>
      <c r="K509" s="164"/>
      <c r="L509" s="34"/>
      <c r="M509" s="165" t="s">
        <v>1</v>
      </c>
      <c r="N509" s="166" t="s">
        <v>40</v>
      </c>
      <c r="O509" s="62"/>
      <c r="P509" s="167">
        <f>O509*H509</f>
        <v>0</v>
      </c>
      <c r="Q509" s="167">
        <v>0</v>
      </c>
      <c r="R509" s="167">
        <f>Q509*H509</f>
        <v>0</v>
      </c>
      <c r="S509" s="167">
        <v>0</v>
      </c>
      <c r="T509" s="168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9" t="s">
        <v>289</v>
      </c>
      <c r="AT509" s="169" t="s">
        <v>197</v>
      </c>
      <c r="AU509" s="169" t="s">
        <v>87</v>
      </c>
      <c r="AY509" s="18" t="s">
        <v>196</v>
      </c>
      <c r="BE509" s="170">
        <f>IF(N509="základná",J509,0)</f>
        <v>0</v>
      </c>
      <c r="BF509" s="170">
        <f>IF(N509="znížená",J509,0)</f>
        <v>0</v>
      </c>
      <c r="BG509" s="170">
        <f>IF(N509="zákl. prenesená",J509,0)</f>
        <v>0</v>
      </c>
      <c r="BH509" s="170">
        <f>IF(N509="zníž. prenesená",J509,0)</f>
        <v>0</v>
      </c>
      <c r="BI509" s="170">
        <f>IF(N509="nulová",J509,0)</f>
        <v>0</v>
      </c>
      <c r="BJ509" s="18" t="s">
        <v>87</v>
      </c>
      <c r="BK509" s="170">
        <f>ROUND(I509*H509,2)</f>
        <v>0</v>
      </c>
      <c r="BL509" s="18" t="s">
        <v>289</v>
      </c>
      <c r="BM509" s="169" t="s">
        <v>794</v>
      </c>
    </row>
    <row r="510" spans="1:65" s="13" customFormat="1">
      <c r="B510" s="173"/>
      <c r="D510" s="174" t="s">
        <v>219</v>
      </c>
      <c r="E510" s="175" t="s">
        <v>1</v>
      </c>
      <c r="F510" s="176" t="s">
        <v>750</v>
      </c>
      <c r="H510" s="177">
        <v>2052.75</v>
      </c>
      <c r="I510" s="178"/>
      <c r="L510" s="173"/>
      <c r="M510" s="179"/>
      <c r="N510" s="180"/>
      <c r="O510" s="180"/>
      <c r="P510" s="180"/>
      <c r="Q510" s="180"/>
      <c r="R510" s="180"/>
      <c r="S510" s="180"/>
      <c r="T510" s="181"/>
      <c r="AT510" s="175" t="s">
        <v>219</v>
      </c>
      <c r="AU510" s="175" t="s">
        <v>87</v>
      </c>
      <c r="AV510" s="13" t="s">
        <v>87</v>
      </c>
      <c r="AW510" s="13" t="s">
        <v>29</v>
      </c>
      <c r="AX510" s="13" t="s">
        <v>81</v>
      </c>
      <c r="AY510" s="175" t="s">
        <v>196</v>
      </c>
    </row>
    <row r="511" spans="1:65" s="2" customFormat="1" ht="16.5" customHeight="1">
      <c r="A511" s="33"/>
      <c r="B511" s="156"/>
      <c r="C511" s="197" t="s">
        <v>795</v>
      </c>
      <c r="D511" s="197" t="s">
        <v>305</v>
      </c>
      <c r="E511" s="198" t="s">
        <v>784</v>
      </c>
      <c r="F511" s="199" t="s">
        <v>785</v>
      </c>
      <c r="G511" s="200" t="s">
        <v>217</v>
      </c>
      <c r="H511" s="201">
        <v>2360.663</v>
      </c>
      <c r="I511" s="202"/>
      <c r="J511" s="203">
        <f>ROUND(I511*H511,2)</f>
        <v>0</v>
      </c>
      <c r="K511" s="204"/>
      <c r="L511" s="205"/>
      <c r="M511" s="206" t="s">
        <v>1</v>
      </c>
      <c r="N511" s="207" t="s">
        <v>40</v>
      </c>
      <c r="O511" s="62"/>
      <c r="P511" s="167">
        <f>O511*H511</f>
        <v>0</v>
      </c>
      <c r="Q511" s="167">
        <v>2.9999999999999997E-4</v>
      </c>
      <c r="R511" s="167">
        <f>Q511*H511</f>
        <v>0.70819889999999996</v>
      </c>
      <c r="S511" s="167">
        <v>0</v>
      </c>
      <c r="T511" s="168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9" t="s">
        <v>388</v>
      </c>
      <c r="AT511" s="169" t="s">
        <v>305</v>
      </c>
      <c r="AU511" s="169" t="s">
        <v>87</v>
      </c>
      <c r="AY511" s="18" t="s">
        <v>196</v>
      </c>
      <c r="BE511" s="170">
        <f>IF(N511="základná",J511,0)</f>
        <v>0</v>
      </c>
      <c r="BF511" s="170">
        <f>IF(N511="znížená",J511,0)</f>
        <v>0</v>
      </c>
      <c r="BG511" s="170">
        <f>IF(N511="zákl. prenesená",J511,0)</f>
        <v>0</v>
      </c>
      <c r="BH511" s="170">
        <f>IF(N511="zníž. prenesená",J511,0)</f>
        <v>0</v>
      </c>
      <c r="BI511" s="170">
        <f>IF(N511="nulová",J511,0)</f>
        <v>0</v>
      </c>
      <c r="BJ511" s="18" t="s">
        <v>87</v>
      </c>
      <c r="BK511" s="170">
        <f>ROUND(I511*H511,2)</f>
        <v>0</v>
      </c>
      <c r="BL511" s="18" t="s">
        <v>289</v>
      </c>
      <c r="BM511" s="169" t="s">
        <v>796</v>
      </c>
    </row>
    <row r="512" spans="1:65" s="13" customFormat="1">
      <c r="B512" s="173"/>
      <c r="D512" s="174" t="s">
        <v>219</v>
      </c>
      <c r="F512" s="176" t="s">
        <v>787</v>
      </c>
      <c r="H512" s="177">
        <v>2360.663</v>
      </c>
      <c r="I512" s="178"/>
      <c r="L512" s="173"/>
      <c r="M512" s="179"/>
      <c r="N512" s="180"/>
      <c r="O512" s="180"/>
      <c r="P512" s="180"/>
      <c r="Q512" s="180"/>
      <c r="R512" s="180"/>
      <c r="S512" s="180"/>
      <c r="T512" s="181"/>
      <c r="AT512" s="175" t="s">
        <v>219</v>
      </c>
      <c r="AU512" s="175" t="s">
        <v>87</v>
      </c>
      <c r="AV512" s="13" t="s">
        <v>87</v>
      </c>
      <c r="AW512" s="13" t="s">
        <v>3</v>
      </c>
      <c r="AX512" s="13" t="s">
        <v>81</v>
      </c>
      <c r="AY512" s="175" t="s">
        <v>196</v>
      </c>
    </row>
    <row r="513" spans="1:65" s="2" customFormat="1" ht="37.700000000000003" customHeight="1">
      <c r="A513" s="33"/>
      <c r="B513" s="156"/>
      <c r="C513" s="157" t="s">
        <v>797</v>
      </c>
      <c r="D513" s="157" t="s">
        <v>197</v>
      </c>
      <c r="E513" s="158" t="s">
        <v>798</v>
      </c>
      <c r="F513" s="159" t="s">
        <v>799</v>
      </c>
      <c r="G513" s="160" t="s">
        <v>217</v>
      </c>
      <c r="H513" s="161">
        <v>36.32</v>
      </c>
      <c r="I513" s="162"/>
      <c r="J513" s="163">
        <f>ROUND(I513*H513,2)</f>
        <v>0</v>
      </c>
      <c r="K513" s="164"/>
      <c r="L513" s="34"/>
      <c r="M513" s="165" t="s">
        <v>1</v>
      </c>
      <c r="N513" s="166" t="s">
        <v>40</v>
      </c>
      <c r="O513" s="62"/>
      <c r="P513" s="167">
        <f>O513*H513</f>
        <v>0</v>
      </c>
      <c r="Q513" s="167">
        <v>0</v>
      </c>
      <c r="R513" s="167">
        <f>Q513*H513</f>
        <v>0</v>
      </c>
      <c r="S513" s="167">
        <v>0</v>
      </c>
      <c r="T513" s="168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9" t="s">
        <v>289</v>
      </c>
      <c r="AT513" s="169" t="s">
        <v>197</v>
      </c>
      <c r="AU513" s="169" t="s">
        <v>87</v>
      </c>
      <c r="AY513" s="18" t="s">
        <v>196</v>
      </c>
      <c r="BE513" s="170">
        <f>IF(N513="základná",J513,0)</f>
        <v>0</v>
      </c>
      <c r="BF513" s="170">
        <f>IF(N513="znížená",J513,0)</f>
        <v>0</v>
      </c>
      <c r="BG513" s="170">
        <f>IF(N513="zákl. prenesená",J513,0)</f>
        <v>0</v>
      </c>
      <c r="BH513" s="170">
        <f>IF(N513="zníž. prenesená",J513,0)</f>
        <v>0</v>
      </c>
      <c r="BI513" s="170">
        <f>IF(N513="nulová",J513,0)</f>
        <v>0</v>
      </c>
      <c r="BJ513" s="18" t="s">
        <v>87</v>
      </c>
      <c r="BK513" s="170">
        <f>ROUND(I513*H513,2)</f>
        <v>0</v>
      </c>
      <c r="BL513" s="18" t="s">
        <v>289</v>
      </c>
      <c r="BM513" s="169" t="s">
        <v>800</v>
      </c>
    </row>
    <row r="514" spans="1:65" s="13" customFormat="1">
      <c r="B514" s="173"/>
      <c r="D514" s="174" t="s">
        <v>219</v>
      </c>
      <c r="E514" s="175" t="s">
        <v>1</v>
      </c>
      <c r="F514" s="176" t="s">
        <v>755</v>
      </c>
      <c r="H514" s="177">
        <v>36.32</v>
      </c>
      <c r="I514" s="178"/>
      <c r="L514" s="173"/>
      <c r="M514" s="179"/>
      <c r="N514" s="180"/>
      <c r="O514" s="180"/>
      <c r="P514" s="180"/>
      <c r="Q514" s="180"/>
      <c r="R514" s="180"/>
      <c r="S514" s="180"/>
      <c r="T514" s="181"/>
      <c r="AT514" s="175" t="s">
        <v>219</v>
      </c>
      <c r="AU514" s="175" t="s">
        <v>87</v>
      </c>
      <c r="AV514" s="13" t="s">
        <v>87</v>
      </c>
      <c r="AW514" s="13" t="s">
        <v>29</v>
      </c>
      <c r="AX514" s="13" t="s">
        <v>81</v>
      </c>
      <c r="AY514" s="175" t="s">
        <v>196</v>
      </c>
    </row>
    <row r="515" spans="1:65" s="2" customFormat="1" ht="16.5" customHeight="1">
      <c r="A515" s="33"/>
      <c r="B515" s="156"/>
      <c r="C515" s="197" t="s">
        <v>801</v>
      </c>
      <c r="D515" s="197" t="s">
        <v>305</v>
      </c>
      <c r="E515" s="198" t="s">
        <v>784</v>
      </c>
      <c r="F515" s="199" t="s">
        <v>785</v>
      </c>
      <c r="G515" s="200" t="s">
        <v>217</v>
      </c>
      <c r="H515" s="201">
        <v>43.584000000000003</v>
      </c>
      <c r="I515" s="202"/>
      <c r="J515" s="203">
        <f>ROUND(I515*H515,2)</f>
        <v>0</v>
      </c>
      <c r="K515" s="204"/>
      <c r="L515" s="205"/>
      <c r="M515" s="206" t="s">
        <v>1</v>
      </c>
      <c r="N515" s="207" t="s">
        <v>40</v>
      </c>
      <c r="O515" s="62"/>
      <c r="P515" s="167">
        <f>O515*H515</f>
        <v>0</v>
      </c>
      <c r="Q515" s="167">
        <v>2.9999999999999997E-4</v>
      </c>
      <c r="R515" s="167">
        <f>Q515*H515</f>
        <v>1.30752E-2</v>
      </c>
      <c r="S515" s="167">
        <v>0</v>
      </c>
      <c r="T515" s="16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9" t="s">
        <v>388</v>
      </c>
      <c r="AT515" s="169" t="s">
        <v>305</v>
      </c>
      <c r="AU515" s="169" t="s">
        <v>87</v>
      </c>
      <c r="AY515" s="18" t="s">
        <v>196</v>
      </c>
      <c r="BE515" s="170">
        <f>IF(N515="základná",J515,0)</f>
        <v>0</v>
      </c>
      <c r="BF515" s="170">
        <f>IF(N515="znížená",J515,0)</f>
        <v>0</v>
      </c>
      <c r="BG515" s="170">
        <f>IF(N515="zákl. prenesená",J515,0)</f>
        <v>0</v>
      </c>
      <c r="BH515" s="170">
        <f>IF(N515="zníž. prenesená",J515,0)</f>
        <v>0</v>
      </c>
      <c r="BI515" s="170">
        <f>IF(N515="nulová",J515,0)</f>
        <v>0</v>
      </c>
      <c r="BJ515" s="18" t="s">
        <v>87</v>
      </c>
      <c r="BK515" s="170">
        <f>ROUND(I515*H515,2)</f>
        <v>0</v>
      </c>
      <c r="BL515" s="18" t="s">
        <v>289</v>
      </c>
      <c r="BM515" s="169" t="s">
        <v>802</v>
      </c>
    </row>
    <row r="516" spans="1:65" s="13" customFormat="1">
      <c r="B516" s="173"/>
      <c r="D516" s="174" t="s">
        <v>219</v>
      </c>
      <c r="F516" s="176" t="s">
        <v>803</v>
      </c>
      <c r="H516" s="177">
        <v>43.584000000000003</v>
      </c>
      <c r="I516" s="178"/>
      <c r="L516" s="173"/>
      <c r="M516" s="179"/>
      <c r="N516" s="180"/>
      <c r="O516" s="180"/>
      <c r="P516" s="180"/>
      <c r="Q516" s="180"/>
      <c r="R516" s="180"/>
      <c r="S516" s="180"/>
      <c r="T516" s="181"/>
      <c r="AT516" s="175" t="s">
        <v>219</v>
      </c>
      <c r="AU516" s="175" t="s">
        <v>87</v>
      </c>
      <c r="AV516" s="13" t="s">
        <v>87</v>
      </c>
      <c r="AW516" s="13" t="s">
        <v>3</v>
      </c>
      <c r="AX516" s="13" t="s">
        <v>81</v>
      </c>
      <c r="AY516" s="175" t="s">
        <v>196</v>
      </c>
    </row>
    <row r="517" spans="1:65" s="2" customFormat="1" ht="37.700000000000003" customHeight="1">
      <c r="A517" s="33"/>
      <c r="B517" s="156"/>
      <c r="C517" s="157" t="s">
        <v>804</v>
      </c>
      <c r="D517" s="157" t="s">
        <v>197</v>
      </c>
      <c r="E517" s="158" t="s">
        <v>805</v>
      </c>
      <c r="F517" s="159" t="s">
        <v>806</v>
      </c>
      <c r="G517" s="160" t="s">
        <v>217</v>
      </c>
      <c r="H517" s="161">
        <v>36.32</v>
      </c>
      <c r="I517" s="162"/>
      <c r="J517" s="163">
        <f>ROUND(I517*H517,2)</f>
        <v>0</v>
      </c>
      <c r="K517" s="164"/>
      <c r="L517" s="34"/>
      <c r="M517" s="165" t="s">
        <v>1</v>
      </c>
      <c r="N517" s="166" t="s">
        <v>40</v>
      </c>
      <c r="O517" s="62"/>
      <c r="P517" s="167">
        <f>O517*H517</f>
        <v>0</v>
      </c>
      <c r="Q517" s="167">
        <v>2.0000000000000002E-5</v>
      </c>
      <c r="R517" s="167">
        <f>Q517*H517</f>
        <v>7.2640000000000009E-4</v>
      </c>
      <c r="S517" s="167">
        <v>0</v>
      </c>
      <c r="T517" s="168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9" t="s">
        <v>289</v>
      </c>
      <c r="AT517" s="169" t="s">
        <v>197</v>
      </c>
      <c r="AU517" s="169" t="s">
        <v>87</v>
      </c>
      <c r="AY517" s="18" t="s">
        <v>196</v>
      </c>
      <c r="BE517" s="170">
        <f>IF(N517="základná",J517,0)</f>
        <v>0</v>
      </c>
      <c r="BF517" s="170">
        <f>IF(N517="znížená",J517,0)</f>
        <v>0</v>
      </c>
      <c r="BG517" s="170">
        <f>IF(N517="zákl. prenesená",J517,0)</f>
        <v>0</v>
      </c>
      <c r="BH517" s="170">
        <f>IF(N517="zníž. prenesená",J517,0)</f>
        <v>0</v>
      </c>
      <c r="BI517" s="170">
        <f>IF(N517="nulová",J517,0)</f>
        <v>0</v>
      </c>
      <c r="BJ517" s="18" t="s">
        <v>87</v>
      </c>
      <c r="BK517" s="170">
        <f>ROUND(I517*H517,2)</f>
        <v>0</v>
      </c>
      <c r="BL517" s="18" t="s">
        <v>289</v>
      </c>
      <c r="BM517" s="169" t="s">
        <v>807</v>
      </c>
    </row>
    <row r="518" spans="1:65" s="13" customFormat="1">
      <c r="B518" s="173"/>
      <c r="D518" s="174" t="s">
        <v>219</v>
      </c>
      <c r="E518" s="175" t="s">
        <v>1</v>
      </c>
      <c r="F518" s="176" t="s">
        <v>755</v>
      </c>
      <c r="H518" s="177">
        <v>36.32</v>
      </c>
      <c r="I518" s="178"/>
      <c r="L518" s="173"/>
      <c r="M518" s="179"/>
      <c r="N518" s="180"/>
      <c r="O518" s="180"/>
      <c r="P518" s="180"/>
      <c r="Q518" s="180"/>
      <c r="R518" s="180"/>
      <c r="S518" s="180"/>
      <c r="T518" s="181"/>
      <c r="AT518" s="175" t="s">
        <v>219</v>
      </c>
      <c r="AU518" s="175" t="s">
        <v>87</v>
      </c>
      <c r="AV518" s="13" t="s">
        <v>87</v>
      </c>
      <c r="AW518" s="13" t="s">
        <v>29</v>
      </c>
      <c r="AX518" s="13" t="s">
        <v>81</v>
      </c>
      <c r="AY518" s="175" t="s">
        <v>196</v>
      </c>
    </row>
    <row r="519" spans="1:65" s="2" customFormat="1" ht="16.5" customHeight="1">
      <c r="A519" s="33"/>
      <c r="B519" s="156"/>
      <c r="C519" s="197" t="s">
        <v>808</v>
      </c>
      <c r="D519" s="197" t="s">
        <v>305</v>
      </c>
      <c r="E519" s="198" t="s">
        <v>784</v>
      </c>
      <c r="F519" s="199" t="s">
        <v>785</v>
      </c>
      <c r="G519" s="200" t="s">
        <v>217</v>
      </c>
      <c r="H519" s="201">
        <v>43.584000000000003</v>
      </c>
      <c r="I519" s="202"/>
      <c r="J519" s="203">
        <f>ROUND(I519*H519,2)</f>
        <v>0</v>
      </c>
      <c r="K519" s="204"/>
      <c r="L519" s="205"/>
      <c r="M519" s="206" t="s">
        <v>1</v>
      </c>
      <c r="N519" s="207" t="s">
        <v>40</v>
      </c>
      <c r="O519" s="62"/>
      <c r="P519" s="167">
        <f>O519*H519</f>
        <v>0</v>
      </c>
      <c r="Q519" s="167">
        <v>2.9999999999999997E-4</v>
      </c>
      <c r="R519" s="167">
        <f>Q519*H519</f>
        <v>1.30752E-2</v>
      </c>
      <c r="S519" s="167">
        <v>0</v>
      </c>
      <c r="T519" s="168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9" t="s">
        <v>388</v>
      </c>
      <c r="AT519" s="169" t="s">
        <v>305</v>
      </c>
      <c r="AU519" s="169" t="s">
        <v>87</v>
      </c>
      <c r="AY519" s="18" t="s">
        <v>196</v>
      </c>
      <c r="BE519" s="170">
        <f>IF(N519="základná",J519,0)</f>
        <v>0</v>
      </c>
      <c r="BF519" s="170">
        <f>IF(N519="znížená",J519,0)</f>
        <v>0</v>
      </c>
      <c r="BG519" s="170">
        <f>IF(N519="zákl. prenesená",J519,0)</f>
        <v>0</v>
      </c>
      <c r="BH519" s="170">
        <f>IF(N519="zníž. prenesená",J519,0)</f>
        <v>0</v>
      </c>
      <c r="BI519" s="170">
        <f>IF(N519="nulová",J519,0)</f>
        <v>0</v>
      </c>
      <c r="BJ519" s="18" t="s">
        <v>87</v>
      </c>
      <c r="BK519" s="170">
        <f>ROUND(I519*H519,2)</f>
        <v>0</v>
      </c>
      <c r="BL519" s="18" t="s">
        <v>289</v>
      </c>
      <c r="BM519" s="169" t="s">
        <v>809</v>
      </c>
    </row>
    <row r="520" spans="1:65" s="13" customFormat="1">
      <c r="B520" s="173"/>
      <c r="D520" s="174" t="s">
        <v>219</v>
      </c>
      <c r="F520" s="176" t="s">
        <v>803</v>
      </c>
      <c r="H520" s="177">
        <v>43.584000000000003</v>
      </c>
      <c r="I520" s="178"/>
      <c r="L520" s="173"/>
      <c r="M520" s="179"/>
      <c r="N520" s="180"/>
      <c r="O520" s="180"/>
      <c r="P520" s="180"/>
      <c r="Q520" s="180"/>
      <c r="R520" s="180"/>
      <c r="S520" s="180"/>
      <c r="T520" s="181"/>
      <c r="AT520" s="175" t="s">
        <v>219</v>
      </c>
      <c r="AU520" s="175" t="s">
        <v>87</v>
      </c>
      <c r="AV520" s="13" t="s">
        <v>87</v>
      </c>
      <c r="AW520" s="13" t="s">
        <v>3</v>
      </c>
      <c r="AX520" s="13" t="s">
        <v>81</v>
      </c>
      <c r="AY520" s="175" t="s">
        <v>196</v>
      </c>
    </row>
    <row r="521" spans="1:65" s="2" customFormat="1" ht="24.2" customHeight="1">
      <c r="A521" s="33"/>
      <c r="B521" s="156"/>
      <c r="C521" s="157" t="s">
        <v>810</v>
      </c>
      <c r="D521" s="157" t="s">
        <v>197</v>
      </c>
      <c r="E521" s="158" t="s">
        <v>811</v>
      </c>
      <c r="F521" s="159" t="s">
        <v>812</v>
      </c>
      <c r="G521" s="160" t="s">
        <v>444</v>
      </c>
      <c r="H521" s="161">
        <v>51</v>
      </c>
      <c r="I521" s="162"/>
      <c r="J521" s="163">
        <f>ROUND(I521*H521,2)</f>
        <v>0</v>
      </c>
      <c r="K521" s="164"/>
      <c r="L521" s="34"/>
      <c r="M521" s="165" t="s">
        <v>1</v>
      </c>
      <c r="N521" s="166" t="s">
        <v>40</v>
      </c>
      <c r="O521" s="62"/>
      <c r="P521" s="167">
        <f>O521*H521</f>
        <v>0</v>
      </c>
      <c r="Q521" s="167">
        <v>2.9E-4</v>
      </c>
      <c r="R521" s="167">
        <f>Q521*H521</f>
        <v>1.4789999999999999E-2</v>
      </c>
      <c r="S521" s="167">
        <v>0</v>
      </c>
      <c r="T521" s="168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9" t="s">
        <v>289</v>
      </c>
      <c r="AT521" s="169" t="s">
        <v>197</v>
      </c>
      <c r="AU521" s="169" t="s">
        <v>87</v>
      </c>
      <c r="AY521" s="18" t="s">
        <v>196</v>
      </c>
      <c r="BE521" s="170">
        <f>IF(N521="základná",J521,0)</f>
        <v>0</v>
      </c>
      <c r="BF521" s="170">
        <f>IF(N521="znížená",J521,0)</f>
        <v>0</v>
      </c>
      <c r="BG521" s="170">
        <f>IF(N521="zákl. prenesená",J521,0)</f>
        <v>0</v>
      </c>
      <c r="BH521" s="170">
        <f>IF(N521="zníž. prenesená",J521,0)</f>
        <v>0</v>
      </c>
      <c r="BI521" s="170">
        <f>IF(N521="nulová",J521,0)</f>
        <v>0</v>
      </c>
      <c r="BJ521" s="18" t="s">
        <v>87</v>
      </c>
      <c r="BK521" s="170">
        <f>ROUND(I521*H521,2)</f>
        <v>0</v>
      </c>
      <c r="BL521" s="18" t="s">
        <v>289</v>
      </c>
      <c r="BM521" s="169" t="s">
        <v>813</v>
      </c>
    </row>
    <row r="522" spans="1:65" s="13" customFormat="1">
      <c r="B522" s="173"/>
      <c r="D522" s="174" t="s">
        <v>219</v>
      </c>
      <c r="E522" s="175" t="s">
        <v>1</v>
      </c>
      <c r="F522" s="176" t="s">
        <v>814</v>
      </c>
      <c r="H522" s="177">
        <v>51</v>
      </c>
      <c r="I522" s="178"/>
      <c r="L522" s="173"/>
      <c r="M522" s="179"/>
      <c r="N522" s="180"/>
      <c r="O522" s="180"/>
      <c r="P522" s="180"/>
      <c r="Q522" s="180"/>
      <c r="R522" s="180"/>
      <c r="S522" s="180"/>
      <c r="T522" s="181"/>
      <c r="AT522" s="175" t="s">
        <v>219</v>
      </c>
      <c r="AU522" s="175" t="s">
        <v>87</v>
      </c>
      <c r="AV522" s="13" t="s">
        <v>87</v>
      </c>
      <c r="AW522" s="13" t="s">
        <v>29</v>
      </c>
      <c r="AX522" s="13" t="s">
        <v>81</v>
      </c>
      <c r="AY522" s="175" t="s">
        <v>196</v>
      </c>
    </row>
    <row r="523" spans="1:65" s="2" customFormat="1" ht="24.2" customHeight="1">
      <c r="A523" s="33"/>
      <c r="B523" s="156"/>
      <c r="C523" s="157" t="s">
        <v>815</v>
      </c>
      <c r="D523" s="157" t="s">
        <v>197</v>
      </c>
      <c r="E523" s="158" t="s">
        <v>816</v>
      </c>
      <c r="F523" s="159" t="s">
        <v>817</v>
      </c>
      <c r="G523" s="160" t="s">
        <v>280</v>
      </c>
      <c r="H523" s="161">
        <v>7.8209999999999997</v>
      </c>
      <c r="I523" s="162"/>
      <c r="J523" s="163">
        <f>ROUND(I523*H523,2)</f>
        <v>0</v>
      </c>
      <c r="K523" s="164"/>
      <c r="L523" s="34"/>
      <c r="M523" s="165" t="s">
        <v>1</v>
      </c>
      <c r="N523" s="166" t="s">
        <v>40</v>
      </c>
      <c r="O523" s="62"/>
      <c r="P523" s="167">
        <f>O523*H523</f>
        <v>0</v>
      </c>
      <c r="Q523" s="167">
        <v>0</v>
      </c>
      <c r="R523" s="167">
        <f>Q523*H523</f>
        <v>0</v>
      </c>
      <c r="S523" s="167">
        <v>0</v>
      </c>
      <c r="T523" s="168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9" t="s">
        <v>289</v>
      </c>
      <c r="AT523" s="169" t="s">
        <v>197</v>
      </c>
      <c r="AU523" s="169" t="s">
        <v>87</v>
      </c>
      <c r="AY523" s="18" t="s">
        <v>196</v>
      </c>
      <c r="BE523" s="170">
        <f>IF(N523="základná",J523,0)</f>
        <v>0</v>
      </c>
      <c r="BF523" s="170">
        <f>IF(N523="znížená",J523,0)</f>
        <v>0</v>
      </c>
      <c r="BG523" s="170">
        <f>IF(N523="zákl. prenesená",J523,0)</f>
        <v>0</v>
      </c>
      <c r="BH523" s="170">
        <f>IF(N523="zníž. prenesená",J523,0)</f>
        <v>0</v>
      </c>
      <c r="BI523" s="170">
        <f>IF(N523="nulová",J523,0)</f>
        <v>0</v>
      </c>
      <c r="BJ523" s="18" t="s">
        <v>87</v>
      </c>
      <c r="BK523" s="170">
        <f>ROUND(I523*H523,2)</f>
        <v>0</v>
      </c>
      <c r="BL523" s="18" t="s">
        <v>289</v>
      </c>
      <c r="BM523" s="169" t="s">
        <v>818</v>
      </c>
    </row>
    <row r="524" spans="1:65" s="12" customFormat="1" ht="22.7" customHeight="1">
      <c r="B524" s="146"/>
      <c r="D524" s="147" t="s">
        <v>73</v>
      </c>
      <c r="E524" s="171" t="s">
        <v>819</v>
      </c>
      <c r="F524" s="171" t="s">
        <v>820</v>
      </c>
      <c r="I524" s="149"/>
      <c r="J524" s="172">
        <f>BK524</f>
        <v>0</v>
      </c>
      <c r="L524" s="146"/>
      <c r="M524" s="150"/>
      <c r="N524" s="151"/>
      <c r="O524" s="151"/>
      <c r="P524" s="152">
        <f>SUM(P525:P620)</f>
        <v>0</v>
      </c>
      <c r="Q524" s="151"/>
      <c r="R524" s="152">
        <f>SUM(R525:R620)</f>
        <v>14.410978720000001</v>
      </c>
      <c r="S524" s="151"/>
      <c r="T524" s="153">
        <f>SUM(T525:T620)</f>
        <v>0</v>
      </c>
      <c r="AR524" s="147" t="s">
        <v>87</v>
      </c>
      <c r="AT524" s="154" t="s">
        <v>73</v>
      </c>
      <c r="AU524" s="154" t="s">
        <v>81</v>
      </c>
      <c r="AY524" s="147" t="s">
        <v>196</v>
      </c>
      <c r="BK524" s="155">
        <f>SUM(BK525:BK620)</f>
        <v>0</v>
      </c>
    </row>
    <row r="525" spans="1:65" s="2" customFormat="1" ht="37.700000000000003" customHeight="1">
      <c r="A525" s="33"/>
      <c r="B525" s="156"/>
      <c r="C525" s="157" t="s">
        <v>821</v>
      </c>
      <c r="D525" s="157" t="s">
        <v>197</v>
      </c>
      <c r="E525" s="158" t="s">
        <v>822</v>
      </c>
      <c r="F525" s="159" t="s">
        <v>823</v>
      </c>
      <c r="G525" s="160" t="s">
        <v>217</v>
      </c>
      <c r="H525" s="161">
        <v>380.1</v>
      </c>
      <c r="I525" s="162"/>
      <c r="J525" s="163">
        <f>ROUND(I525*H525,2)</f>
        <v>0</v>
      </c>
      <c r="K525" s="164"/>
      <c r="L525" s="34"/>
      <c r="M525" s="165" t="s">
        <v>1</v>
      </c>
      <c r="N525" s="166" t="s">
        <v>40</v>
      </c>
      <c r="O525" s="62"/>
      <c r="P525" s="167">
        <f>O525*H525</f>
        <v>0</v>
      </c>
      <c r="Q525" s="167">
        <v>0</v>
      </c>
      <c r="R525" s="167">
        <f>Q525*H525</f>
        <v>0</v>
      </c>
      <c r="S525" s="167">
        <v>0</v>
      </c>
      <c r="T525" s="168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9" t="s">
        <v>289</v>
      </c>
      <c r="AT525" s="169" t="s">
        <v>197</v>
      </c>
      <c r="AU525" s="169" t="s">
        <v>87</v>
      </c>
      <c r="AY525" s="18" t="s">
        <v>196</v>
      </c>
      <c r="BE525" s="170">
        <f>IF(N525="základná",J525,0)</f>
        <v>0</v>
      </c>
      <c r="BF525" s="170">
        <f>IF(N525="znížená",J525,0)</f>
        <v>0</v>
      </c>
      <c r="BG525" s="170">
        <f>IF(N525="zákl. prenesená",J525,0)</f>
        <v>0</v>
      </c>
      <c r="BH525" s="170">
        <f>IF(N525="zníž. prenesená",J525,0)</f>
        <v>0</v>
      </c>
      <c r="BI525" s="170">
        <f>IF(N525="nulová",J525,0)</f>
        <v>0</v>
      </c>
      <c r="BJ525" s="18" t="s">
        <v>87</v>
      </c>
      <c r="BK525" s="170">
        <f>ROUND(I525*H525,2)</f>
        <v>0</v>
      </c>
      <c r="BL525" s="18" t="s">
        <v>289</v>
      </c>
      <c r="BM525" s="169" t="s">
        <v>824</v>
      </c>
    </row>
    <row r="526" spans="1:65" s="13" customFormat="1">
      <c r="B526" s="173"/>
      <c r="D526" s="174" t="s">
        <v>219</v>
      </c>
      <c r="E526" s="175" t="s">
        <v>1</v>
      </c>
      <c r="F526" s="176" t="s">
        <v>825</v>
      </c>
      <c r="H526" s="177">
        <v>380.1</v>
      </c>
      <c r="I526" s="178"/>
      <c r="L526" s="173"/>
      <c r="M526" s="179"/>
      <c r="N526" s="180"/>
      <c r="O526" s="180"/>
      <c r="P526" s="180"/>
      <c r="Q526" s="180"/>
      <c r="R526" s="180"/>
      <c r="S526" s="180"/>
      <c r="T526" s="181"/>
      <c r="AT526" s="175" t="s">
        <v>219</v>
      </c>
      <c r="AU526" s="175" t="s">
        <v>87</v>
      </c>
      <c r="AV526" s="13" t="s">
        <v>87</v>
      </c>
      <c r="AW526" s="13" t="s">
        <v>29</v>
      </c>
      <c r="AX526" s="13" t="s">
        <v>81</v>
      </c>
      <c r="AY526" s="175" t="s">
        <v>196</v>
      </c>
    </row>
    <row r="527" spans="1:65" s="2" customFormat="1" ht="24.2" customHeight="1">
      <c r="A527" s="33"/>
      <c r="B527" s="156"/>
      <c r="C527" s="197" t="s">
        <v>826</v>
      </c>
      <c r="D527" s="197" t="s">
        <v>305</v>
      </c>
      <c r="E527" s="198" t="s">
        <v>827</v>
      </c>
      <c r="F527" s="199" t="s">
        <v>828</v>
      </c>
      <c r="G527" s="200" t="s">
        <v>217</v>
      </c>
      <c r="H527" s="201">
        <v>437.11500000000001</v>
      </c>
      <c r="I527" s="202"/>
      <c r="J527" s="203">
        <f>ROUND(I527*H527,2)</f>
        <v>0</v>
      </c>
      <c r="K527" s="204"/>
      <c r="L527" s="205"/>
      <c r="M527" s="206" t="s">
        <v>1</v>
      </c>
      <c r="N527" s="207" t="s">
        <v>40</v>
      </c>
      <c r="O527" s="62"/>
      <c r="P527" s="167">
        <f>O527*H527</f>
        <v>0</v>
      </c>
      <c r="Q527" s="167">
        <v>1.9E-3</v>
      </c>
      <c r="R527" s="167">
        <f>Q527*H527</f>
        <v>0.83051850000000005</v>
      </c>
      <c r="S527" s="167">
        <v>0</v>
      </c>
      <c r="T527" s="168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9" t="s">
        <v>388</v>
      </c>
      <c r="AT527" s="169" t="s">
        <v>305</v>
      </c>
      <c r="AU527" s="169" t="s">
        <v>87</v>
      </c>
      <c r="AY527" s="18" t="s">
        <v>196</v>
      </c>
      <c r="BE527" s="170">
        <f>IF(N527="základná",J527,0)</f>
        <v>0</v>
      </c>
      <c r="BF527" s="170">
        <f>IF(N527="znížená",J527,0)</f>
        <v>0</v>
      </c>
      <c r="BG527" s="170">
        <f>IF(N527="zákl. prenesená",J527,0)</f>
        <v>0</v>
      </c>
      <c r="BH527" s="170">
        <f>IF(N527="zníž. prenesená",J527,0)</f>
        <v>0</v>
      </c>
      <c r="BI527" s="170">
        <f>IF(N527="nulová",J527,0)</f>
        <v>0</v>
      </c>
      <c r="BJ527" s="18" t="s">
        <v>87</v>
      </c>
      <c r="BK527" s="170">
        <f>ROUND(I527*H527,2)</f>
        <v>0</v>
      </c>
      <c r="BL527" s="18" t="s">
        <v>289</v>
      </c>
      <c r="BM527" s="169" t="s">
        <v>829</v>
      </c>
    </row>
    <row r="528" spans="1:65" s="2" customFormat="1" ht="24.2" customHeight="1">
      <c r="A528" s="33"/>
      <c r="B528" s="156"/>
      <c r="C528" s="197" t="s">
        <v>830</v>
      </c>
      <c r="D528" s="197" t="s">
        <v>305</v>
      </c>
      <c r="E528" s="198" t="s">
        <v>831</v>
      </c>
      <c r="F528" s="199" t="s">
        <v>832</v>
      </c>
      <c r="G528" s="200" t="s">
        <v>444</v>
      </c>
      <c r="H528" s="201">
        <v>1193.5139999999999</v>
      </c>
      <c r="I528" s="202"/>
      <c r="J528" s="203">
        <f>ROUND(I528*H528,2)</f>
        <v>0</v>
      </c>
      <c r="K528" s="204"/>
      <c r="L528" s="205"/>
      <c r="M528" s="206" t="s">
        <v>1</v>
      </c>
      <c r="N528" s="207" t="s">
        <v>40</v>
      </c>
      <c r="O528" s="62"/>
      <c r="P528" s="167">
        <f>O528*H528</f>
        <v>0</v>
      </c>
      <c r="Q528" s="167">
        <v>2.9999999999999997E-4</v>
      </c>
      <c r="R528" s="167">
        <f>Q528*H528</f>
        <v>0.35805419999999993</v>
      </c>
      <c r="S528" s="167">
        <v>0</v>
      </c>
      <c r="T528" s="168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9" t="s">
        <v>388</v>
      </c>
      <c r="AT528" s="169" t="s">
        <v>305</v>
      </c>
      <c r="AU528" s="169" t="s">
        <v>87</v>
      </c>
      <c r="AY528" s="18" t="s">
        <v>196</v>
      </c>
      <c r="BE528" s="170">
        <f>IF(N528="základná",J528,0)</f>
        <v>0</v>
      </c>
      <c r="BF528" s="170">
        <f>IF(N528="znížená",J528,0)</f>
        <v>0</v>
      </c>
      <c r="BG528" s="170">
        <f>IF(N528="zákl. prenesená",J528,0)</f>
        <v>0</v>
      </c>
      <c r="BH528" s="170">
        <f>IF(N528="zníž. prenesená",J528,0)</f>
        <v>0</v>
      </c>
      <c r="BI528" s="170">
        <f>IF(N528="nulová",J528,0)</f>
        <v>0</v>
      </c>
      <c r="BJ528" s="18" t="s">
        <v>87</v>
      </c>
      <c r="BK528" s="170">
        <f>ROUND(I528*H528,2)</f>
        <v>0</v>
      </c>
      <c r="BL528" s="18" t="s">
        <v>289</v>
      </c>
      <c r="BM528" s="169" t="s">
        <v>833</v>
      </c>
    </row>
    <row r="529" spans="1:65" s="2" customFormat="1" ht="37.700000000000003" customHeight="1">
      <c r="A529" s="33"/>
      <c r="B529" s="156"/>
      <c r="C529" s="157" t="s">
        <v>834</v>
      </c>
      <c r="D529" s="157" t="s">
        <v>197</v>
      </c>
      <c r="E529" s="158" t="s">
        <v>822</v>
      </c>
      <c r="F529" s="159" t="s">
        <v>823</v>
      </c>
      <c r="G529" s="160" t="s">
        <v>217</v>
      </c>
      <c r="H529" s="161">
        <v>350.072</v>
      </c>
      <c r="I529" s="162"/>
      <c r="J529" s="163">
        <f>ROUND(I529*H529,2)</f>
        <v>0</v>
      </c>
      <c r="K529" s="164"/>
      <c r="L529" s="34"/>
      <c r="M529" s="165" t="s">
        <v>1</v>
      </c>
      <c r="N529" s="166" t="s">
        <v>40</v>
      </c>
      <c r="O529" s="62"/>
      <c r="P529" s="167">
        <f>O529*H529</f>
        <v>0</v>
      </c>
      <c r="Q529" s="167">
        <v>0</v>
      </c>
      <c r="R529" s="167">
        <f>Q529*H529</f>
        <v>0</v>
      </c>
      <c r="S529" s="167">
        <v>0</v>
      </c>
      <c r="T529" s="168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9" t="s">
        <v>289</v>
      </c>
      <c r="AT529" s="169" t="s">
        <v>197</v>
      </c>
      <c r="AU529" s="169" t="s">
        <v>87</v>
      </c>
      <c r="AY529" s="18" t="s">
        <v>196</v>
      </c>
      <c r="BE529" s="170">
        <f>IF(N529="základná",J529,0)</f>
        <v>0</v>
      </c>
      <c r="BF529" s="170">
        <f>IF(N529="znížená",J529,0)</f>
        <v>0</v>
      </c>
      <c r="BG529" s="170">
        <f>IF(N529="zákl. prenesená",J529,0)</f>
        <v>0</v>
      </c>
      <c r="BH529" s="170">
        <f>IF(N529="zníž. prenesená",J529,0)</f>
        <v>0</v>
      </c>
      <c r="BI529" s="170">
        <f>IF(N529="nulová",J529,0)</f>
        <v>0</v>
      </c>
      <c r="BJ529" s="18" t="s">
        <v>87</v>
      </c>
      <c r="BK529" s="170">
        <f>ROUND(I529*H529,2)</f>
        <v>0</v>
      </c>
      <c r="BL529" s="18" t="s">
        <v>289</v>
      </c>
      <c r="BM529" s="169" t="s">
        <v>835</v>
      </c>
    </row>
    <row r="530" spans="1:65" s="13" customFormat="1">
      <c r="B530" s="173"/>
      <c r="D530" s="174" t="s">
        <v>219</v>
      </c>
      <c r="E530" s="175" t="s">
        <v>1</v>
      </c>
      <c r="F530" s="176" t="s">
        <v>836</v>
      </c>
      <c r="H530" s="177">
        <v>307.39600000000002</v>
      </c>
      <c r="I530" s="178"/>
      <c r="L530" s="173"/>
      <c r="M530" s="179"/>
      <c r="N530" s="180"/>
      <c r="O530" s="180"/>
      <c r="P530" s="180"/>
      <c r="Q530" s="180"/>
      <c r="R530" s="180"/>
      <c r="S530" s="180"/>
      <c r="T530" s="181"/>
      <c r="AT530" s="175" t="s">
        <v>219</v>
      </c>
      <c r="AU530" s="175" t="s">
        <v>87</v>
      </c>
      <c r="AV530" s="13" t="s">
        <v>87</v>
      </c>
      <c r="AW530" s="13" t="s">
        <v>29</v>
      </c>
      <c r="AX530" s="13" t="s">
        <v>74</v>
      </c>
      <c r="AY530" s="175" t="s">
        <v>196</v>
      </c>
    </row>
    <row r="531" spans="1:65" s="13" customFormat="1">
      <c r="B531" s="173"/>
      <c r="D531" s="174" t="s">
        <v>219</v>
      </c>
      <c r="E531" s="175" t="s">
        <v>1</v>
      </c>
      <c r="F531" s="176" t="s">
        <v>837</v>
      </c>
      <c r="H531" s="177">
        <v>8.7330000000000005</v>
      </c>
      <c r="I531" s="178"/>
      <c r="L531" s="173"/>
      <c r="M531" s="179"/>
      <c r="N531" s="180"/>
      <c r="O531" s="180"/>
      <c r="P531" s="180"/>
      <c r="Q531" s="180"/>
      <c r="R531" s="180"/>
      <c r="S531" s="180"/>
      <c r="T531" s="181"/>
      <c r="AT531" s="175" t="s">
        <v>219</v>
      </c>
      <c r="AU531" s="175" t="s">
        <v>87</v>
      </c>
      <c r="AV531" s="13" t="s">
        <v>87</v>
      </c>
      <c r="AW531" s="13" t="s">
        <v>29</v>
      </c>
      <c r="AX531" s="13" t="s">
        <v>74</v>
      </c>
      <c r="AY531" s="175" t="s">
        <v>196</v>
      </c>
    </row>
    <row r="532" spans="1:65" s="13" customFormat="1">
      <c r="B532" s="173"/>
      <c r="D532" s="174" t="s">
        <v>219</v>
      </c>
      <c r="E532" s="175" t="s">
        <v>1</v>
      </c>
      <c r="F532" s="176" t="s">
        <v>838</v>
      </c>
      <c r="H532" s="177">
        <v>6.4390000000000001</v>
      </c>
      <c r="I532" s="178"/>
      <c r="L532" s="173"/>
      <c r="M532" s="179"/>
      <c r="N532" s="180"/>
      <c r="O532" s="180"/>
      <c r="P532" s="180"/>
      <c r="Q532" s="180"/>
      <c r="R532" s="180"/>
      <c r="S532" s="180"/>
      <c r="T532" s="181"/>
      <c r="AT532" s="175" t="s">
        <v>219</v>
      </c>
      <c r="AU532" s="175" t="s">
        <v>87</v>
      </c>
      <c r="AV532" s="13" t="s">
        <v>87</v>
      </c>
      <c r="AW532" s="13" t="s">
        <v>29</v>
      </c>
      <c r="AX532" s="13" t="s">
        <v>74</v>
      </c>
      <c r="AY532" s="175" t="s">
        <v>196</v>
      </c>
    </row>
    <row r="533" spans="1:65" s="13" customFormat="1">
      <c r="B533" s="173"/>
      <c r="D533" s="174" t="s">
        <v>219</v>
      </c>
      <c r="E533" s="175" t="s">
        <v>1</v>
      </c>
      <c r="F533" s="176" t="s">
        <v>839</v>
      </c>
      <c r="H533" s="177">
        <v>27.504000000000001</v>
      </c>
      <c r="I533" s="178"/>
      <c r="L533" s="173"/>
      <c r="M533" s="179"/>
      <c r="N533" s="180"/>
      <c r="O533" s="180"/>
      <c r="P533" s="180"/>
      <c r="Q533" s="180"/>
      <c r="R533" s="180"/>
      <c r="S533" s="180"/>
      <c r="T533" s="181"/>
      <c r="AT533" s="175" t="s">
        <v>219</v>
      </c>
      <c r="AU533" s="175" t="s">
        <v>87</v>
      </c>
      <c r="AV533" s="13" t="s">
        <v>87</v>
      </c>
      <c r="AW533" s="13" t="s">
        <v>29</v>
      </c>
      <c r="AX533" s="13" t="s">
        <v>74</v>
      </c>
      <c r="AY533" s="175" t="s">
        <v>196</v>
      </c>
    </row>
    <row r="534" spans="1:65" s="14" customFormat="1">
      <c r="B534" s="182"/>
      <c r="D534" s="174" t="s">
        <v>219</v>
      </c>
      <c r="E534" s="183" t="s">
        <v>1</v>
      </c>
      <c r="F534" s="184" t="s">
        <v>233</v>
      </c>
      <c r="H534" s="185">
        <v>350.07200000000006</v>
      </c>
      <c r="I534" s="186"/>
      <c r="L534" s="182"/>
      <c r="M534" s="187"/>
      <c r="N534" s="188"/>
      <c r="O534" s="188"/>
      <c r="P534" s="188"/>
      <c r="Q534" s="188"/>
      <c r="R534" s="188"/>
      <c r="S534" s="188"/>
      <c r="T534" s="189"/>
      <c r="AT534" s="183" t="s">
        <v>219</v>
      </c>
      <c r="AU534" s="183" t="s">
        <v>87</v>
      </c>
      <c r="AV534" s="14" t="s">
        <v>200</v>
      </c>
      <c r="AW534" s="14" t="s">
        <v>29</v>
      </c>
      <c r="AX534" s="14" t="s">
        <v>81</v>
      </c>
      <c r="AY534" s="183" t="s">
        <v>196</v>
      </c>
    </row>
    <row r="535" spans="1:65" s="2" customFormat="1" ht="24.2" customHeight="1">
      <c r="A535" s="33"/>
      <c r="B535" s="156"/>
      <c r="C535" s="197" t="s">
        <v>840</v>
      </c>
      <c r="D535" s="197" t="s">
        <v>305</v>
      </c>
      <c r="E535" s="198" t="s">
        <v>827</v>
      </c>
      <c r="F535" s="199" t="s">
        <v>828</v>
      </c>
      <c r="G535" s="200" t="s">
        <v>217</v>
      </c>
      <c r="H535" s="201">
        <v>402.58300000000003</v>
      </c>
      <c r="I535" s="202"/>
      <c r="J535" s="203">
        <f>ROUND(I535*H535,2)</f>
        <v>0</v>
      </c>
      <c r="K535" s="204"/>
      <c r="L535" s="205"/>
      <c r="M535" s="206" t="s">
        <v>1</v>
      </c>
      <c r="N535" s="207" t="s">
        <v>40</v>
      </c>
      <c r="O535" s="62"/>
      <c r="P535" s="167">
        <f>O535*H535</f>
        <v>0</v>
      </c>
      <c r="Q535" s="167">
        <v>1.9E-3</v>
      </c>
      <c r="R535" s="167">
        <f>Q535*H535</f>
        <v>0.76490770000000008</v>
      </c>
      <c r="S535" s="167">
        <v>0</v>
      </c>
      <c r="T535" s="168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9" t="s">
        <v>388</v>
      </c>
      <c r="AT535" s="169" t="s">
        <v>305</v>
      </c>
      <c r="AU535" s="169" t="s">
        <v>87</v>
      </c>
      <c r="AY535" s="18" t="s">
        <v>196</v>
      </c>
      <c r="BE535" s="170">
        <f>IF(N535="základná",J535,0)</f>
        <v>0</v>
      </c>
      <c r="BF535" s="170">
        <f>IF(N535="znížená",J535,0)</f>
        <v>0</v>
      </c>
      <c r="BG535" s="170">
        <f>IF(N535="zákl. prenesená",J535,0)</f>
        <v>0</v>
      </c>
      <c r="BH535" s="170">
        <f>IF(N535="zníž. prenesená",J535,0)</f>
        <v>0</v>
      </c>
      <c r="BI535" s="170">
        <f>IF(N535="nulová",J535,0)</f>
        <v>0</v>
      </c>
      <c r="BJ535" s="18" t="s">
        <v>87</v>
      </c>
      <c r="BK535" s="170">
        <f>ROUND(I535*H535,2)</f>
        <v>0</v>
      </c>
      <c r="BL535" s="18" t="s">
        <v>289</v>
      </c>
      <c r="BM535" s="169" t="s">
        <v>841</v>
      </c>
    </row>
    <row r="536" spans="1:65" s="2" customFormat="1" ht="24.2" customHeight="1">
      <c r="A536" s="33"/>
      <c r="B536" s="156"/>
      <c r="C536" s="197" t="s">
        <v>842</v>
      </c>
      <c r="D536" s="197" t="s">
        <v>305</v>
      </c>
      <c r="E536" s="198" t="s">
        <v>831</v>
      </c>
      <c r="F536" s="199" t="s">
        <v>832</v>
      </c>
      <c r="G536" s="200" t="s">
        <v>444</v>
      </c>
      <c r="H536" s="201">
        <v>1099.2260000000001</v>
      </c>
      <c r="I536" s="202"/>
      <c r="J536" s="203">
        <f>ROUND(I536*H536,2)</f>
        <v>0</v>
      </c>
      <c r="K536" s="204"/>
      <c r="L536" s="205"/>
      <c r="M536" s="206" t="s">
        <v>1</v>
      </c>
      <c r="N536" s="207" t="s">
        <v>40</v>
      </c>
      <c r="O536" s="62"/>
      <c r="P536" s="167">
        <f>O536*H536</f>
        <v>0</v>
      </c>
      <c r="Q536" s="167">
        <v>2.9999999999999997E-4</v>
      </c>
      <c r="R536" s="167">
        <f>Q536*H536</f>
        <v>0.3297678</v>
      </c>
      <c r="S536" s="167">
        <v>0</v>
      </c>
      <c r="T536" s="16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9" t="s">
        <v>388</v>
      </c>
      <c r="AT536" s="169" t="s">
        <v>305</v>
      </c>
      <c r="AU536" s="169" t="s">
        <v>87</v>
      </c>
      <c r="AY536" s="18" t="s">
        <v>196</v>
      </c>
      <c r="BE536" s="170">
        <f>IF(N536="základná",J536,0)</f>
        <v>0</v>
      </c>
      <c r="BF536" s="170">
        <f>IF(N536="znížená",J536,0)</f>
        <v>0</v>
      </c>
      <c r="BG536" s="170">
        <f>IF(N536="zákl. prenesená",J536,0)</f>
        <v>0</v>
      </c>
      <c r="BH536" s="170">
        <f>IF(N536="zníž. prenesená",J536,0)</f>
        <v>0</v>
      </c>
      <c r="BI536" s="170">
        <f>IF(N536="nulová",J536,0)</f>
        <v>0</v>
      </c>
      <c r="BJ536" s="18" t="s">
        <v>87</v>
      </c>
      <c r="BK536" s="170">
        <f>ROUND(I536*H536,2)</f>
        <v>0</v>
      </c>
      <c r="BL536" s="18" t="s">
        <v>289</v>
      </c>
      <c r="BM536" s="169" t="s">
        <v>843</v>
      </c>
    </row>
    <row r="537" spans="1:65" s="2" customFormat="1" ht="24.2" customHeight="1">
      <c r="A537" s="33"/>
      <c r="B537" s="156"/>
      <c r="C537" s="157" t="s">
        <v>844</v>
      </c>
      <c r="D537" s="157" t="s">
        <v>197</v>
      </c>
      <c r="E537" s="158" t="s">
        <v>845</v>
      </c>
      <c r="F537" s="159" t="s">
        <v>846</v>
      </c>
      <c r="G537" s="160" t="s">
        <v>217</v>
      </c>
      <c r="H537" s="161">
        <v>1480.432</v>
      </c>
      <c r="I537" s="162"/>
      <c r="J537" s="163">
        <f>ROUND(I537*H537,2)</f>
        <v>0</v>
      </c>
      <c r="K537" s="164"/>
      <c r="L537" s="34"/>
      <c r="M537" s="165" t="s">
        <v>1</v>
      </c>
      <c r="N537" s="166" t="s">
        <v>40</v>
      </c>
      <c r="O537" s="62"/>
      <c r="P537" s="167">
        <f>O537*H537</f>
        <v>0</v>
      </c>
      <c r="Q537" s="167">
        <v>6.9999999999999994E-5</v>
      </c>
      <c r="R537" s="167">
        <f>Q537*H537</f>
        <v>0.10363024</v>
      </c>
      <c r="S537" s="167">
        <v>0</v>
      </c>
      <c r="T537" s="16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69" t="s">
        <v>289</v>
      </c>
      <c r="AT537" s="169" t="s">
        <v>197</v>
      </c>
      <c r="AU537" s="169" t="s">
        <v>87</v>
      </c>
      <c r="AY537" s="18" t="s">
        <v>196</v>
      </c>
      <c r="BE537" s="170">
        <f>IF(N537="základná",J537,0)</f>
        <v>0</v>
      </c>
      <c r="BF537" s="170">
        <f>IF(N537="znížená",J537,0)</f>
        <v>0</v>
      </c>
      <c r="BG537" s="170">
        <f>IF(N537="zákl. prenesená",J537,0)</f>
        <v>0</v>
      </c>
      <c r="BH537" s="170">
        <f>IF(N537="zníž. prenesená",J537,0)</f>
        <v>0</v>
      </c>
      <c r="BI537" s="170">
        <f>IF(N537="nulová",J537,0)</f>
        <v>0</v>
      </c>
      <c r="BJ537" s="18" t="s">
        <v>87</v>
      </c>
      <c r="BK537" s="170">
        <f>ROUND(I537*H537,2)</f>
        <v>0</v>
      </c>
      <c r="BL537" s="18" t="s">
        <v>289</v>
      </c>
      <c r="BM537" s="169" t="s">
        <v>847</v>
      </c>
    </row>
    <row r="538" spans="1:65" s="13" customFormat="1">
      <c r="B538" s="173"/>
      <c r="D538" s="174" t="s">
        <v>219</v>
      </c>
      <c r="E538" s="175" t="s">
        <v>1</v>
      </c>
      <c r="F538" s="176" t="s">
        <v>848</v>
      </c>
      <c r="H538" s="177">
        <v>1500.1120000000001</v>
      </c>
      <c r="I538" s="178"/>
      <c r="L538" s="173"/>
      <c r="M538" s="179"/>
      <c r="N538" s="180"/>
      <c r="O538" s="180"/>
      <c r="P538" s="180"/>
      <c r="Q538" s="180"/>
      <c r="R538" s="180"/>
      <c r="S538" s="180"/>
      <c r="T538" s="181"/>
      <c r="AT538" s="175" t="s">
        <v>219</v>
      </c>
      <c r="AU538" s="175" t="s">
        <v>87</v>
      </c>
      <c r="AV538" s="13" t="s">
        <v>87</v>
      </c>
      <c r="AW538" s="13" t="s">
        <v>29</v>
      </c>
      <c r="AX538" s="13" t="s">
        <v>74</v>
      </c>
      <c r="AY538" s="175" t="s">
        <v>196</v>
      </c>
    </row>
    <row r="539" spans="1:65" s="13" customFormat="1">
      <c r="B539" s="173"/>
      <c r="D539" s="174" t="s">
        <v>219</v>
      </c>
      <c r="E539" s="175" t="s">
        <v>1</v>
      </c>
      <c r="F539" s="176" t="s">
        <v>849</v>
      </c>
      <c r="H539" s="177">
        <v>-19.68</v>
      </c>
      <c r="I539" s="178"/>
      <c r="L539" s="173"/>
      <c r="M539" s="179"/>
      <c r="N539" s="180"/>
      <c r="O539" s="180"/>
      <c r="P539" s="180"/>
      <c r="Q539" s="180"/>
      <c r="R539" s="180"/>
      <c r="S539" s="180"/>
      <c r="T539" s="181"/>
      <c r="AT539" s="175" t="s">
        <v>219</v>
      </c>
      <c r="AU539" s="175" t="s">
        <v>87</v>
      </c>
      <c r="AV539" s="13" t="s">
        <v>87</v>
      </c>
      <c r="AW539" s="13" t="s">
        <v>29</v>
      </c>
      <c r="AX539" s="13" t="s">
        <v>74</v>
      </c>
      <c r="AY539" s="175" t="s">
        <v>196</v>
      </c>
    </row>
    <row r="540" spans="1:65" s="14" customFormat="1">
      <c r="B540" s="182"/>
      <c r="D540" s="174" t="s">
        <v>219</v>
      </c>
      <c r="E540" s="183" t="s">
        <v>1</v>
      </c>
      <c r="F540" s="184" t="s">
        <v>233</v>
      </c>
      <c r="H540" s="185">
        <v>1480.432</v>
      </c>
      <c r="I540" s="186"/>
      <c r="L540" s="182"/>
      <c r="M540" s="187"/>
      <c r="N540" s="188"/>
      <c r="O540" s="188"/>
      <c r="P540" s="188"/>
      <c r="Q540" s="188"/>
      <c r="R540" s="188"/>
      <c r="S540" s="188"/>
      <c r="T540" s="189"/>
      <c r="AT540" s="183" t="s">
        <v>219</v>
      </c>
      <c r="AU540" s="183" t="s">
        <v>87</v>
      </c>
      <c r="AV540" s="14" t="s">
        <v>200</v>
      </c>
      <c r="AW540" s="14" t="s">
        <v>29</v>
      </c>
      <c r="AX540" s="14" t="s">
        <v>81</v>
      </c>
      <c r="AY540" s="183" t="s">
        <v>196</v>
      </c>
    </row>
    <row r="541" spans="1:65" s="2" customFormat="1" ht="24.2" customHeight="1">
      <c r="A541" s="33"/>
      <c r="B541" s="156"/>
      <c r="C541" s="197" t="s">
        <v>850</v>
      </c>
      <c r="D541" s="197" t="s">
        <v>305</v>
      </c>
      <c r="E541" s="198" t="s">
        <v>827</v>
      </c>
      <c r="F541" s="199" t="s">
        <v>828</v>
      </c>
      <c r="G541" s="200" t="s">
        <v>217</v>
      </c>
      <c r="H541" s="201">
        <v>1702.4970000000001</v>
      </c>
      <c r="I541" s="202"/>
      <c r="J541" s="203">
        <f>ROUND(I541*H541,2)</f>
        <v>0</v>
      </c>
      <c r="K541" s="204"/>
      <c r="L541" s="205"/>
      <c r="M541" s="206" t="s">
        <v>1</v>
      </c>
      <c r="N541" s="207" t="s">
        <v>40</v>
      </c>
      <c r="O541" s="62"/>
      <c r="P541" s="167">
        <f>O541*H541</f>
        <v>0</v>
      </c>
      <c r="Q541" s="167">
        <v>1.9E-3</v>
      </c>
      <c r="R541" s="167">
        <f>Q541*H541</f>
        <v>3.2347443</v>
      </c>
      <c r="S541" s="167">
        <v>0</v>
      </c>
      <c r="T541" s="168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9" t="s">
        <v>388</v>
      </c>
      <c r="AT541" s="169" t="s">
        <v>305</v>
      </c>
      <c r="AU541" s="169" t="s">
        <v>87</v>
      </c>
      <c r="AY541" s="18" t="s">
        <v>196</v>
      </c>
      <c r="BE541" s="170">
        <f>IF(N541="základná",J541,0)</f>
        <v>0</v>
      </c>
      <c r="BF541" s="170">
        <f>IF(N541="znížená",J541,0)</f>
        <v>0</v>
      </c>
      <c r="BG541" s="170">
        <f>IF(N541="zákl. prenesená",J541,0)</f>
        <v>0</v>
      </c>
      <c r="BH541" s="170">
        <f>IF(N541="zníž. prenesená",J541,0)</f>
        <v>0</v>
      </c>
      <c r="BI541" s="170">
        <f>IF(N541="nulová",J541,0)</f>
        <v>0</v>
      </c>
      <c r="BJ541" s="18" t="s">
        <v>87</v>
      </c>
      <c r="BK541" s="170">
        <f>ROUND(I541*H541,2)</f>
        <v>0</v>
      </c>
      <c r="BL541" s="18" t="s">
        <v>289</v>
      </c>
      <c r="BM541" s="169" t="s">
        <v>851</v>
      </c>
    </row>
    <row r="542" spans="1:65" s="2" customFormat="1" ht="24.2" customHeight="1">
      <c r="A542" s="33"/>
      <c r="B542" s="156"/>
      <c r="C542" s="197" t="s">
        <v>852</v>
      </c>
      <c r="D542" s="197" t="s">
        <v>305</v>
      </c>
      <c r="E542" s="198" t="s">
        <v>831</v>
      </c>
      <c r="F542" s="199" t="s">
        <v>832</v>
      </c>
      <c r="G542" s="200" t="s">
        <v>444</v>
      </c>
      <c r="H542" s="201">
        <v>6025.3580000000002</v>
      </c>
      <c r="I542" s="202"/>
      <c r="J542" s="203">
        <f>ROUND(I542*H542,2)</f>
        <v>0</v>
      </c>
      <c r="K542" s="204"/>
      <c r="L542" s="205"/>
      <c r="M542" s="206" t="s">
        <v>1</v>
      </c>
      <c r="N542" s="207" t="s">
        <v>40</v>
      </c>
      <c r="O542" s="62"/>
      <c r="P542" s="167">
        <f>O542*H542</f>
        <v>0</v>
      </c>
      <c r="Q542" s="167">
        <v>2.9999999999999997E-4</v>
      </c>
      <c r="R542" s="167">
        <f>Q542*H542</f>
        <v>1.8076074</v>
      </c>
      <c r="S542" s="167">
        <v>0</v>
      </c>
      <c r="T542" s="168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69" t="s">
        <v>388</v>
      </c>
      <c r="AT542" s="169" t="s">
        <v>305</v>
      </c>
      <c r="AU542" s="169" t="s">
        <v>87</v>
      </c>
      <c r="AY542" s="18" t="s">
        <v>196</v>
      </c>
      <c r="BE542" s="170">
        <f>IF(N542="základná",J542,0)</f>
        <v>0</v>
      </c>
      <c r="BF542" s="170">
        <f>IF(N542="znížená",J542,0)</f>
        <v>0</v>
      </c>
      <c r="BG542" s="170">
        <f>IF(N542="zákl. prenesená",J542,0)</f>
        <v>0</v>
      </c>
      <c r="BH542" s="170">
        <f>IF(N542="zníž. prenesená",J542,0)</f>
        <v>0</v>
      </c>
      <c r="BI542" s="170">
        <f>IF(N542="nulová",J542,0)</f>
        <v>0</v>
      </c>
      <c r="BJ542" s="18" t="s">
        <v>87</v>
      </c>
      <c r="BK542" s="170">
        <f>ROUND(I542*H542,2)</f>
        <v>0</v>
      </c>
      <c r="BL542" s="18" t="s">
        <v>289</v>
      </c>
      <c r="BM542" s="169" t="s">
        <v>853</v>
      </c>
    </row>
    <row r="543" spans="1:65" s="2" customFormat="1" ht="44.25" customHeight="1">
      <c r="A543" s="33"/>
      <c r="B543" s="156"/>
      <c r="C543" s="157" t="s">
        <v>854</v>
      </c>
      <c r="D543" s="157" t="s">
        <v>197</v>
      </c>
      <c r="E543" s="158" t="s">
        <v>855</v>
      </c>
      <c r="F543" s="159" t="s">
        <v>856</v>
      </c>
      <c r="G543" s="160" t="s">
        <v>217</v>
      </c>
      <c r="H543" s="161">
        <v>226.91</v>
      </c>
      <c r="I543" s="162"/>
      <c r="J543" s="163">
        <f>ROUND(I543*H543,2)</f>
        <v>0</v>
      </c>
      <c r="K543" s="164"/>
      <c r="L543" s="34"/>
      <c r="M543" s="165" t="s">
        <v>1</v>
      </c>
      <c r="N543" s="166" t="s">
        <v>40</v>
      </c>
      <c r="O543" s="62"/>
      <c r="P543" s="167">
        <f>O543*H543</f>
        <v>0</v>
      </c>
      <c r="Q543" s="167">
        <v>0</v>
      </c>
      <c r="R543" s="167">
        <f>Q543*H543</f>
        <v>0</v>
      </c>
      <c r="S543" s="167">
        <v>0</v>
      </c>
      <c r="T543" s="168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9" t="s">
        <v>289</v>
      </c>
      <c r="AT543" s="169" t="s">
        <v>197</v>
      </c>
      <c r="AU543" s="169" t="s">
        <v>87</v>
      </c>
      <c r="AY543" s="18" t="s">
        <v>196</v>
      </c>
      <c r="BE543" s="170">
        <f>IF(N543="základná",J543,0)</f>
        <v>0</v>
      </c>
      <c r="BF543" s="170">
        <f>IF(N543="znížená",J543,0)</f>
        <v>0</v>
      </c>
      <c r="BG543" s="170">
        <f>IF(N543="zákl. prenesená",J543,0)</f>
        <v>0</v>
      </c>
      <c r="BH543" s="170">
        <f>IF(N543="zníž. prenesená",J543,0)</f>
        <v>0</v>
      </c>
      <c r="BI543" s="170">
        <f>IF(N543="nulová",J543,0)</f>
        <v>0</v>
      </c>
      <c r="BJ543" s="18" t="s">
        <v>87</v>
      </c>
      <c r="BK543" s="170">
        <f>ROUND(I543*H543,2)</f>
        <v>0</v>
      </c>
      <c r="BL543" s="18" t="s">
        <v>289</v>
      </c>
      <c r="BM543" s="169" t="s">
        <v>857</v>
      </c>
    </row>
    <row r="544" spans="1:65" s="13" customFormat="1">
      <c r="B544" s="173"/>
      <c r="D544" s="174" t="s">
        <v>219</v>
      </c>
      <c r="E544" s="175" t="s">
        <v>1</v>
      </c>
      <c r="F544" s="176" t="s">
        <v>858</v>
      </c>
      <c r="H544" s="177">
        <v>169.6</v>
      </c>
      <c r="I544" s="178"/>
      <c r="L544" s="173"/>
      <c r="M544" s="179"/>
      <c r="N544" s="180"/>
      <c r="O544" s="180"/>
      <c r="P544" s="180"/>
      <c r="Q544" s="180"/>
      <c r="R544" s="180"/>
      <c r="S544" s="180"/>
      <c r="T544" s="181"/>
      <c r="AT544" s="175" t="s">
        <v>219</v>
      </c>
      <c r="AU544" s="175" t="s">
        <v>87</v>
      </c>
      <c r="AV544" s="13" t="s">
        <v>87</v>
      </c>
      <c r="AW544" s="13" t="s">
        <v>29</v>
      </c>
      <c r="AX544" s="13" t="s">
        <v>74</v>
      </c>
      <c r="AY544" s="175" t="s">
        <v>196</v>
      </c>
    </row>
    <row r="545" spans="1:65" s="13" customFormat="1">
      <c r="B545" s="173"/>
      <c r="D545" s="174" t="s">
        <v>219</v>
      </c>
      <c r="E545" s="175" t="s">
        <v>1</v>
      </c>
      <c r="F545" s="176" t="s">
        <v>859</v>
      </c>
      <c r="H545" s="177">
        <v>21.286000000000001</v>
      </c>
      <c r="I545" s="178"/>
      <c r="L545" s="173"/>
      <c r="M545" s="179"/>
      <c r="N545" s="180"/>
      <c r="O545" s="180"/>
      <c r="P545" s="180"/>
      <c r="Q545" s="180"/>
      <c r="R545" s="180"/>
      <c r="S545" s="180"/>
      <c r="T545" s="181"/>
      <c r="AT545" s="175" t="s">
        <v>219</v>
      </c>
      <c r="AU545" s="175" t="s">
        <v>87</v>
      </c>
      <c r="AV545" s="13" t="s">
        <v>87</v>
      </c>
      <c r="AW545" s="13" t="s">
        <v>29</v>
      </c>
      <c r="AX545" s="13" t="s">
        <v>74</v>
      </c>
      <c r="AY545" s="175" t="s">
        <v>196</v>
      </c>
    </row>
    <row r="546" spans="1:65" s="13" customFormat="1">
      <c r="B546" s="173"/>
      <c r="D546" s="174" t="s">
        <v>219</v>
      </c>
      <c r="E546" s="175" t="s">
        <v>1</v>
      </c>
      <c r="F546" s="176" t="s">
        <v>860</v>
      </c>
      <c r="H546" s="177">
        <v>36.024000000000001</v>
      </c>
      <c r="I546" s="178"/>
      <c r="L546" s="173"/>
      <c r="M546" s="179"/>
      <c r="N546" s="180"/>
      <c r="O546" s="180"/>
      <c r="P546" s="180"/>
      <c r="Q546" s="180"/>
      <c r="R546" s="180"/>
      <c r="S546" s="180"/>
      <c r="T546" s="181"/>
      <c r="AT546" s="175" t="s">
        <v>219</v>
      </c>
      <c r="AU546" s="175" t="s">
        <v>87</v>
      </c>
      <c r="AV546" s="13" t="s">
        <v>87</v>
      </c>
      <c r="AW546" s="13" t="s">
        <v>29</v>
      </c>
      <c r="AX546" s="13" t="s">
        <v>74</v>
      </c>
      <c r="AY546" s="175" t="s">
        <v>196</v>
      </c>
    </row>
    <row r="547" spans="1:65" s="14" customFormat="1">
      <c r="B547" s="182"/>
      <c r="D547" s="174" t="s">
        <v>219</v>
      </c>
      <c r="E547" s="183" t="s">
        <v>1</v>
      </c>
      <c r="F547" s="184" t="s">
        <v>233</v>
      </c>
      <c r="H547" s="185">
        <v>226.91</v>
      </c>
      <c r="I547" s="186"/>
      <c r="L547" s="182"/>
      <c r="M547" s="187"/>
      <c r="N547" s="188"/>
      <c r="O547" s="188"/>
      <c r="P547" s="188"/>
      <c r="Q547" s="188"/>
      <c r="R547" s="188"/>
      <c r="S547" s="188"/>
      <c r="T547" s="189"/>
      <c r="AT547" s="183" t="s">
        <v>219</v>
      </c>
      <c r="AU547" s="183" t="s">
        <v>87</v>
      </c>
      <c r="AV547" s="14" t="s">
        <v>200</v>
      </c>
      <c r="AW547" s="14" t="s">
        <v>29</v>
      </c>
      <c r="AX547" s="14" t="s">
        <v>81</v>
      </c>
      <c r="AY547" s="183" t="s">
        <v>196</v>
      </c>
    </row>
    <row r="548" spans="1:65" s="2" customFormat="1" ht="24.2" customHeight="1">
      <c r="A548" s="33"/>
      <c r="B548" s="156"/>
      <c r="C548" s="197" t="s">
        <v>861</v>
      </c>
      <c r="D548" s="197" t="s">
        <v>305</v>
      </c>
      <c r="E548" s="198" t="s">
        <v>827</v>
      </c>
      <c r="F548" s="199" t="s">
        <v>828</v>
      </c>
      <c r="G548" s="200" t="s">
        <v>217</v>
      </c>
      <c r="H548" s="201">
        <v>260.947</v>
      </c>
      <c r="I548" s="202"/>
      <c r="J548" s="203">
        <f>ROUND(I548*H548,2)</f>
        <v>0</v>
      </c>
      <c r="K548" s="204"/>
      <c r="L548" s="205"/>
      <c r="M548" s="206" t="s">
        <v>1</v>
      </c>
      <c r="N548" s="207" t="s">
        <v>40</v>
      </c>
      <c r="O548" s="62"/>
      <c r="P548" s="167">
        <f>O548*H548</f>
        <v>0</v>
      </c>
      <c r="Q548" s="167">
        <v>1.9E-3</v>
      </c>
      <c r="R548" s="167">
        <f>Q548*H548</f>
        <v>0.4957993</v>
      </c>
      <c r="S548" s="167">
        <v>0</v>
      </c>
      <c r="T548" s="168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9" t="s">
        <v>388</v>
      </c>
      <c r="AT548" s="169" t="s">
        <v>305</v>
      </c>
      <c r="AU548" s="169" t="s">
        <v>87</v>
      </c>
      <c r="AY548" s="18" t="s">
        <v>196</v>
      </c>
      <c r="BE548" s="170">
        <f>IF(N548="základná",J548,0)</f>
        <v>0</v>
      </c>
      <c r="BF548" s="170">
        <f>IF(N548="znížená",J548,0)</f>
        <v>0</v>
      </c>
      <c r="BG548" s="170">
        <f>IF(N548="zákl. prenesená",J548,0)</f>
        <v>0</v>
      </c>
      <c r="BH548" s="170">
        <f>IF(N548="zníž. prenesená",J548,0)</f>
        <v>0</v>
      </c>
      <c r="BI548" s="170">
        <f>IF(N548="nulová",J548,0)</f>
        <v>0</v>
      </c>
      <c r="BJ548" s="18" t="s">
        <v>87</v>
      </c>
      <c r="BK548" s="170">
        <f>ROUND(I548*H548,2)</f>
        <v>0</v>
      </c>
      <c r="BL548" s="18" t="s">
        <v>289</v>
      </c>
      <c r="BM548" s="169" t="s">
        <v>862</v>
      </c>
    </row>
    <row r="549" spans="1:65" s="2" customFormat="1" ht="24.2" customHeight="1">
      <c r="A549" s="33"/>
      <c r="B549" s="156"/>
      <c r="C549" s="197" t="s">
        <v>863</v>
      </c>
      <c r="D549" s="197" t="s">
        <v>305</v>
      </c>
      <c r="E549" s="198" t="s">
        <v>831</v>
      </c>
      <c r="F549" s="199" t="s">
        <v>832</v>
      </c>
      <c r="G549" s="200" t="s">
        <v>444</v>
      </c>
      <c r="H549" s="201">
        <v>923.524</v>
      </c>
      <c r="I549" s="202"/>
      <c r="J549" s="203">
        <f>ROUND(I549*H549,2)</f>
        <v>0</v>
      </c>
      <c r="K549" s="204"/>
      <c r="L549" s="205"/>
      <c r="M549" s="206" t="s">
        <v>1</v>
      </c>
      <c r="N549" s="207" t="s">
        <v>40</v>
      </c>
      <c r="O549" s="62"/>
      <c r="P549" s="167">
        <f>O549*H549</f>
        <v>0</v>
      </c>
      <c r="Q549" s="167">
        <v>2.9999999999999997E-4</v>
      </c>
      <c r="R549" s="167">
        <f>Q549*H549</f>
        <v>0.2770572</v>
      </c>
      <c r="S549" s="167">
        <v>0</v>
      </c>
      <c r="T549" s="168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9" t="s">
        <v>388</v>
      </c>
      <c r="AT549" s="169" t="s">
        <v>305</v>
      </c>
      <c r="AU549" s="169" t="s">
        <v>87</v>
      </c>
      <c r="AY549" s="18" t="s">
        <v>196</v>
      </c>
      <c r="BE549" s="170">
        <f>IF(N549="základná",J549,0)</f>
        <v>0</v>
      </c>
      <c r="BF549" s="170">
        <f>IF(N549="znížená",J549,0)</f>
        <v>0</v>
      </c>
      <c r="BG549" s="170">
        <f>IF(N549="zákl. prenesená",J549,0)</f>
        <v>0</v>
      </c>
      <c r="BH549" s="170">
        <f>IF(N549="zníž. prenesená",J549,0)</f>
        <v>0</v>
      </c>
      <c r="BI549" s="170">
        <f>IF(N549="nulová",J549,0)</f>
        <v>0</v>
      </c>
      <c r="BJ549" s="18" t="s">
        <v>87</v>
      </c>
      <c r="BK549" s="170">
        <f>ROUND(I549*H549,2)</f>
        <v>0</v>
      </c>
      <c r="BL549" s="18" t="s">
        <v>289</v>
      </c>
      <c r="BM549" s="169" t="s">
        <v>864</v>
      </c>
    </row>
    <row r="550" spans="1:65" s="2" customFormat="1" ht="37.700000000000003" customHeight="1">
      <c r="A550" s="33"/>
      <c r="B550" s="156"/>
      <c r="C550" s="157" t="s">
        <v>865</v>
      </c>
      <c r="D550" s="157" t="s">
        <v>197</v>
      </c>
      <c r="E550" s="158" t="s">
        <v>866</v>
      </c>
      <c r="F550" s="159" t="s">
        <v>867</v>
      </c>
      <c r="G550" s="160" t="s">
        <v>316</v>
      </c>
      <c r="H550" s="161">
        <v>300.68</v>
      </c>
      <c r="I550" s="162"/>
      <c r="J550" s="163">
        <f>ROUND(I550*H550,2)</f>
        <v>0</v>
      </c>
      <c r="K550" s="164"/>
      <c r="L550" s="34"/>
      <c r="M550" s="165" t="s">
        <v>1</v>
      </c>
      <c r="N550" s="166" t="s">
        <v>40</v>
      </c>
      <c r="O550" s="62"/>
      <c r="P550" s="167">
        <f>O550*H550</f>
        <v>0</v>
      </c>
      <c r="Q550" s="167">
        <v>5.0000000000000002E-5</v>
      </c>
      <c r="R550" s="167">
        <f>Q550*H550</f>
        <v>1.5034E-2</v>
      </c>
      <c r="S550" s="167">
        <v>0</v>
      </c>
      <c r="T550" s="168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9" t="s">
        <v>289</v>
      </c>
      <c r="AT550" s="169" t="s">
        <v>197</v>
      </c>
      <c r="AU550" s="169" t="s">
        <v>87</v>
      </c>
      <c r="AY550" s="18" t="s">
        <v>196</v>
      </c>
      <c r="BE550" s="170">
        <f>IF(N550="základná",J550,0)</f>
        <v>0</v>
      </c>
      <c r="BF550" s="170">
        <f>IF(N550="znížená",J550,0)</f>
        <v>0</v>
      </c>
      <c r="BG550" s="170">
        <f>IF(N550="zákl. prenesená",J550,0)</f>
        <v>0</v>
      </c>
      <c r="BH550" s="170">
        <f>IF(N550="zníž. prenesená",J550,0)</f>
        <v>0</v>
      </c>
      <c r="BI550" s="170">
        <f>IF(N550="nulová",J550,0)</f>
        <v>0</v>
      </c>
      <c r="BJ550" s="18" t="s">
        <v>87</v>
      </c>
      <c r="BK550" s="170">
        <f>ROUND(I550*H550,2)</f>
        <v>0</v>
      </c>
      <c r="BL550" s="18" t="s">
        <v>289</v>
      </c>
      <c r="BM550" s="169" t="s">
        <v>868</v>
      </c>
    </row>
    <row r="551" spans="1:65" s="13" customFormat="1">
      <c r="B551" s="173"/>
      <c r="D551" s="174" t="s">
        <v>219</v>
      </c>
      <c r="E551" s="175" t="s">
        <v>1</v>
      </c>
      <c r="F551" s="176" t="s">
        <v>869</v>
      </c>
      <c r="H551" s="177">
        <v>97.88</v>
      </c>
      <c r="I551" s="178"/>
      <c r="L551" s="173"/>
      <c r="M551" s="179"/>
      <c r="N551" s="180"/>
      <c r="O551" s="180"/>
      <c r="P551" s="180"/>
      <c r="Q551" s="180"/>
      <c r="R551" s="180"/>
      <c r="S551" s="180"/>
      <c r="T551" s="181"/>
      <c r="AT551" s="175" t="s">
        <v>219</v>
      </c>
      <c r="AU551" s="175" t="s">
        <v>87</v>
      </c>
      <c r="AV551" s="13" t="s">
        <v>87</v>
      </c>
      <c r="AW551" s="13" t="s">
        <v>29</v>
      </c>
      <c r="AX551" s="13" t="s">
        <v>74</v>
      </c>
      <c r="AY551" s="175" t="s">
        <v>196</v>
      </c>
    </row>
    <row r="552" spans="1:65" s="13" customFormat="1">
      <c r="B552" s="173"/>
      <c r="D552" s="174" t="s">
        <v>219</v>
      </c>
      <c r="E552" s="175" t="s">
        <v>1</v>
      </c>
      <c r="F552" s="176" t="s">
        <v>870</v>
      </c>
      <c r="H552" s="177">
        <v>202.8</v>
      </c>
      <c r="I552" s="178"/>
      <c r="L552" s="173"/>
      <c r="M552" s="179"/>
      <c r="N552" s="180"/>
      <c r="O552" s="180"/>
      <c r="P552" s="180"/>
      <c r="Q552" s="180"/>
      <c r="R552" s="180"/>
      <c r="S552" s="180"/>
      <c r="T552" s="181"/>
      <c r="AT552" s="175" t="s">
        <v>219</v>
      </c>
      <c r="AU552" s="175" t="s">
        <v>87</v>
      </c>
      <c r="AV552" s="13" t="s">
        <v>87</v>
      </c>
      <c r="AW552" s="13" t="s">
        <v>29</v>
      </c>
      <c r="AX552" s="13" t="s">
        <v>74</v>
      </c>
      <c r="AY552" s="175" t="s">
        <v>196</v>
      </c>
    </row>
    <row r="553" spans="1:65" s="14" customFormat="1">
      <c r="B553" s="182"/>
      <c r="D553" s="174" t="s">
        <v>219</v>
      </c>
      <c r="E553" s="183" t="s">
        <v>1</v>
      </c>
      <c r="F553" s="184" t="s">
        <v>233</v>
      </c>
      <c r="H553" s="185">
        <v>300.68</v>
      </c>
      <c r="I553" s="186"/>
      <c r="L553" s="182"/>
      <c r="M553" s="187"/>
      <c r="N553" s="188"/>
      <c r="O553" s="188"/>
      <c r="P553" s="188"/>
      <c r="Q553" s="188"/>
      <c r="R553" s="188"/>
      <c r="S553" s="188"/>
      <c r="T553" s="189"/>
      <c r="AT553" s="183" t="s">
        <v>219</v>
      </c>
      <c r="AU553" s="183" t="s">
        <v>87</v>
      </c>
      <c r="AV553" s="14" t="s">
        <v>200</v>
      </c>
      <c r="AW553" s="14" t="s">
        <v>29</v>
      </c>
      <c r="AX553" s="14" t="s">
        <v>81</v>
      </c>
      <c r="AY553" s="183" t="s">
        <v>196</v>
      </c>
    </row>
    <row r="554" spans="1:65" s="2" customFormat="1" ht="24.2" customHeight="1">
      <c r="A554" s="33"/>
      <c r="B554" s="156"/>
      <c r="C554" s="197" t="s">
        <v>871</v>
      </c>
      <c r="D554" s="197" t="s">
        <v>305</v>
      </c>
      <c r="E554" s="198" t="s">
        <v>831</v>
      </c>
      <c r="F554" s="199" t="s">
        <v>832</v>
      </c>
      <c r="G554" s="200" t="s">
        <v>444</v>
      </c>
      <c r="H554" s="201">
        <v>2405.44</v>
      </c>
      <c r="I554" s="202"/>
      <c r="J554" s="203">
        <f>ROUND(I554*H554,2)</f>
        <v>0</v>
      </c>
      <c r="K554" s="204"/>
      <c r="L554" s="205"/>
      <c r="M554" s="206" t="s">
        <v>1</v>
      </c>
      <c r="N554" s="207" t="s">
        <v>40</v>
      </c>
      <c r="O554" s="62"/>
      <c r="P554" s="167">
        <f>O554*H554</f>
        <v>0</v>
      </c>
      <c r="Q554" s="167">
        <v>2.9999999999999997E-4</v>
      </c>
      <c r="R554" s="167">
        <f>Q554*H554</f>
        <v>0.72163199999999994</v>
      </c>
      <c r="S554" s="167">
        <v>0</v>
      </c>
      <c r="T554" s="16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9" t="s">
        <v>388</v>
      </c>
      <c r="AT554" s="169" t="s">
        <v>305</v>
      </c>
      <c r="AU554" s="169" t="s">
        <v>87</v>
      </c>
      <c r="AY554" s="18" t="s">
        <v>196</v>
      </c>
      <c r="BE554" s="170">
        <f>IF(N554="základná",J554,0)</f>
        <v>0</v>
      </c>
      <c r="BF554" s="170">
        <f>IF(N554="znížená",J554,0)</f>
        <v>0</v>
      </c>
      <c r="BG554" s="170">
        <f>IF(N554="zákl. prenesená",J554,0)</f>
        <v>0</v>
      </c>
      <c r="BH554" s="170">
        <f>IF(N554="zníž. prenesená",J554,0)</f>
        <v>0</v>
      </c>
      <c r="BI554" s="170">
        <f>IF(N554="nulová",J554,0)</f>
        <v>0</v>
      </c>
      <c r="BJ554" s="18" t="s">
        <v>87</v>
      </c>
      <c r="BK554" s="170">
        <f>ROUND(I554*H554,2)</f>
        <v>0</v>
      </c>
      <c r="BL554" s="18" t="s">
        <v>289</v>
      </c>
      <c r="BM554" s="169" t="s">
        <v>872</v>
      </c>
    </row>
    <row r="555" spans="1:65" s="2" customFormat="1" ht="33" customHeight="1">
      <c r="A555" s="33"/>
      <c r="B555" s="156"/>
      <c r="C555" s="157" t="s">
        <v>873</v>
      </c>
      <c r="D555" s="157" t="s">
        <v>197</v>
      </c>
      <c r="E555" s="158" t="s">
        <v>874</v>
      </c>
      <c r="F555" s="159" t="s">
        <v>875</v>
      </c>
      <c r="G555" s="160" t="s">
        <v>316</v>
      </c>
      <c r="H555" s="161">
        <v>299.60000000000002</v>
      </c>
      <c r="I555" s="162"/>
      <c r="J555" s="163">
        <f>ROUND(I555*H555,2)</f>
        <v>0</v>
      </c>
      <c r="K555" s="164"/>
      <c r="L555" s="34"/>
      <c r="M555" s="165" t="s">
        <v>1</v>
      </c>
      <c r="N555" s="166" t="s">
        <v>40</v>
      </c>
      <c r="O555" s="62"/>
      <c r="P555" s="167">
        <f>O555*H555</f>
        <v>0</v>
      </c>
      <c r="Q555" s="167">
        <v>5.0000000000000002E-5</v>
      </c>
      <c r="R555" s="167">
        <f>Q555*H555</f>
        <v>1.4980000000000002E-2</v>
      </c>
      <c r="S555" s="167">
        <v>0</v>
      </c>
      <c r="T555" s="168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9" t="s">
        <v>289</v>
      </c>
      <c r="AT555" s="169" t="s">
        <v>197</v>
      </c>
      <c r="AU555" s="169" t="s">
        <v>87</v>
      </c>
      <c r="AY555" s="18" t="s">
        <v>196</v>
      </c>
      <c r="BE555" s="170">
        <f>IF(N555="základná",J555,0)</f>
        <v>0</v>
      </c>
      <c r="BF555" s="170">
        <f>IF(N555="znížená",J555,0)</f>
        <v>0</v>
      </c>
      <c r="BG555" s="170">
        <f>IF(N555="zákl. prenesená",J555,0)</f>
        <v>0</v>
      </c>
      <c r="BH555" s="170">
        <f>IF(N555="zníž. prenesená",J555,0)</f>
        <v>0</v>
      </c>
      <c r="BI555" s="170">
        <f>IF(N555="nulová",J555,0)</f>
        <v>0</v>
      </c>
      <c r="BJ555" s="18" t="s">
        <v>87</v>
      </c>
      <c r="BK555" s="170">
        <f>ROUND(I555*H555,2)</f>
        <v>0</v>
      </c>
      <c r="BL555" s="18" t="s">
        <v>289</v>
      </c>
      <c r="BM555" s="169" t="s">
        <v>876</v>
      </c>
    </row>
    <row r="556" spans="1:65" s="13" customFormat="1">
      <c r="B556" s="173"/>
      <c r="D556" s="174" t="s">
        <v>219</v>
      </c>
      <c r="E556" s="175" t="s">
        <v>1</v>
      </c>
      <c r="F556" s="176" t="s">
        <v>877</v>
      </c>
      <c r="H556" s="177">
        <v>299.60000000000002</v>
      </c>
      <c r="I556" s="178"/>
      <c r="L556" s="173"/>
      <c r="M556" s="179"/>
      <c r="N556" s="180"/>
      <c r="O556" s="180"/>
      <c r="P556" s="180"/>
      <c r="Q556" s="180"/>
      <c r="R556" s="180"/>
      <c r="S556" s="180"/>
      <c r="T556" s="181"/>
      <c r="AT556" s="175" t="s">
        <v>219</v>
      </c>
      <c r="AU556" s="175" t="s">
        <v>87</v>
      </c>
      <c r="AV556" s="13" t="s">
        <v>87</v>
      </c>
      <c r="AW556" s="13" t="s">
        <v>29</v>
      </c>
      <c r="AX556" s="13" t="s">
        <v>81</v>
      </c>
      <c r="AY556" s="175" t="s">
        <v>196</v>
      </c>
    </row>
    <row r="557" spans="1:65" s="2" customFormat="1" ht="24.2" customHeight="1">
      <c r="A557" s="33"/>
      <c r="B557" s="156"/>
      <c r="C557" s="197" t="s">
        <v>878</v>
      </c>
      <c r="D557" s="197" t="s">
        <v>305</v>
      </c>
      <c r="E557" s="198" t="s">
        <v>831</v>
      </c>
      <c r="F557" s="199" t="s">
        <v>832</v>
      </c>
      <c r="G557" s="200" t="s">
        <v>444</v>
      </c>
      <c r="H557" s="201">
        <v>2396.8000000000002</v>
      </c>
      <c r="I557" s="202"/>
      <c r="J557" s="203">
        <f>ROUND(I557*H557,2)</f>
        <v>0</v>
      </c>
      <c r="K557" s="204"/>
      <c r="L557" s="205"/>
      <c r="M557" s="206" t="s">
        <v>1</v>
      </c>
      <c r="N557" s="207" t="s">
        <v>40</v>
      </c>
      <c r="O557" s="62"/>
      <c r="P557" s="167">
        <f>O557*H557</f>
        <v>0</v>
      </c>
      <c r="Q557" s="167">
        <v>2.9999999999999997E-4</v>
      </c>
      <c r="R557" s="167">
        <f>Q557*H557</f>
        <v>0.71904000000000001</v>
      </c>
      <c r="S557" s="167">
        <v>0</v>
      </c>
      <c r="T557" s="168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69" t="s">
        <v>388</v>
      </c>
      <c r="AT557" s="169" t="s">
        <v>305</v>
      </c>
      <c r="AU557" s="169" t="s">
        <v>87</v>
      </c>
      <c r="AY557" s="18" t="s">
        <v>196</v>
      </c>
      <c r="BE557" s="170">
        <f>IF(N557="základná",J557,0)</f>
        <v>0</v>
      </c>
      <c r="BF557" s="170">
        <f>IF(N557="znížená",J557,0)</f>
        <v>0</v>
      </c>
      <c r="BG557" s="170">
        <f>IF(N557="zákl. prenesená",J557,0)</f>
        <v>0</v>
      </c>
      <c r="BH557" s="170">
        <f>IF(N557="zníž. prenesená",J557,0)</f>
        <v>0</v>
      </c>
      <c r="BI557" s="170">
        <f>IF(N557="nulová",J557,0)</f>
        <v>0</v>
      </c>
      <c r="BJ557" s="18" t="s">
        <v>87</v>
      </c>
      <c r="BK557" s="170">
        <f>ROUND(I557*H557,2)</f>
        <v>0</v>
      </c>
      <c r="BL557" s="18" t="s">
        <v>289</v>
      </c>
      <c r="BM557" s="169" t="s">
        <v>879</v>
      </c>
    </row>
    <row r="558" spans="1:65" s="2" customFormat="1" ht="33" customHeight="1">
      <c r="A558" s="33"/>
      <c r="B558" s="156"/>
      <c r="C558" s="157" t="s">
        <v>880</v>
      </c>
      <c r="D558" s="157" t="s">
        <v>197</v>
      </c>
      <c r="E558" s="158" t="s">
        <v>881</v>
      </c>
      <c r="F558" s="159" t="s">
        <v>882</v>
      </c>
      <c r="G558" s="160" t="s">
        <v>316</v>
      </c>
      <c r="H558" s="161">
        <v>56.34</v>
      </c>
      <c r="I558" s="162"/>
      <c r="J558" s="163">
        <f>ROUND(I558*H558,2)</f>
        <v>0</v>
      </c>
      <c r="K558" s="164"/>
      <c r="L558" s="34"/>
      <c r="M558" s="165" t="s">
        <v>1</v>
      </c>
      <c r="N558" s="166" t="s">
        <v>40</v>
      </c>
      <c r="O558" s="62"/>
      <c r="P558" s="167">
        <f>O558*H558</f>
        <v>0</v>
      </c>
      <c r="Q558" s="167">
        <v>4.0000000000000003E-5</v>
      </c>
      <c r="R558" s="167">
        <f>Q558*H558</f>
        <v>2.2536000000000001E-3</v>
      </c>
      <c r="S558" s="167">
        <v>0</v>
      </c>
      <c r="T558" s="168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9" t="s">
        <v>289</v>
      </c>
      <c r="AT558" s="169" t="s">
        <v>197</v>
      </c>
      <c r="AU558" s="169" t="s">
        <v>87</v>
      </c>
      <c r="AY558" s="18" t="s">
        <v>196</v>
      </c>
      <c r="BE558" s="170">
        <f>IF(N558="základná",J558,0)</f>
        <v>0</v>
      </c>
      <c r="BF558" s="170">
        <f>IF(N558="znížená",J558,0)</f>
        <v>0</v>
      </c>
      <c r="BG558" s="170">
        <f>IF(N558="zákl. prenesená",J558,0)</f>
        <v>0</v>
      </c>
      <c r="BH558" s="170">
        <f>IF(N558="zníž. prenesená",J558,0)</f>
        <v>0</v>
      </c>
      <c r="BI558" s="170">
        <f>IF(N558="nulová",J558,0)</f>
        <v>0</v>
      </c>
      <c r="BJ558" s="18" t="s">
        <v>87</v>
      </c>
      <c r="BK558" s="170">
        <f>ROUND(I558*H558,2)</f>
        <v>0</v>
      </c>
      <c r="BL558" s="18" t="s">
        <v>289</v>
      </c>
      <c r="BM558" s="169" t="s">
        <v>883</v>
      </c>
    </row>
    <row r="559" spans="1:65" s="13" customFormat="1">
      <c r="B559" s="173"/>
      <c r="D559" s="174" t="s">
        <v>219</v>
      </c>
      <c r="E559" s="175" t="s">
        <v>1</v>
      </c>
      <c r="F559" s="176" t="s">
        <v>884</v>
      </c>
      <c r="H559" s="177">
        <v>56.34</v>
      </c>
      <c r="I559" s="178"/>
      <c r="L559" s="173"/>
      <c r="M559" s="179"/>
      <c r="N559" s="180"/>
      <c r="O559" s="180"/>
      <c r="P559" s="180"/>
      <c r="Q559" s="180"/>
      <c r="R559" s="180"/>
      <c r="S559" s="180"/>
      <c r="T559" s="181"/>
      <c r="AT559" s="175" t="s">
        <v>219</v>
      </c>
      <c r="AU559" s="175" t="s">
        <v>87</v>
      </c>
      <c r="AV559" s="13" t="s">
        <v>87</v>
      </c>
      <c r="AW559" s="13" t="s">
        <v>29</v>
      </c>
      <c r="AX559" s="13" t="s">
        <v>81</v>
      </c>
      <c r="AY559" s="175" t="s">
        <v>196</v>
      </c>
    </row>
    <row r="560" spans="1:65" s="2" customFormat="1" ht="24.2" customHeight="1">
      <c r="A560" s="33"/>
      <c r="B560" s="156"/>
      <c r="C560" s="197" t="s">
        <v>885</v>
      </c>
      <c r="D560" s="197" t="s">
        <v>305</v>
      </c>
      <c r="E560" s="198" t="s">
        <v>831</v>
      </c>
      <c r="F560" s="199" t="s">
        <v>832</v>
      </c>
      <c r="G560" s="200" t="s">
        <v>444</v>
      </c>
      <c r="H560" s="201">
        <v>450.72</v>
      </c>
      <c r="I560" s="202"/>
      <c r="J560" s="203">
        <f>ROUND(I560*H560,2)</f>
        <v>0</v>
      </c>
      <c r="K560" s="204"/>
      <c r="L560" s="205"/>
      <c r="M560" s="206" t="s">
        <v>1</v>
      </c>
      <c r="N560" s="207" t="s">
        <v>40</v>
      </c>
      <c r="O560" s="62"/>
      <c r="P560" s="167">
        <f>O560*H560</f>
        <v>0</v>
      </c>
      <c r="Q560" s="167">
        <v>2.9999999999999997E-4</v>
      </c>
      <c r="R560" s="167">
        <f>Q560*H560</f>
        <v>0.135216</v>
      </c>
      <c r="S560" s="167">
        <v>0</v>
      </c>
      <c r="T560" s="168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69" t="s">
        <v>388</v>
      </c>
      <c r="AT560" s="169" t="s">
        <v>305</v>
      </c>
      <c r="AU560" s="169" t="s">
        <v>87</v>
      </c>
      <c r="AY560" s="18" t="s">
        <v>196</v>
      </c>
      <c r="BE560" s="170">
        <f>IF(N560="základná",J560,0)</f>
        <v>0</v>
      </c>
      <c r="BF560" s="170">
        <f>IF(N560="znížená",J560,0)</f>
        <v>0</v>
      </c>
      <c r="BG560" s="170">
        <f>IF(N560="zákl. prenesená",J560,0)</f>
        <v>0</v>
      </c>
      <c r="BH560" s="170">
        <f>IF(N560="zníž. prenesená",J560,0)</f>
        <v>0</v>
      </c>
      <c r="BI560" s="170">
        <f>IF(N560="nulová",J560,0)</f>
        <v>0</v>
      </c>
      <c r="BJ560" s="18" t="s">
        <v>87</v>
      </c>
      <c r="BK560" s="170">
        <f>ROUND(I560*H560,2)</f>
        <v>0</v>
      </c>
      <c r="BL560" s="18" t="s">
        <v>289</v>
      </c>
      <c r="BM560" s="169" t="s">
        <v>886</v>
      </c>
    </row>
    <row r="561" spans="1:65" s="2" customFormat="1" ht="33" customHeight="1">
      <c r="A561" s="33"/>
      <c r="B561" s="156"/>
      <c r="C561" s="157" t="s">
        <v>887</v>
      </c>
      <c r="D561" s="157" t="s">
        <v>197</v>
      </c>
      <c r="E561" s="158" t="s">
        <v>888</v>
      </c>
      <c r="F561" s="159" t="s">
        <v>889</v>
      </c>
      <c r="G561" s="160" t="s">
        <v>316</v>
      </c>
      <c r="H561" s="161">
        <v>258</v>
      </c>
      <c r="I561" s="162"/>
      <c r="J561" s="163">
        <f>ROUND(I561*H561,2)</f>
        <v>0</v>
      </c>
      <c r="K561" s="164"/>
      <c r="L561" s="34"/>
      <c r="M561" s="165" t="s">
        <v>1</v>
      </c>
      <c r="N561" s="166" t="s">
        <v>40</v>
      </c>
      <c r="O561" s="62"/>
      <c r="P561" s="167">
        <f>O561*H561</f>
        <v>0</v>
      </c>
      <c r="Q561" s="167">
        <v>5.0000000000000002E-5</v>
      </c>
      <c r="R561" s="167">
        <f>Q561*H561</f>
        <v>1.29E-2</v>
      </c>
      <c r="S561" s="167">
        <v>0</v>
      </c>
      <c r="T561" s="168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9" t="s">
        <v>289</v>
      </c>
      <c r="AT561" s="169" t="s">
        <v>197</v>
      </c>
      <c r="AU561" s="169" t="s">
        <v>87</v>
      </c>
      <c r="AY561" s="18" t="s">
        <v>196</v>
      </c>
      <c r="BE561" s="170">
        <f>IF(N561="základná",J561,0)</f>
        <v>0</v>
      </c>
      <c r="BF561" s="170">
        <f>IF(N561="znížená",J561,0)</f>
        <v>0</v>
      </c>
      <c r="BG561" s="170">
        <f>IF(N561="zákl. prenesená",J561,0)</f>
        <v>0</v>
      </c>
      <c r="BH561" s="170">
        <f>IF(N561="zníž. prenesená",J561,0)</f>
        <v>0</v>
      </c>
      <c r="BI561" s="170">
        <f>IF(N561="nulová",J561,0)</f>
        <v>0</v>
      </c>
      <c r="BJ561" s="18" t="s">
        <v>87</v>
      </c>
      <c r="BK561" s="170">
        <f>ROUND(I561*H561,2)</f>
        <v>0</v>
      </c>
      <c r="BL561" s="18" t="s">
        <v>289</v>
      </c>
      <c r="BM561" s="169" t="s">
        <v>890</v>
      </c>
    </row>
    <row r="562" spans="1:65" s="13" customFormat="1">
      <c r="B562" s="173"/>
      <c r="D562" s="174" t="s">
        <v>219</v>
      </c>
      <c r="E562" s="175" t="s">
        <v>1</v>
      </c>
      <c r="F562" s="176" t="s">
        <v>891</v>
      </c>
      <c r="H562" s="177">
        <v>258</v>
      </c>
      <c r="I562" s="178"/>
      <c r="L562" s="173"/>
      <c r="M562" s="179"/>
      <c r="N562" s="180"/>
      <c r="O562" s="180"/>
      <c r="P562" s="180"/>
      <c r="Q562" s="180"/>
      <c r="R562" s="180"/>
      <c r="S562" s="180"/>
      <c r="T562" s="181"/>
      <c r="AT562" s="175" t="s">
        <v>219</v>
      </c>
      <c r="AU562" s="175" t="s">
        <v>87</v>
      </c>
      <c r="AV562" s="13" t="s">
        <v>87</v>
      </c>
      <c r="AW562" s="13" t="s">
        <v>29</v>
      </c>
      <c r="AX562" s="13" t="s">
        <v>81</v>
      </c>
      <c r="AY562" s="175" t="s">
        <v>196</v>
      </c>
    </row>
    <row r="563" spans="1:65" s="2" customFormat="1" ht="24.2" customHeight="1">
      <c r="A563" s="33"/>
      <c r="B563" s="156"/>
      <c r="C563" s="197" t="s">
        <v>892</v>
      </c>
      <c r="D563" s="197" t="s">
        <v>305</v>
      </c>
      <c r="E563" s="198" t="s">
        <v>831</v>
      </c>
      <c r="F563" s="199" t="s">
        <v>832</v>
      </c>
      <c r="G563" s="200" t="s">
        <v>444</v>
      </c>
      <c r="H563" s="201">
        <v>2064</v>
      </c>
      <c r="I563" s="202"/>
      <c r="J563" s="203">
        <f>ROUND(I563*H563,2)</f>
        <v>0</v>
      </c>
      <c r="K563" s="204"/>
      <c r="L563" s="205"/>
      <c r="M563" s="206" t="s">
        <v>1</v>
      </c>
      <c r="N563" s="207" t="s">
        <v>40</v>
      </c>
      <c r="O563" s="62"/>
      <c r="P563" s="167">
        <f>O563*H563</f>
        <v>0</v>
      </c>
      <c r="Q563" s="167">
        <v>2.9999999999999997E-4</v>
      </c>
      <c r="R563" s="167">
        <f>Q563*H563</f>
        <v>0.61919999999999997</v>
      </c>
      <c r="S563" s="167">
        <v>0</v>
      </c>
      <c r="T563" s="168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9" t="s">
        <v>388</v>
      </c>
      <c r="AT563" s="169" t="s">
        <v>305</v>
      </c>
      <c r="AU563" s="169" t="s">
        <v>87</v>
      </c>
      <c r="AY563" s="18" t="s">
        <v>196</v>
      </c>
      <c r="BE563" s="170">
        <f>IF(N563="základná",J563,0)</f>
        <v>0</v>
      </c>
      <c r="BF563" s="170">
        <f>IF(N563="znížená",J563,0)</f>
        <v>0</v>
      </c>
      <c r="BG563" s="170">
        <f>IF(N563="zákl. prenesená",J563,0)</f>
        <v>0</v>
      </c>
      <c r="BH563" s="170">
        <f>IF(N563="zníž. prenesená",J563,0)</f>
        <v>0</v>
      </c>
      <c r="BI563" s="170">
        <f>IF(N563="nulová",J563,0)</f>
        <v>0</v>
      </c>
      <c r="BJ563" s="18" t="s">
        <v>87</v>
      </c>
      <c r="BK563" s="170">
        <f>ROUND(I563*H563,2)</f>
        <v>0</v>
      </c>
      <c r="BL563" s="18" t="s">
        <v>289</v>
      </c>
      <c r="BM563" s="169" t="s">
        <v>893</v>
      </c>
    </row>
    <row r="564" spans="1:65" s="2" customFormat="1" ht="33" customHeight="1">
      <c r="A564" s="33"/>
      <c r="B564" s="156"/>
      <c r="C564" s="157" t="s">
        <v>894</v>
      </c>
      <c r="D564" s="157" t="s">
        <v>197</v>
      </c>
      <c r="E564" s="158" t="s">
        <v>895</v>
      </c>
      <c r="F564" s="159" t="s">
        <v>896</v>
      </c>
      <c r="G564" s="160" t="s">
        <v>316</v>
      </c>
      <c r="H564" s="161">
        <v>42.74</v>
      </c>
      <c r="I564" s="162"/>
      <c r="J564" s="163">
        <f>ROUND(I564*H564,2)</f>
        <v>0</v>
      </c>
      <c r="K564" s="164"/>
      <c r="L564" s="34"/>
      <c r="M564" s="165" t="s">
        <v>1</v>
      </c>
      <c r="N564" s="166" t="s">
        <v>40</v>
      </c>
      <c r="O564" s="62"/>
      <c r="P564" s="167">
        <f>O564*H564</f>
        <v>0</v>
      </c>
      <c r="Q564" s="167">
        <v>1.1E-4</v>
      </c>
      <c r="R564" s="167">
        <f>Q564*H564</f>
        <v>4.7014000000000005E-3</v>
      </c>
      <c r="S564" s="167">
        <v>0</v>
      </c>
      <c r="T564" s="168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9" t="s">
        <v>289</v>
      </c>
      <c r="AT564" s="169" t="s">
        <v>197</v>
      </c>
      <c r="AU564" s="169" t="s">
        <v>87</v>
      </c>
      <c r="AY564" s="18" t="s">
        <v>196</v>
      </c>
      <c r="BE564" s="170">
        <f>IF(N564="základná",J564,0)</f>
        <v>0</v>
      </c>
      <c r="BF564" s="170">
        <f>IF(N564="znížená",J564,0)</f>
        <v>0</v>
      </c>
      <c r="BG564" s="170">
        <f>IF(N564="zákl. prenesená",J564,0)</f>
        <v>0</v>
      </c>
      <c r="BH564" s="170">
        <f>IF(N564="zníž. prenesená",J564,0)</f>
        <v>0</v>
      </c>
      <c r="BI564" s="170">
        <f>IF(N564="nulová",J564,0)</f>
        <v>0</v>
      </c>
      <c r="BJ564" s="18" t="s">
        <v>87</v>
      </c>
      <c r="BK564" s="170">
        <f>ROUND(I564*H564,2)</f>
        <v>0</v>
      </c>
      <c r="BL564" s="18" t="s">
        <v>289</v>
      </c>
      <c r="BM564" s="169" t="s">
        <v>897</v>
      </c>
    </row>
    <row r="565" spans="1:65" s="13" customFormat="1">
      <c r="B565" s="173"/>
      <c r="D565" s="174" t="s">
        <v>219</v>
      </c>
      <c r="E565" s="175" t="s">
        <v>1</v>
      </c>
      <c r="F565" s="176" t="s">
        <v>898</v>
      </c>
      <c r="H565" s="177">
        <v>42.74</v>
      </c>
      <c r="I565" s="178"/>
      <c r="L565" s="173"/>
      <c r="M565" s="179"/>
      <c r="N565" s="180"/>
      <c r="O565" s="180"/>
      <c r="P565" s="180"/>
      <c r="Q565" s="180"/>
      <c r="R565" s="180"/>
      <c r="S565" s="180"/>
      <c r="T565" s="181"/>
      <c r="AT565" s="175" t="s">
        <v>219</v>
      </c>
      <c r="AU565" s="175" t="s">
        <v>87</v>
      </c>
      <c r="AV565" s="13" t="s">
        <v>87</v>
      </c>
      <c r="AW565" s="13" t="s">
        <v>29</v>
      </c>
      <c r="AX565" s="13" t="s">
        <v>81</v>
      </c>
      <c r="AY565" s="175" t="s">
        <v>196</v>
      </c>
    </row>
    <row r="566" spans="1:65" s="2" customFormat="1" ht="24.2" customHeight="1">
      <c r="A566" s="33"/>
      <c r="B566" s="156"/>
      <c r="C566" s="197" t="s">
        <v>899</v>
      </c>
      <c r="D566" s="197" t="s">
        <v>305</v>
      </c>
      <c r="E566" s="198" t="s">
        <v>831</v>
      </c>
      <c r="F566" s="199" t="s">
        <v>832</v>
      </c>
      <c r="G566" s="200" t="s">
        <v>444</v>
      </c>
      <c r="H566" s="201">
        <v>341.92</v>
      </c>
      <c r="I566" s="202"/>
      <c r="J566" s="203">
        <f>ROUND(I566*H566,2)</f>
        <v>0</v>
      </c>
      <c r="K566" s="204"/>
      <c r="L566" s="205"/>
      <c r="M566" s="206" t="s">
        <v>1</v>
      </c>
      <c r="N566" s="207" t="s">
        <v>40</v>
      </c>
      <c r="O566" s="62"/>
      <c r="P566" s="167">
        <f>O566*H566</f>
        <v>0</v>
      </c>
      <c r="Q566" s="167">
        <v>2.9999999999999997E-4</v>
      </c>
      <c r="R566" s="167">
        <f>Q566*H566</f>
        <v>0.102576</v>
      </c>
      <c r="S566" s="167">
        <v>0</v>
      </c>
      <c r="T566" s="168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9" t="s">
        <v>388</v>
      </c>
      <c r="AT566" s="169" t="s">
        <v>305</v>
      </c>
      <c r="AU566" s="169" t="s">
        <v>87</v>
      </c>
      <c r="AY566" s="18" t="s">
        <v>196</v>
      </c>
      <c r="BE566" s="170">
        <f>IF(N566="základná",J566,0)</f>
        <v>0</v>
      </c>
      <c r="BF566" s="170">
        <f>IF(N566="znížená",J566,0)</f>
        <v>0</v>
      </c>
      <c r="BG566" s="170">
        <f>IF(N566="zákl. prenesená",J566,0)</f>
        <v>0</v>
      </c>
      <c r="BH566" s="170">
        <f>IF(N566="zníž. prenesená",J566,0)</f>
        <v>0</v>
      </c>
      <c r="BI566" s="170">
        <f>IF(N566="nulová",J566,0)</f>
        <v>0</v>
      </c>
      <c r="BJ566" s="18" t="s">
        <v>87</v>
      </c>
      <c r="BK566" s="170">
        <f>ROUND(I566*H566,2)</f>
        <v>0</v>
      </c>
      <c r="BL566" s="18" t="s">
        <v>289</v>
      </c>
      <c r="BM566" s="169" t="s">
        <v>900</v>
      </c>
    </row>
    <row r="567" spans="1:65" s="2" customFormat="1" ht="37.700000000000003" customHeight="1">
      <c r="A567" s="33"/>
      <c r="B567" s="156"/>
      <c r="C567" s="157" t="s">
        <v>901</v>
      </c>
      <c r="D567" s="157" t="s">
        <v>197</v>
      </c>
      <c r="E567" s="158" t="s">
        <v>902</v>
      </c>
      <c r="F567" s="159" t="s">
        <v>903</v>
      </c>
      <c r="G567" s="160" t="s">
        <v>316</v>
      </c>
      <c r="H567" s="161">
        <v>256.33999999999997</v>
      </c>
      <c r="I567" s="162"/>
      <c r="J567" s="163">
        <f>ROUND(I567*H567,2)</f>
        <v>0</v>
      </c>
      <c r="K567" s="164"/>
      <c r="L567" s="34"/>
      <c r="M567" s="165" t="s">
        <v>1</v>
      </c>
      <c r="N567" s="166" t="s">
        <v>40</v>
      </c>
      <c r="O567" s="62"/>
      <c r="P567" s="167">
        <f>O567*H567</f>
        <v>0</v>
      </c>
      <c r="Q567" s="167">
        <v>2.4000000000000001E-4</v>
      </c>
      <c r="R567" s="167">
        <f>Q567*H567</f>
        <v>6.1521599999999996E-2</v>
      </c>
      <c r="S567" s="167">
        <v>0</v>
      </c>
      <c r="T567" s="168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9" t="s">
        <v>289</v>
      </c>
      <c r="AT567" s="169" t="s">
        <v>197</v>
      </c>
      <c r="AU567" s="169" t="s">
        <v>87</v>
      </c>
      <c r="AY567" s="18" t="s">
        <v>196</v>
      </c>
      <c r="BE567" s="170">
        <f>IF(N567="základná",J567,0)</f>
        <v>0</v>
      </c>
      <c r="BF567" s="170">
        <f>IF(N567="znížená",J567,0)</f>
        <v>0</v>
      </c>
      <c r="BG567" s="170">
        <f>IF(N567="zákl. prenesená",J567,0)</f>
        <v>0</v>
      </c>
      <c r="BH567" s="170">
        <f>IF(N567="zníž. prenesená",J567,0)</f>
        <v>0</v>
      </c>
      <c r="BI567" s="170">
        <f>IF(N567="nulová",J567,0)</f>
        <v>0</v>
      </c>
      <c r="BJ567" s="18" t="s">
        <v>87</v>
      </c>
      <c r="BK567" s="170">
        <f>ROUND(I567*H567,2)</f>
        <v>0</v>
      </c>
      <c r="BL567" s="18" t="s">
        <v>289</v>
      </c>
      <c r="BM567" s="169" t="s">
        <v>904</v>
      </c>
    </row>
    <row r="568" spans="1:65" s="13" customFormat="1">
      <c r="B568" s="173"/>
      <c r="D568" s="174" t="s">
        <v>219</v>
      </c>
      <c r="E568" s="175" t="s">
        <v>1</v>
      </c>
      <c r="F568" s="176" t="s">
        <v>905</v>
      </c>
      <c r="H568" s="177">
        <v>50.74</v>
      </c>
      <c r="I568" s="178"/>
      <c r="L568" s="173"/>
      <c r="M568" s="179"/>
      <c r="N568" s="180"/>
      <c r="O568" s="180"/>
      <c r="P568" s="180"/>
      <c r="Q568" s="180"/>
      <c r="R568" s="180"/>
      <c r="S568" s="180"/>
      <c r="T568" s="181"/>
      <c r="AT568" s="175" t="s">
        <v>219</v>
      </c>
      <c r="AU568" s="175" t="s">
        <v>87</v>
      </c>
      <c r="AV568" s="13" t="s">
        <v>87</v>
      </c>
      <c r="AW568" s="13" t="s">
        <v>29</v>
      </c>
      <c r="AX568" s="13" t="s">
        <v>74</v>
      </c>
      <c r="AY568" s="175" t="s">
        <v>196</v>
      </c>
    </row>
    <row r="569" spans="1:65" s="13" customFormat="1">
      <c r="B569" s="173"/>
      <c r="D569" s="174" t="s">
        <v>219</v>
      </c>
      <c r="E569" s="175" t="s">
        <v>1</v>
      </c>
      <c r="F569" s="176" t="s">
        <v>906</v>
      </c>
      <c r="H569" s="177">
        <v>205.6</v>
      </c>
      <c r="I569" s="178"/>
      <c r="L569" s="173"/>
      <c r="M569" s="179"/>
      <c r="N569" s="180"/>
      <c r="O569" s="180"/>
      <c r="P569" s="180"/>
      <c r="Q569" s="180"/>
      <c r="R569" s="180"/>
      <c r="S569" s="180"/>
      <c r="T569" s="181"/>
      <c r="AT569" s="175" t="s">
        <v>219</v>
      </c>
      <c r="AU569" s="175" t="s">
        <v>87</v>
      </c>
      <c r="AV569" s="13" t="s">
        <v>87</v>
      </c>
      <c r="AW569" s="13" t="s">
        <v>29</v>
      </c>
      <c r="AX569" s="13" t="s">
        <v>74</v>
      </c>
      <c r="AY569" s="175" t="s">
        <v>196</v>
      </c>
    </row>
    <row r="570" spans="1:65" s="14" customFormat="1">
      <c r="B570" s="182"/>
      <c r="D570" s="174" t="s">
        <v>219</v>
      </c>
      <c r="E570" s="183" t="s">
        <v>1</v>
      </c>
      <c r="F570" s="184" t="s">
        <v>233</v>
      </c>
      <c r="H570" s="185">
        <v>256.33999999999997</v>
      </c>
      <c r="I570" s="186"/>
      <c r="L570" s="182"/>
      <c r="M570" s="187"/>
      <c r="N570" s="188"/>
      <c r="O570" s="188"/>
      <c r="P570" s="188"/>
      <c r="Q570" s="188"/>
      <c r="R570" s="188"/>
      <c r="S570" s="188"/>
      <c r="T570" s="189"/>
      <c r="AT570" s="183" t="s">
        <v>219</v>
      </c>
      <c r="AU570" s="183" t="s">
        <v>87</v>
      </c>
      <c r="AV570" s="14" t="s">
        <v>200</v>
      </c>
      <c r="AW570" s="14" t="s">
        <v>29</v>
      </c>
      <c r="AX570" s="14" t="s">
        <v>81</v>
      </c>
      <c r="AY570" s="183" t="s">
        <v>196</v>
      </c>
    </row>
    <row r="571" spans="1:65" s="2" customFormat="1" ht="24.2" customHeight="1">
      <c r="A571" s="33"/>
      <c r="B571" s="156"/>
      <c r="C571" s="197" t="s">
        <v>907</v>
      </c>
      <c r="D571" s="197" t="s">
        <v>305</v>
      </c>
      <c r="E571" s="198" t="s">
        <v>831</v>
      </c>
      <c r="F571" s="199" t="s">
        <v>832</v>
      </c>
      <c r="G571" s="200" t="s">
        <v>444</v>
      </c>
      <c r="H571" s="201">
        <v>2050.7199999999998</v>
      </c>
      <c r="I571" s="202"/>
      <c r="J571" s="203">
        <f>ROUND(I571*H571,2)</f>
        <v>0</v>
      </c>
      <c r="K571" s="204"/>
      <c r="L571" s="205"/>
      <c r="M571" s="206" t="s">
        <v>1</v>
      </c>
      <c r="N571" s="207" t="s">
        <v>40</v>
      </c>
      <c r="O571" s="62"/>
      <c r="P571" s="167">
        <f>O571*H571</f>
        <v>0</v>
      </c>
      <c r="Q571" s="167">
        <v>2.9999999999999997E-4</v>
      </c>
      <c r="R571" s="167">
        <f>Q571*H571</f>
        <v>0.61521599999999987</v>
      </c>
      <c r="S571" s="167">
        <v>0</v>
      </c>
      <c r="T571" s="168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9" t="s">
        <v>388</v>
      </c>
      <c r="AT571" s="169" t="s">
        <v>305</v>
      </c>
      <c r="AU571" s="169" t="s">
        <v>87</v>
      </c>
      <c r="AY571" s="18" t="s">
        <v>196</v>
      </c>
      <c r="BE571" s="170">
        <f>IF(N571="základná",J571,0)</f>
        <v>0</v>
      </c>
      <c r="BF571" s="170">
        <f>IF(N571="znížená",J571,0)</f>
        <v>0</v>
      </c>
      <c r="BG571" s="170">
        <f>IF(N571="zákl. prenesená",J571,0)</f>
        <v>0</v>
      </c>
      <c r="BH571" s="170">
        <f>IF(N571="zníž. prenesená",J571,0)</f>
        <v>0</v>
      </c>
      <c r="BI571" s="170">
        <f>IF(N571="nulová",J571,0)</f>
        <v>0</v>
      </c>
      <c r="BJ571" s="18" t="s">
        <v>87</v>
      </c>
      <c r="BK571" s="170">
        <f>ROUND(I571*H571,2)</f>
        <v>0</v>
      </c>
      <c r="BL571" s="18" t="s">
        <v>289</v>
      </c>
      <c r="BM571" s="169" t="s">
        <v>908</v>
      </c>
    </row>
    <row r="572" spans="1:65" s="2" customFormat="1" ht="24.2" customHeight="1">
      <c r="A572" s="33"/>
      <c r="B572" s="156"/>
      <c r="C572" s="157" t="s">
        <v>909</v>
      </c>
      <c r="D572" s="157" t="s">
        <v>197</v>
      </c>
      <c r="E572" s="158" t="s">
        <v>910</v>
      </c>
      <c r="F572" s="159" t="s">
        <v>911</v>
      </c>
      <c r="G572" s="160" t="s">
        <v>217</v>
      </c>
      <c r="H572" s="161">
        <v>1137.5519999999999</v>
      </c>
      <c r="I572" s="162"/>
      <c r="J572" s="163">
        <f>ROUND(I572*H572,2)</f>
        <v>0</v>
      </c>
      <c r="K572" s="164"/>
      <c r="L572" s="34"/>
      <c r="M572" s="165" t="s">
        <v>1</v>
      </c>
      <c r="N572" s="166" t="s">
        <v>40</v>
      </c>
      <c r="O572" s="62"/>
      <c r="P572" s="167">
        <f>O572*H572</f>
        <v>0</v>
      </c>
      <c r="Q572" s="167">
        <v>0</v>
      </c>
      <c r="R572" s="167">
        <f>Q572*H572</f>
        <v>0</v>
      </c>
      <c r="S572" s="167">
        <v>0</v>
      </c>
      <c r="T572" s="168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69" t="s">
        <v>289</v>
      </c>
      <c r="AT572" s="169" t="s">
        <v>197</v>
      </c>
      <c r="AU572" s="169" t="s">
        <v>87</v>
      </c>
      <c r="AY572" s="18" t="s">
        <v>196</v>
      </c>
      <c r="BE572" s="170">
        <f>IF(N572="základná",J572,0)</f>
        <v>0</v>
      </c>
      <c r="BF572" s="170">
        <f>IF(N572="znížená",J572,0)</f>
        <v>0</v>
      </c>
      <c r="BG572" s="170">
        <f>IF(N572="zákl. prenesená",J572,0)</f>
        <v>0</v>
      </c>
      <c r="BH572" s="170">
        <f>IF(N572="zníž. prenesená",J572,0)</f>
        <v>0</v>
      </c>
      <c r="BI572" s="170">
        <f>IF(N572="nulová",J572,0)</f>
        <v>0</v>
      </c>
      <c r="BJ572" s="18" t="s">
        <v>87</v>
      </c>
      <c r="BK572" s="170">
        <f>ROUND(I572*H572,2)</f>
        <v>0</v>
      </c>
      <c r="BL572" s="18" t="s">
        <v>289</v>
      </c>
      <c r="BM572" s="169" t="s">
        <v>912</v>
      </c>
    </row>
    <row r="573" spans="1:65" s="13" customFormat="1">
      <c r="B573" s="173"/>
      <c r="D573" s="174" t="s">
        <v>219</v>
      </c>
      <c r="E573" s="175" t="s">
        <v>1</v>
      </c>
      <c r="F573" s="176" t="s">
        <v>825</v>
      </c>
      <c r="H573" s="177">
        <v>380.1</v>
      </c>
      <c r="I573" s="178"/>
      <c r="L573" s="173"/>
      <c r="M573" s="179"/>
      <c r="N573" s="180"/>
      <c r="O573" s="180"/>
      <c r="P573" s="180"/>
      <c r="Q573" s="180"/>
      <c r="R573" s="180"/>
      <c r="S573" s="180"/>
      <c r="T573" s="181"/>
      <c r="AT573" s="175" t="s">
        <v>219</v>
      </c>
      <c r="AU573" s="175" t="s">
        <v>87</v>
      </c>
      <c r="AV573" s="13" t="s">
        <v>87</v>
      </c>
      <c r="AW573" s="13" t="s">
        <v>29</v>
      </c>
      <c r="AX573" s="13" t="s">
        <v>74</v>
      </c>
      <c r="AY573" s="175" t="s">
        <v>196</v>
      </c>
    </row>
    <row r="574" spans="1:65" s="13" customFormat="1">
      <c r="B574" s="173"/>
      <c r="D574" s="174" t="s">
        <v>219</v>
      </c>
      <c r="E574" s="175" t="s">
        <v>1</v>
      </c>
      <c r="F574" s="176" t="s">
        <v>859</v>
      </c>
      <c r="H574" s="177">
        <v>21.286000000000001</v>
      </c>
      <c r="I574" s="178"/>
      <c r="L574" s="173"/>
      <c r="M574" s="179"/>
      <c r="N574" s="180"/>
      <c r="O574" s="180"/>
      <c r="P574" s="180"/>
      <c r="Q574" s="180"/>
      <c r="R574" s="180"/>
      <c r="S574" s="180"/>
      <c r="T574" s="181"/>
      <c r="AT574" s="175" t="s">
        <v>219</v>
      </c>
      <c r="AU574" s="175" t="s">
        <v>87</v>
      </c>
      <c r="AV574" s="13" t="s">
        <v>87</v>
      </c>
      <c r="AW574" s="13" t="s">
        <v>29</v>
      </c>
      <c r="AX574" s="13" t="s">
        <v>74</v>
      </c>
      <c r="AY574" s="175" t="s">
        <v>196</v>
      </c>
    </row>
    <row r="575" spans="1:65" s="13" customFormat="1">
      <c r="B575" s="173"/>
      <c r="D575" s="174" t="s">
        <v>219</v>
      </c>
      <c r="E575" s="175" t="s">
        <v>1</v>
      </c>
      <c r="F575" s="176" t="s">
        <v>860</v>
      </c>
      <c r="H575" s="177">
        <v>36.024000000000001</v>
      </c>
      <c r="I575" s="178"/>
      <c r="L575" s="173"/>
      <c r="M575" s="179"/>
      <c r="N575" s="180"/>
      <c r="O575" s="180"/>
      <c r="P575" s="180"/>
      <c r="Q575" s="180"/>
      <c r="R575" s="180"/>
      <c r="S575" s="180"/>
      <c r="T575" s="181"/>
      <c r="AT575" s="175" t="s">
        <v>219</v>
      </c>
      <c r="AU575" s="175" t="s">
        <v>87</v>
      </c>
      <c r="AV575" s="13" t="s">
        <v>87</v>
      </c>
      <c r="AW575" s="13" t="s">
        <v>29</v>
      </c>
      <c r="AX575" s="13" t="s">
        <v>74</v>
      </c>
      <c r="AY575" s="175" t="s">
        <v>196</v>
      </c>
    </row>
    <row r="576" spans="1:65" s="13" customFormat="1">
      <c r="B576" s="173"/>
      <c r="D576" s="174" t="s">
        <v>219</v>
      </c>
      <c r="E576" s="175" t="s">
        <v>1</v>
      </c>
      <c r="F576" s="176" t="s">
        <v>913</v>
      </c>
      <c r="H576" s="177">
        <v>614.79200000000003</v>
      </c>
      <c r="I576" s="178"/>
      <c r="L576" s="173"/>
      <c r="M576" s="179"/>
      <c r="N576" s="180"/>
      <c r="O576" s="180"/>
      <c r="P576" s="180"/>
      <c r="Q576" s="180"/>
      <c r="R576" s="180"/>
      <c r="S576" s="180"/>
      <c r="T576" s="181"/>
      <c r="AT576" s="175" t="s">
        <v>219</v>
      </c>
      <c r="AU576" s="175" t="s">
        <v>87</v>
      </c>
      <c r="AV576" s="13" t="s">
        <v>87</v>
      </c>
      <c r="AW576" s="13" t="s">
        <v>29</v>
      </c>
      <c r="AX576" s="13" t="s">
        <v>74</v>
      </c>
      <c r="AY576" s="175" t="s">
        <v>196</v>
      </c>
    </row>
    <row r="577" spans="1:65" s="13" customFormat="1">
      <c r="B577" s="173"/>
      <c r="D577" s="174" t="s">
        <v>219</v>
      </c>
      <c r="E577" s="175" t="s">
        <v>1</v>
      </c>
      <c r="F577" s="176" t="s">
        <v>914</v>
      </c>
      <c r="H577" s="177">
        <v>17.465</v>
      </c>
      <c r="I577" s="178"/>
      <c r="L577" s="173"/>
      <c r="M577" s="179"/>
      <c r="N577" s="180"/>
      <c r="O577" s="180"/>
      <c r="P577" s="180"/>
      <c r="Q577" s="180"/>
      <c r="R577" s="180"/>
      <c r="S577" s="180"/>
      <c r="T577" s="181"/>
      <c r="AT577" s="175" t="s">
        <v>219</v>
      </c>
      <c r="AU577" s="175" t="s">
        <v>87</v>
      </c>
      <c r="AV577" s="13" t="s">
        <v>87</v>
      </c>
      <c r="AW577" s="13" t="s">
        <v>29</v>
      </c>
      <c r="AX577" s="13" t="s">
        <v>74</v>
      </c>
      <c r="AY577" s="175" t="s">
        <v>196</v>
      </c>
    </row>
    <row r="578" spans="1:65" s="13" customFormat="1">
      <c r="B578" s="173"/>
      <c r="D578" s="174" t="s">
        <v>219</v>
      </c>
      <c r="E578" s="175" t="s">
        <v>1</v>
      </c>
      <c r="F578" s="176" t="s">
        <v>915</v>
      </c>
      <c r="H578" s="177">
        <v>12.877000000000001</v>
      </c>
      <c r="I578" s="178"/>
      <c r="L578" s="173"/>
      <c r="M578" s="179"/>
      <c r="N578" s="180"/>
      <c r="O578" s="180"/>
      <c r="P578" s="180"/>
      <c r="Q578" s="180"/>
      <c r="R578" s="180"/>
      <c r="S578" s="180"/>
      <c r="T578" s="181"/>
      <c r="AT578" s="175" t="s">
        <v>219</v>
      </c>
      <c r="AU578" s="175" t="s">
        <v>87</v>
      </c>
      <c r="AV578" s="13" t="s">
        <v>87</v>
      </c>
      <c r="AW578" s="13" t="s">
        <v>29</v>
      </c>
      <c r="AX578" s="13" t="s">
        <v>74</v>
      </c>
      <c r="AY578" s="175" t="s">
        <v>196</v>
      </c>
    </row>
    <row r="579" spans="1:65" s="13" customFormat="1">
      <c r="B579" s="173"/>
      <c r="D579" s="174" t="s">
        <v>219</v>
      </c>
      <c r="E579" s="175" t="s">
        <v>1</v>
      </c>
      <c r="F579" s="176" t="s">
        <v>916</v>
      </c>
      <c r="H579" s="177">
        <v>55.008000000000003</v>
      </c>
      <c r="I579" s="178"/>
      <c r="L579" s="173"/>
      <c r="M579" s="179"/>
      <c r="N579" s="180"/>
      <c r="O579" s="180"/>
      <c r="P579" s="180"/>
      <c r="Q579" s="180"/>
      <c r="R579" s="180"/>
      <c r="S579" s="180"/>
      <c r="T579" s="181"/>
      <c r="AT579" s="175" t="s">
        <v>219</v>
      </c>
      <c r="AU579" s="175" t="s">
        <v>87</v>
      </c>
      <c r="AV579" s="13" t="s">
        <v>87</v>
      </c>
      <c r="AW579" s="13" t="s">
        <v>29</v>
      </c>
      <c r="AX579" s="13" t="s">
        <v>74</v>
      </c>
      <c r="AY579" s="175" t="s">
        <v>196</v>
      </c>
    </row>
    <row r="580" spans="1:65" s="14" customFormat="1">
      <c r="B580" s="182"/>
      <c r="D580" s="174" t="s">
        <v>219</v>
      </c>
      <c r="E580" s="183" t="s">
        <v>1</v>
      </c>
      <c r="F580" s="184" t="s">
        <v>233</v>
      </c>
      <c r="H580" s="185">
        <v>1137.5519999999999</v>
      </c>
      <c r="I580" s="186"/>
      <c r="L580" s="182"/>
      <c r="M580" s="187"/>
      <c r="N580" s="188"/>
      <c r="O580" s="188"/>
      <c r="P580" s="188"/>
      <c r="Q580" s="188"/>
      <c r="R580" s="188"/>
      <c r="S580" s="188"/>
      <c r="T580" s="189"/>
      <c r="AT580" s="183" t="s">
        <v>219</v>
      </c>
      <c r="AU580" s="183" t="s">
        <v>87</v>
      </c>
      <c r="AV580" s="14" t="s">
        <v>200</v>
      </c>
      <c r="AW580" s="14" t="s">
        <v>29</v>
      </c>
      <c r="AX580" s="14" t="s">
        <v>81</v>
      </c>
      <c r="AY580" s="183" t="s">
        <v>196</v>
      </c>
    </row>
    <row r="581" spans="1:65" s="2" customFormat="1" ht="16.5" customHeight="1">
      <c r="A581" s="33"/>
      <c r="B581" s="156"/>
      <c r="C581" s="197" t="s">
        <v>917</v>
      </c>
      <c r="D581" s="197" t="s">
        <v>305</v>
      </c>
      <c r="E581" s="198" t="s">
        <v>784</v>
      </c>
      <c r="F581" s="199" t="s">
        <v>785</v>
      </c>
      <c r="G581" s="200" t="s">
        <v>217</v>
      </c>
      <c r="H581" s="201">
        <v>905.60400000000004</v>
      </c>
      <c r="I581" s="202"/>
      <c r="J581" s="203">
        <f>ROUND(I581*H581,2)</f>
        <v>0</v>
      </c>
      <c r="K581" s="204"/>
      <c r="L581" s="205"/>
      <c r="M581" s="206" t="s">
        <v>1</v>
      </c>
      <c r="N581" s="207" t="s">
        <v>40</v>
      </c>
      <c r="O581" s="62"/>
      <c r="P581" s="167">
        <f>O581*H581</f>
        <v>0</v>
      </c>
      <c r="Q581" s="167">
        <v>2.9999999999999997E-4</v>
      </c>
      <c r="R581" s="167">
        <f>Q581*H581</f>
        <v>0.27168120000000001</v>
      </c>
      <c r="S581" s="167">
        <v>0</v>
      </c>
      <c r="T581" s="168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69" t="s">
        <v>388</v>
      </c>
      <c r="AT581" s="169" t="s">
        <v>305</v>
      </c>
      <c r="AU581" s="169" t="s">
        <v>87</v>
      </c>
      <c r="AY581" s="18" t="s">
        <v>196</v>
      </c>
      <c r="BE581" s="170">
        <f>IF(N581="základná",J581,0)</f>
        <v>0</v>
      </c>
      <c r="BF581" s="170">
        <f>IF(N581="znížená",J581,0)</f>
        <v>0</v>
      </c>
      <c r="BG581" s="170">
        <f>IF(N581="zákl. prenesená",J581,0)</f>
        <v>0</v>
      </c>
      <c r="BH581" s="170">
        <f>IF(N581="zníž. prenesená",J581,0)</f>
        <v>0</v>
      </c>
      <c r="BI581" s="170">
        <f>IF(N581="nulová",J581,0)</f>
        <v>0</v>
      </c>
      <c r="BJ581" s="18" t="s">
        <v>87</v>
      </c>
      <c r="BK581" s="170">
        <f>ROUND(I581*H581,2)</f>
        <v>0</v>
      </c>
      <c r="BL581" s="18" t="s">
        <v>289</v>
      </c>
      <c r="BM581" s="169" t="s">
        <v>918</v>
      </c>
    </row>
    <row r="582" spans="1:65" s="13" customFormat="1">
      <c r="B582" s="173"/>
      <c r="D582" s="174" t="s">
        <v>219</v>
      </c>
      <c r="E582" s="175" t="s">
        <v>1</v>
      </c>
      <c r="F582" s="176" t="s">
        <v>825</v>
      </c>
      <c r="H582" s="177">
        <v>380.1</v>
      </c>
      <c r="I582" s="178"/>
      <c r="L582" s="173"/>
      <c r="M582" s="179"/>
      <c r="N582" s="180"/>
      <c r="O582" s="180"/>
      <c r="P582" s="180"/>
      <c r="Q582" s="180"/>
      <c r="R582" s="180"/>
      <c r="S582" s="180"/>
      <c r="T582" s="181"/>
      <c r="AT582" s="175" t="s">
        <v>219</v>
      </c>
      <c r="AU582" s="175" t="s">
        <v>87</v>
      </c>
      <c r="AV582" s="13" t="s">
        <v>87</v>
      </c>
      <c r="AW582" s="13" t="s">
        <v>29</v>
      </c>
      <c r="AX582" s="13" t="s">
        <v>74</v>
      </c>
      <c r="AY582" s="175" t="s">
        <v>196</v>
      </c>
    </row>
    <row r="583" spans="1:65" s="13" customFormat="1">
      <c r="B583" s="173"/>
      <c r="D583" s="174" t="s">
        <v>219</v>
      </c>
      <c r="E583" s="175" t="s">
        <v>1</v>
      </c>
      <c r="F583" s="176" t="s">
        <v>859</v>
      </c>
      <c r="H583" s="177">
        <v>21.286000000000001</v>
      </c>
      <c r="I583" s="178"/>
      <c r="L583" s="173"/>
      <c r="M583" s="179"/>
      <c r="N583" s="180"/>
      <c r="O583" s="180"/>
      <c r="P583" s="180"/>
      <c r="Q583" s="180"/>
      <c r="R583" s="180"/>
      <c r="S583" s="180"/>
      <c r="T583" s="181"/>
      <c r="AT583" s="175" t="s">
        <v>219</v>
      </c>
      <c r="AU583" s="175" t="s">
        <v>87</v>
      </c>
      <c r="AV583" s="13" t="s">
        <v>87</v>
      </c>
      <c r="AW583" s="13" t="s">
        <v>29</v>
      </c>
      <c r="AX583" s="13" t="s">
        <v>74</v>
      </c>
      <c r="AY583" s="175" t="s">
        <v>196</v>
      </c>
    </row>
    <row r="584" spans="1:65" s="13" customFormat="1">
      <c r="B584" s="173"/>
      <c r="D584" s="174" t="s">
        <v>219</v>
      </c>
      <c r="E584" s="175" t="s">
        <v>1</v>
      </c>
      <c r="F584" s="176" t="s">
        <v>860</v>
      </c>
      <c r="H584" s="177">
        <v>36.024000000000001</v>
      </c>
      <c r="I584" s="178"/>
      <c r="L584" s="173"/>
      <c r="M584" s="179"/>
      <c r="N584" s="180"/>
      <c r="O584" s="180"/>
      <c r="P584" s="180"/>
      <c r="Q584" s="180"/>
      <c r="R584" s="180"/>
      <c r="S584" s="180"/>
      <c r="T584" s="181"/>
      <c r="AT584" s="175" t="s">
        <v>219</v>
      </c>
      <c r="AU584" s="175" t="s">
        <v>87</v>
      </c>
      <c r="AV584" s="13" t="s">
        <v>87</v>
      </c>
      <c r="AW584" s="13" t="s">
        <v>29</v>
      </c>
      <c r="AX584" s="13" t="s">
        <v>74</v>
      </c>
      <c r="AY584" s="175" t="s">
        <v>196</v>
      </c>
    </row>
    <row r="585" spans="1:65" s="13" customFormat="1">
      <c r="B585" s="173"/>
      <c r="D585" s="174" t="s">
        <v>219</v>
      </c>
      <c r="E585" s="175" t="s">
        <v>1</v>
      </c>
      <c r="F585" s="176" t="s">
        <v>836</v>
      </c>
      <c r="H585" s="177">
        <v>307.39600000000002</v>
      </c>
      <c r="I585" s="178"/>
      <c r="L585" s="173"/>
      <c r="M585" s="179"/>
      <c r="N585" s="180"/>
      <c r="O585" s="180"/>
      <c r="P585" s="180"/>
      <c r="Q585" s="180"/>
      <c r="R585" s="180"/>
      <c r="S585" s="180"/>
      <c r="T585" s="181"/>
      <c r="AT585" s="175" t="s">
        <v>219</v>
      </c>
      <c r="AU585" s="175" t="s">
        <v>87</v>
      </c>
      <c r="AV585" s="13" t="s">
        <v>87</v>
      </c>
      <c r="AW585" s="13" t="s">
        <v>29</v>
      </c>
      <c r="AX585" s="13" t="s">
        <v>74</v>
      </c>
      <c r="AY585" s="175" t="s">
        <v>196</v>
      </c>
    </row>
    <row r="586" spans="1:65" s="13" customFormat="1">
      <c r="B586" s="173"/>
      <c r="D586" s="174" t="s">
        <v>219</v>
      </c>
      <c r="E586" s="175" t="s">
        <v>1</v>
      </c>
      <c r="F586" s="176" t="s">
        <v>837</v>
      </c>
      <c r="H586" s="177">
        <v>8.7330000000000005</v>
      </c>
      <c r="I586" s="178"/>
      <c r="L586" s="173"/>
      <c r="M586" s="179"/>
      <c r="N586" s="180"/>
      <c r="O586" s="180"/>
      <c r="P586" s="180"/>
      <c r="Q586" s="180"/>
      <c r="R586" s="180"/>
      <c r="S586" s="180"/>
      <c r="T586" s="181"/>
      <c r="AT586" s="175" t="s">
        <v>219</v>
      </c>
      <c r="AU586" s="175" t="s">
        <v>87</v>
      </c>
      <c r="AV586" s="13" t="s">
        <v>87</v>
      </c>
      <c r="AW586" s="13" t="s">
        <v>29</v>
      </c>
      <c r="AX586" s="13" t="s">
        <v>74</v>
      </c>
      <c r="AY586" s="175" t="s">
        <v>196</v>
      </c>
    </row>
    <row r="587" spans="1:65" s="13" customFormat="1">
      <c r="B587" s="173"/>
      <c r="D587" s="174" t="s">
        <v>219</v>
      </c>
      <c r="E587" s="175" t="s">
        <v>1</v>
      </c>
      <c r="F587" s="176" t="s">
        <v>838</v>
      </c>
      <c r="H587" s="177">
        <v>6.4390000000000001</v>
      </c>
      <c r="I587" s="178"/>
      <c r="L587" s="173"/>
      <c r="M587" s="179"/>
      <c r="N587" s="180"/>
      <c r="O587" s="180"/>
      <c r="P587" s="180"/>
      <c r="Q587" s="180"/>
      <c r="R587" s="180"/>
      <c r="S587" s="180"/>
      <c r="T587" s="181"/>
      <c r="AT587" s="175" t="s">
        <v>219</v>
      </c>
      <c r="AU587" s="175" t="s">
        <v>87</v>
      </c>
      <c r="AV587" s="13" t="s">
        <v>87</v>
      </c>
      <c r="AW587" s="13" t="s">
        <v>29</v>
      </c>
      <c r="AX587" s="13" t="s">
        <v>74</v>
      </c>
      <c r="AY587" s="175" t="s">
        <v>196</v>
      </c>
    </row>
    <row r="588" spans="1:65" s="13" customFormat="1">
      <c r="B588" s="173"/>
      <c r="D588" s="174" t="s">
        <v>219</v>
      </c>
      <c r="E588" s="175" t="s">
        <v>1</v>
      </c>
      <c r="F588" s="176" t="s">
        <v>839</v>
      </c>
      <c r="H588" s="177">
        <v>27.504000000000001</v>
      </c>
      <c r="I588" s="178"/>
      <c r="L588" s="173"/>
      <c r="M588" s="179"/>
      <c r="N588" s="180"/>
      <c r="O588" s="180"/>
      <c r="P588" s="180"/>
      <c r="Q588" s="180"/>
      <c r="R588" s="180"/>
      <c r="S588" s="180"/>
      <c r="T588" s="181"/>
      <c r="AT588" s="175" t="s">
        <v>219</v>
      </c>
      <c r="AU588" s="175" t="s">
        <v>87</v>
      </c>
      <c r="AV588" s="13" t="s">
        <v>87</v>
      </c>
      <c r="AW588" s="13" t="s">
        <v>29</v>
      </c>
      <c r="AX588" s="13" t="s">
        <v>74</v>
      </c>
      <c r="AY588" s="175" t="s">
        <v>196</v>
      </c>
    </row>
    <row r="589" spans="1:65" s="14" customFormat="1">
      <c r="B589" s="182"/>
      <c r="D589" s="174" t="s">
        <v>219</v>
      </c>
      <c r="E589" s="183" t="s">
        <v>1</v>
      </c>
      <c r="F589" s="184" t="s">
        <v>233</v>
      </c>
      <c r="H589" s="185">
        <v>787.48199999999997</v>
      </c>
      <c r="I589" s="186"/>
      <c r="L589" s="182"/>
      <c r="M589" s="187"/>
      <c r="N589" s="188"/>
      <c r="O589" s="188"/>
      <c r="P589" s="188"/>
      <c r="Q589" s="188"/>
      <c r="R589" s="188"/>
      <c r="S589" s="188"/>
      <c r="T589" s="189"/>
      <c r="AT589" s="183" t="s">
        <v>219</v>
      </c>
      <c r="AU589" s="183" t="s">
        <v>87</v>
      </c>
      <c r="AV589" s="14" t="s">
        <v>200</v>
      </c>
      <c r="AW589" s="14" t="s">
        <v>29</v>
      </c>
      <c r="AX589" s="14" t="s">
        <v>81</v>
      </c>
      <c r="AY589" s="183" t="s">
        <v>196</v>
      </c>
    </row>
    <row r="590" spans="1:65" s="13" customFormat="1">
      <c r="B590" s="173"/>
      <c r="D590" s="174" t="s">
        <v>219</v>
      </c>
      <c r="F590" s="176" t="s">
        <v>919</v>
      </c>
      <c r="H590" s="177">
        <v>905.60400000000004</v>
      </c>
      <c r="I590" s="178"/>
      <c r="L590" s="173"/>
      <c r="M590" s="179"/>
      <c r="N590" s="180"/>
      <c r="O590" s="180"/>
      <c r="P590" s="180"/>
      <c r="Q590" s="180"/>
      <c r="R590" s="180"/>
      <c r="S590" s="180"/>
      <c r="T590" s="181"/>
      <c r="AT590" s="175" t="s">
        <v>219</v>
      </c>
      <c r="AU590" s="175" t="s">
        <v>87</v>
      </c>
      <c r="AV590" s="13" t="s">
        <v>87</v>
      </c>
      <c r="AW590" s="13" t="s">
        <v>3</v>
      </c>
      <c r="AX590" s="13" t="s">
        <v>81</v>
      </c>
      <c r="AY590" s="175" t="s">
        <v>196</v>
      </c>
    </row>
    <row r="591" spans="1:65" s="2" customFormat="1" ht="16.5" customHeight="1">
      <c r="A591" s="33"/>
      <c r="B591" s="156"/>
      <c r="C591" s="197" t="s">
        <v>920</v>
      </c>
      <c r="D591" s="197" t="s">
        <v>305</v>
      </c>
      <c r="E591" s="198" t="s">
        <v>921</v>
      </c>
      <c r="F591" s="199" t="s">
        <v>922</v>
      </c>
      <c r="G591" s="200" t="s">
        <v>217</v>
      </c>
      <c r="H591" s="201">
        <v>402.58300000000003</v>
      </c>
      <c r="I591" s="202"/>
      <c r="J591" s="203">
        <f>ROUND(I591*H591,2)</f>
        <v>0</v>
      </c>
      <c r="K591" s="204"/>
      <c r="L591" s="205"/>
      <c r="M591" s="206" t="s">
        <v>1</v>
      </c>
      <c r="N591" s="207" t="s">
        <v>40</v>
      </c>
      <c r="O591" s="62"/>
      <c r="P591" s="167">
        <f>O591*H591</f>
        <v>0</v>
      </c>
      <c r="Q591" s="167">
        <v>5.0000000000000001E-4</v>
      </c>
      <c r="R591" s="167">
        <f>Q591*H591</f>
        <v>0.20129150000000001</v>
      </c>
      <c r="S591" s="167">
        <v>0</v>
      </c>
      <c r="T591" s="168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9" t="s">
        <v>388</v>
      </c>
      <c r="AT591" s="169" t="s">
        <v>305</v>
      </c>
      <c r="AU591" s="169" t="s">
        <v>87</v>
      </c>
      <c r="AY591" s="18" t="s">
        <v>196</v>
      </c>
      <c r="BE591" s="170">
        <f>IF(N591="základná",J591,0)</f>
        <v>0</v>
      </c>
      <c r="BF591" s="170">
        <f>IF(N591="znížená",J591,0)</f>
        <v>0</v>
      </c>
      <c r="BG591" s="170">
        <f>IF(N591="zákl. prenesená",J591,0)</f>
        <v>0</v>
      </c>
      <c r="BH591" s="170">
        <f>IF(N591="zníž. prenesená",J591,0)</f>
        <v>0</v>
      </c>
      <c r="BI591" s="170">
        <f>IF(N591="nulová",J591,0)</f>
        <v>0</v>
      </c>
      <c r="BJ591" s="18" t="s">
        <v>87</v>
      </c>
      <c r="BK591" s="170">
        <f>ROUND(I591*H591,2)</f>
        <v>0</v>
      </c>
      <c r="BL591" s="18" t="s">
        <v>289</v>
      </c>
      <c r="BM591" s="169" t="s">
        <v>923</v>
      </c>
    </row>
    <row r="592" spans="1:65" s="13" customFormat="1">
      <c r="B592" s="173"/>
      <c r="D592" s="174" t="s">
        <v>219</v>
      </c>
      <c r="E592" s="175" t="s">
        <v>1</v>
      </c>
      <c r="F592" s="176" t="s">
        <v>836</v>
      </c>
      <c r="H592" s="177">
        <v>307.39600000000002</v>
      </c>
      <c r="I592" s="178"/>
      <c r="L592" s="173"/>
      <c r="M592" s="179"/>
      <c r="N592" s="180"/>
      <c r="O592" s="180"/>
      <c r="P592" s="180"/>
      <c r="Q592" s="180"/>
      <c r="R592" s="180"/>
      <c r="S592" s="180"/>
      <c r="T592" s="181"/>
      <c r="AT592" s="175" t="s">
        <v>219</v>
      </c>
      <c r="AU592" s="175" t="s">
        <v>87</v>
      </c>
      <c r="AV592" s="13" t="s">
        <v>87</v>
      </c>
      <c r="AW592" s="13" t="s">
        <v>29</v>
      </c>
      <c r="AX592" s="13" t="s">
        <v>74</v>
      </c>
      <c r="AY592" s="175" t="s">
        <v>196</v>
      </c>
    </row>
    <row r="593" spans="1:65" s="13" customFormat="1">
      <c r="B593" s="173"/>
      <c r="D593" s="174" t="s">
        <v>219</v>
      </c>
      <c r="E593" s="175" t="s">
        <v>1</v>
      </c>
      <c r="F593" s="176" t="s">
        <v>837</v>
      </c>
      <c r="H593" s="177">
        <v>8.7330000000000005</v>
      </c>
      <c r="I593" s="178"/>
      <c r="L593" s="173"/>
      <c r="M593" s="179"/>
      <c r="N593" s="180"/>
      <c r="O593" s="180"/>
      <c r="P593" s="180"/>
      <c r="Q593" s="180"/>
      <c r="R593" s="180"/>
      <c r="S593" s="180"/>
      <c r="T593" s="181"/>
      <c r="AT593" s="175" t="s">
        <v>219</v>
      </c>
      <c r="AU593" s="175" t="s">
        <v>87</v>
      </c>
      <c r="AV593" s="13" t="s">
        <v>87</v>
      </c>
      <c r="AW593" s="13" t="s">
        <v>29</v>
      </c>
      <c r="AX593" s="13" t="s">
        <v>74</v>
      </c>
      <c r="AY593" s="175" t="s">
        <v>196</v>
      </c>
    </row>
    <row r="594" spans="1:65" s="13" customFormat="1">
      <c r="B594" s="173"/>
      <c r="D594" s="174" t="s">
        <v>219</v>
      </c>
      <c r="E594" s="175" t="s">
        <v>1</v>
      </c>
      <c r="F594" s="176" t="s">
        <v>838</v>
      </c>
      <c r="H594" s="177">
        <v>6.4390000000000001</v>
      </c>
      <c r="I594" s="178"/>
      <c r="L594" s="173"/>
      <c r="M594" s="179"/>
      <c r="N594" s="180"/>
      <c r="O594" s="180"/>
      <c r="P594" s="180"/>
      <c r="Q594" s="180"/>
      <c r="R594" s="180"/>
      <c r="S594" s="180"/>
      <c r="T594" s="181"/>
      <c r="AT594" s="175" t="s">
        <v>219</v>
      </c>
      <c r="AU594" s="175" t="s">
        <v>87</v>
      </c>
      <c r="AV594" s="13" t="s">
        <v>87</v>
      </c>
      <c r="AW594" s="13" t="s">
        <v>29</v>
      </c>
      <c r="AX594" s="13" t="s">
        <v>74</v>
      </c>
      <c r="AY594" s="175" t="s">
        <v>196</v>
      </c>
    </row>
    <row r="595" spans="1:65" s="13" customFormat="1">
      <c r="B595" s="173"/>
      <c r="D595" s="174" t="s">
        <v>219</v>
      </c>
      <c r="E595" s="175" t="s">
        <v>1</v>
      </c>
      <c r="F595" s="176" t="s">
        <v>839</v>
      </c>
      <c r="H595" s="177">
        <v>27.504000000000001</v>
      </c>
      <c r="I595" s="178"/>
      <c r="L595" s="173"/>
      <c r="M595" s="179"/>
      <c r="N595" s="180"/>
      <c r="O595" s="180"/>
      <c r="P595" s="180"/>
      <c r="Q595" s="180"/>
      <c r="R595" s="180"/>
      <c r="S595" s="180"/>
      <c r="T595" s="181"/>
      <c r="AT595" s="175" t="s">
        <v>219</v>
      </c>
      <c r="AU595" s="175" t="s">
        <v>87</v>
      </c>
      <c r="AV595" s="13" t="s">
        <v>87</v>
      </c>
      <c r="AW595" s="13" t="s">
        <v>29</v>
      </c>
      <c r="AX595" s="13" t="s">
        <v>74</v>
      </c>
      <c r="AY595" s="175" t="s">
        <v>196</v>
      </c>
    </row>
    <row r="596" spans="1:65" s="14" customFormat="1">
      <c r="B596" s="182"/>
      <c r="D596" s="174" t="s">
        <v>219</v>
      </c>
      <c r="E596" s="183" t="s">
        <v>1</v>
      </c>
      <c r="F596" s="184" t="s">
        <v>233</v>
      </c>
      <c r="H596" s="185">
        <v>350.072</v>
      </c>
      <c r="I596" s="186"/>
      <c r="L596" s="182"/>
      <c r="M596" s="187"/>
      <c r="N596" s="188"/>
      <c r="O596" s="188"/>
      <c r="P596" s="188"/>
      <c r="Q596" s="188"/>
      <c r="R596" s="188"/>
      <c r="S596" s="188"/>
      <c r="T596" s="189"/>
      <c r="AT596" s="183" t="s">
        <v>219</v>
      </c>
      <c r="AU596" s="183" t="s">
        <v>87</v>
      </c>
      <c r="AV596" s="14" t="s">
        <v>200</v>
      </c>
      <c r="AW596" s="14" t="s">
        <v>29</v>
      </c>
      <c r="AX596" s="14" t="s">
        <v>81</v>
      </c>
      <c r="AY596" s="183" t="s">
        <v>196</v>
      </c>
    </row>
    <row r="597" spans="1:65" s="13" customFormat="1">
      <c r="B597" s="173"/>
      <c r="D597" s="174" t="s">
        <v>219</v>
      </c>
      <c r="F597" s="176" t="s">
        <v>924</v>
      </c>
      <c r="H597" s="177">
        <v>402.58300000000003</v>
      </c>
      <c r="I597" s="178"/>
      <c r="L597" s="173"/>
      <c r="M597" s="179"/>
      <c r="N597" s="180"/>
      <c r="O597" s="180"/>
      <c r="P597" s="180"/>
      <c r="Q597" s="180"/>
      <c r="R597" s="180"/>
      <c r="S597" s="180"/>
      <c r="T597" s="181"/>
      <c r="AT597" s="175" t="s">
        <v>219</v>
      </c>
      <c r="AU597" s="175" t="s">
        <v>87</v>
      </c>
      <c r="AV597" s="13" t="s">
        <v>87</v>
      </c>
      <c r="AW597" s="13" t="s">
        <v>3</v>
      </c>
      <c r="AX597" s="13" t="s">
        <v>81</v>
      </c>
      <c r="AY597" s="175" t="s">
        <v>196</v>
      </c>
    </row>
    <row r="598" spans="1:65" s="2" customFormat="1" ht="24.2" customHeight="1">
      <c r="A598" s="33"/>
      <c r="B598" s="156"/>
      <c r="C598" s="157" t="s">
        <v>925</v>
      </c>
      <c r="D598" s="157" t="s">
        <v>197</v>
      </c>
      <c r="E598" s="158" t="s">
        <v>926</v>
      </c>
      <c r="F598" s="159" t="s">
        <v>927</v>
      </c>
      <c r="G598" s="160" t="s">
        <v>217</v>
      </c>
      <c r="H598" s="161">
        <v>1650.0319999999999</v>
      </c>
      <c r="I598" s="162"/>
      <c r="J598" s="163">
        <f>ROUND(I598*H598,2)</f>
        <v>0</v>
      </c>
      <c r="K598" s="164"/>
      <c r="L598" s="34"/>
      <c r="M598" s="165" t="s">
        <v>1</v>
      </c>
      <c r="N598" s="166" t="s">
        <v>40</v>
      </c>
      <c r="O598" s="62"/>
      <c r="P598" s="167">
        <f>O598*H598</f>
        <v>0</v>
      </c>
      <c r="Q598" s="167">
        <v>0</v>
      </c>
      <c r="R598" s="167">
        <f>Q598*H598</f>
        <v>0</v>
      </c>
      <c r="S598" s="167">
        <v>0</v>
      </c>
      <c r="T598" s="168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69" t="s">
        <v>289</v>
      </c>
      <c r="AT598" s="169" t="s">
        <v>197</v>
      </c>
      <c r="AU598" s="169" t="s">
        <v>87</v>
      </c>
      <c r="AY598" s="18" t="s">
        <v>196</v>
      </c>
      <c r="BE598" s="170">
        <f>IF(N598="základná",J598,0)</f>
        <v>0</v>
      </c>
      <c r="BF598" s="170">
        <f>IF(N598="znížená",J598,0)</f>
        <v>0</v>
      </c>
      <c r="BG598" s="170">
        <f>IF(N598="zákl. prenesená",J598,0)</f>
        <v>0</v>
      </c>
      <c r="BH598" s="170">
        <f>IF(N598="zníž. prenesená",J598,0)</f>
        <v>0</v>
      </c>
      <c r="BI598" s="170">
        <f>IF(N598="nulová",J598,0)</f>
        <v>0</v>
      </c>
      <c r="BJ598" s="18" t="s">
        <v>87</v>
      </c>
      <c r="BK598" s="170">
        <f>ROUND(I598*H598,2)</f>
        <v>0</v>
      </c>
      <c r="BL598" s="18" t="s">
        <v>289</v>
      </c>
      <c r="BM598" s="169" t="s">
        <v>928</v>
      </c>
    </row>
    <row r="599" spans="1:65" s="13" customFormat="1">
      <c r="B599" s="173"/>
      <c r="D599" s="174" t="s">
        <v>219</v>
      </c>
      <c r="E599" s="175" t="s">
        <v>1</v>
      </c>
      <c r="F599" s="176" t="s">
        <v>848</v>
      </c>
      <c r="H599" s="177">
        <v>1500.1120000000001</v>
      </c>
      <c r="I599" s="178"/>
      <c r="L599" s="173"/>
      <c r="M599" s="179"/>
      <c r="N599" s="180"/>
      <c r="O599" s="180"/>
      <c r="P599" s="180"/>
      <c r="Q599" s="180"/>
      <c r="R599" s="180"/>
      <c r="S599" s="180"/>
      <c r="T599" s="181"/>
      <c r="AT599" s="175" t="s">
        <v>219</v>
      </c>
      <c r="AU599" s="175" t="s">
        <v>87</v>
      </c>
      <c r="AV599" s="13" t="s">
        <v>87</v>
      </c>
      <c r="AW599" s="13" t="s">
        <v>29</v>
      </c>
      <c r="AX599" s="13" t="s">
        <v>74</v>
      </c>
      <c r="AY599" s="175" t="s">
        <v>196</v>
      </c>
    </row>
    <row r="600" spans="1:65" s="13" customFormat="1">
      <c r="B600" s="173"/>
      <c r="D600" s="174" t="s">
        <v>219</v>
      </c>
      <c r="E600" s="175" t="s">
        <v>1</v>
      </c>
      <c r="F600" s="176" t="s">
        <v>849</v>
      </c>
      <c r="H600" s="177">
        <v>-19.68</v>
      </c>
      <c r="I600" s="178"/>
      <c r="L600" s="173"/>
      <c r="M600" s="179"/>
      <c r="N600" s="180"/>
      <c r="O600" s="180"/>
      <c r="P600" s="180"/>
      <c r="Q600" s="180"/>
      <c r="R600" s="180"/>
      <c r="S600" s="180"/>
      <c r="T600" s="181"/>
      <c r="AT600" s="175" t="s">
        <v>219</v>
      </c>
      <c r="AU600" s="175" t="s">
        <v>87</v>
      </c>
      <c r="AV600" s="13" t="s">
        <v>87</v>
      </c>
      <c r="AW600" s="13" t="s">
        <v>29</v>
      </c>
      <c r="AX600" s="13" t="s">
        <v>74</v>
      </c>
      <c r="AY600" s="175" t="s">
        <v>196</v>
      </c>
    </row>
    <row r="601" spans="1:65" s="13" customFormat="1">
      <c r="B601" s="173"/>
      <c r="D601" s="174" t="s">
        <v>219</v>
      </c>
      <c r="E601" s="175" t="s">
        <v>1</v>
      </c>
      <c r="F601" s="176" t="s">
        <v>858</v>
      </c>
      <c r="H601" s="177">
        <v>169.6</v>
      </c>
      <c r="I601" s="178"/>
      <c r="L601" s="173"/>
      <c r="M601" s="179"/>
      <c r="N601" s="180"/>
      <c r="O601" s="180"/>
      <c r="P601" s="180"/>
      <c r="Q601" s="180"/>
      <c r="R601" s="180"/>
      <c r="S601" s="180"/>
      <c r="T601" s="181"/>
      <c r="AT601" s="175" t="s">
        <v>219</v>
      </c>
      <c r="AU601" s="175" t="s">
        <v>87</v>
      </c>
      <c r="AV601" s="13" t="s">
        <v>87</v>
      </c>
      <c r="AW601" s="13" t="s">
        <v>29</v>
      </c>
      <c r="AX601" s="13" t="s">
        <v>74</v>
      </c>
      <c r="AY601" s="175" t="s">
        <v>196</v>
      </c>
    </row>
    <row r="602" spans="1:65" s="14" customFormat="1">
      <c r="B602" s="182"/>
      <c r="D602" s="174" t="s">
        <v>219</v>
      </c>
      <c r="E602" s="183" t="s">
        <v>1</v>
      </c>
      <c r="F602" s="184" t="s">
        <v>233</v>
      </c>
      <c r="H602" s="185">
        <v>1650.0319999999999</v>
      </c>
      <c r="I602" s="186"/>
      <c r="L602" s="182"/>
      <c r="M602" s="187"/>
      <c r="N602" s="188"/>
      <c r="O602" s="188"/>
      <c r="P602" s="188"/>
      <c r="Q602" s="188"/>
      <c r="R602" s="188"/>
      <c r="S602" s="188"/>
      <c r="T602" s="189"/>
      <c r="AT602" s="183" t="s">
        <v>219</v>
      </c>
      <c r="AU602" s="183" t="s">
        <v>87</v>
      </c>
      <c r="AV602" s="14" t="s">
        <v>200</v>
      </c>
      <c r="AW602" s="14" t="s">
        <v>29</v>
      </c>
      <c r="AX602" s="14" t="s">
        <v>81</v>
      </c>
      <c r="AY602" s="183" t="s">
        <v>196</v>
      </c>
    </row>
    <row r="603" spans="1:65" s="2" customFormat="1" ht="16.5" customHeight="1">
      <c r="A603" s="33"/>
      <c r="B603" s="156"/>
      <c r="C603" s="197" t="s">
        <v>929</v>
      </c>
      <c r="D603" s="197" t="s">
        <v>305</v>
      </c>
      <c r="E603" s="198" t="s">
        <v>784</v>
      </c>
      <c r="F603" s="199" t="s">
        <v>785</v>
      </c>
      <c r="G603" s="200" t="s">
        <v>217</v>
      </c>
      <c r="H603" s="201">
        <v>1897.537</v>
      </c>
      <c r="I603" s="202"/>
      <c r="J603" s="203">
        <f>ROUND(I603*H603,2)</f>
        <v>0</v>
      </c>
      <c r="K603" s="204"/>
      <c r="L603" s="205"/>
      <c r="M603" s="206" t="s">
        <v>1</v>
      </c>
      <c r="N603" s="207" t="s">
        <v>40</v>
      </c>
      <c r="O603" s="62"/>
      <c r="P603" s="167">
        <f>O603*H603</f>
        <v>0</v>
      </c>
      <c r="Q603" s="167">
        <v>2.9999999999999997E-4</v>
      </c>
      <c r="R603" s="167">
        <f>Q603*H603</f>
        <v>0.56926109999999996</v>
      </c>
      <c r="S603" s="167">
        <v>0</v>
      </c>
      <c r="T603" s="168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9" t="s">
        <v>388</v>
      </c>
      <c r="AT603" s="169" t="s">
        <v>305</v>
      </c>
      <c r="AU603" s="169" t="s">
        <v>87</v>
      </c>
      <c r="AY603" s="18" t="s">
        <v>196</v>
      </c>
      <c r="BE603" s="170">
        <f>IF(N603="základná",J603,0)</f>
        <v>0</v>
      </c>
      <c r="BF603" s="170">
        <f>IF(N603="znížená",J603,0)</f>
        <v>0</v>
      </c>
      <c r="BG603" s="170">
        <f>IF(N603="zákl. prenesená",J603,0)</f>
        <v>0</v>
      </c>
      <c r="BH603" s="170">
        <f>IF(N603="zníž. prenesená",J603,0)</f>
        <v>0</v>
      </c>
      <c r="BI603" s="170">
        <f>IF(N603="nulová",J603,0)</f>
        <v>0</v>
      </c>
      <c r="BJ603" s="18" t="s">
        <v>87</v>
      </c>
      <c r="BK603" s="170">
        <f>ROUND(I603*H603,2)</f>
        <v>0</v>
      </c>
      <c r="BL603" s="18" t="s">
        <v>289</v>
      </c>
      <c r="BM603" s="169" t="s">
        <v>930</v>
      </c>
    </row>
    <row r="604" spans="1:65" s="13" customFormat="1">
      <c r="B604" s="173"/>
      <c r="D604" s="174" t="s">
        <v>219</v>
      </c>
      <c r="F604" s="176" t="s">
        <v>931</v>
      </c>
      <c r="H604" s="177">
        <v>1897.537</v>
      </c>
      <c r="I604" s="178"/>
      <c r="L604" s="173"/>
      <c r="M604" s="179"/>
      <c r="N604" s="180"/>
      <c r="O604" s="180"/>
      <c r="P604" s="180"/>
      <c r="Q604" s="180"/>
      <c r="R604" s="180"/>
      <c r="S604" s="180"/>
      <c r="T604" s="181"/>
      <c r="AT604" s="175" t="s">
        <v>219</v>
      </c>
      <c r="AU604" s="175" t="s">
        <v>87</v>
      </c>
      <c r="AV604" s="13" t="s">
        <v>87</v>
      </c>
      <c r="AW604" s="13" t="s">
        <v>3</v>
      </c>
      <c r="AX604" s="13" t="s">
        <v>81</v>
      </c>
      <c r="AY604" s="175" t="s">
        <v>196</v>
      </c>
    </row>
    <row r="605" spans="1:65" s="2" customFormat="1" ht="24.2" customHeight="1">
      <c r="A605" s="33"/>
      <c r="B605" s="156"/>
      <c r="C605" s="157" t="s">
        <v>932</v>
      </c>
      <c r="D605" s="157" t="s">
        <v>197</v>
      </c>
      <c r="E605" s="158" t="s">
        <v>933</v>
      </c>
      <c r="F605" s="159" t="s">
        <v>934</v>
      </c>
      <c r="G605" s="160" t="s">
        <v>444</v>
      </c>
      <c r="H605" s="161">
        <v>1</v>
      </c>
      <c r="I605" s="162"/>
      <c r="J605" s="163">
        <f>ROUND(I605*H605,2)</f>
        <v>0</v>
      </c>
      <c r="K605" s="164"/>
      <c r="L605" s="34"/>
      <c r="M605" s="165" t="s">
        <v>1</v>
      </c>
      <c r="N605" s="166" t="s">
        <v>40</v>
      </c>
      <c r="O605" s="62"/>
      <c r="P605" s="167">
        <f>O605*H605</f>
        <v>0</v>
      </c>
      <c r="Q605" s="167">
        <v>0</v>
      </c>
      <c r="R605" s="167">
        <f>Q605*H605</f>
        <v>0</v>
      </c>
      <c r="S605" s="167">
        <v>0</v>
      </c>
      <c r="T605" s="168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9" t="s">
        <v>289</v>
      </c>
      <c r="AT605" s="169" t="s">
        <v>197</v>
      </c>
      <c r="AU605" s="169" t="s">
        <v>87</v>
      </c>
      <c r="AY605" s="18" t="s">
        <v>196</v>
      </c>
      <c r="BE605" s="170">
        <f>IF(N605="základná",J605,0)</f>
        <v>0</v>
      </c>
      <c r="BF605" s="170">
        <f>IF(N605="znížená",J605,0)</f>
        <v>0</v>
      </c>
      <c r="BG605" s="170">
        <f>IF(N605="zákl. prenesená",J605,0)</f>
        <v>0</v>
      </c>
      <c r="BH605" s="170">
        <f>IF(N605="zníž. prenesená",J605,0)</f>
        <v>0</v>
      </c>
      <c r="BI605" s="170">
        <f>IF(N605="nulová",J605,0)</f>
        <v>0</v>
      </c>
      <c r="BJ605" s="18" t="s">
        <v>87</v>
      </c>
      <c r="BK605" s="170">
        <f>ROUND(I605*H605,2)</f>
        <v>0</v>
      </c>
      <c r="BL605" s="18" t="s">
        <v>289</v>
      </c>
      <c r="BM605" s="169" t="s">
        <v>935</v>
      </c>
    </row>
    <row r="606" spans="1:65" s="2" customFormat="1" ht="24.2" customHeight="1">
      <c r="A606" s="33"/>
      <c r="B606" s="156"/>
      <c r="C606" s="197" t="s">
        <v>936</v>
      </c>
      <c r="D606" s="197" t="s">
        <v>305</v>
      </c>
      <c r="E606" s="198" t="s">
        <v>937</v>
      </c>
      <c r="F606" s="199" t="s">
        <v>938</v>
      </c>
      <c r="G606" s="200" t="s">
        <v>217</v>
      </c>
      <c r="H606" s="201">
        <v>1</v>
      </c>
      <c r="I606" s="202"/>
      <c r="J606" s="203">
        <f>ROUND(I606*H606,2)</f>
        <v>0</v>
      </c>
      <c r="K606" s="204"/>
      <c r="L606" s="205"/>
      <c r="M606" s="206" t="s">
        <v>1</v>
      </c>
      <c r="N606" s="207" t="s">
        <v>40</v>
      </c>
      <c r="O606" s="62"/>
      <c r="P606" s="167">
        <f>O606*H606</f>
        <v>0</v>
      </c>
      <c r="Q606" s="167">
        <v>2.5400000000000002E-3</v>
      </c>
      <c r="R606" s="167">
        <f>Q606*H606</f>
        <v>2.5400000000000002E-3</v>
      </c>
      <c r="S606" s="167">
        <v>0</v>
      </c>
      <c r="T606" s="168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9" t="s">
        <v>388</v>
      </c>
      <c r="AT606" s="169" t="s">
        <v>305</v>
      </c>
      <c r="AU606" s="169" t="s">
        <v>87</v>
      </c>
      <c r="AY606" s="18" t="s">
        <v>196</v>
      </c>
      <c r="BE606" s="170">
        <f>IF(N606="základná",J606,0)</f>
        <v>0</v>
      </c>
      <c r="BF606" s="170">
        <f>IF(N606="znížená",J606,0)</f>
        <v>0</v>
      </c>
      <c r="BG606" s="170">
        <f>IF(N606="zákl. prenesená",J606,0)</f>
        <v>0</v>
      </c>
      <c r="BH606" s="170">
        <f>IF(N606="zníž. prenesená",J606,0)</f>
        <v>0</v>
      </c>
      <c r="BI606" s="170">
        <f>IF(N606="nulová",J606,0)</f>
        <v>0</v>
      </c>
      <c r="BJ606" s="18" t="s">
        <v>87</v>
      </c>
      <c r="BK606" s="170">
        <f>ROUND(I606*H606,2)</f>
        <v>0</v>
      </c>
      <c r="BL606" s="18" t="s">
        <v>289</v>
      </c>
      <c r="BM606" s="169" t="s">
        <v>939</v>
      </c>
    </row>
    <row r="607" spans="1:65" s="2" customFormat="1" ht="16.5" customHeight="1">
      <c r="A607" s="33"/>
      <c r="B607" s="156"/>
      <c r="C607" s="197" t="s">
        <v>940</v>
      </c>
      <c r="D607" s="197" t="s">
        <v>305</v>
      </c>
      <c r="E607" s="198" t="s">
        <v>941</v>
      </c>
      <c r="F607" s="199" t="s">
        <v>942</v>
      </c>
      <c r="G607" s="200" t="s">
        <v>444</v>
      </c>
      <c r="H607" s="201">
        <v>1</v>
      </c>
      <c r="I607" s="202"/>
      <c r="J607" s="203">
        <f>ROUND(I607*H607,2)</f>
        <v>0</v>
      </c>
      <c r="K607" s="204"/>
      <c r="L607" s="205"/>
      <c r="M607" s="206" t="s">
        <v>1</v>
      </c>
      <c r="N607" s="207" t="s">
        <v>40</v>
      </c>
      <c r="O607" s="62"/>
      <c r="P607" s="167">
        <f>O607*H607</f>
        <v>0</v>
      </c>
      <c r="Q607" s="167">
        <v>2.9999999999999997E-4</v>
      </c>
      <c r="R607" s="167">
        <f>Q607*H607</f>
        <v>2.9999999999999997E-4</v>
      </c>
      <c r="S607" s="167">
        <v>0</v>
      </c>
      <c r="T607" s="168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9" t="s">
        <v>388</v>
      </c>
      <c r="AT607" s="169" t="s">
        <v>305</v>
      </c>
      <c r="AU607" s="169" t="s">
        <v>87</v>
      </c>
      <c r="AY607" s="18" t="s">
        <v>196</v>
      </c>
      <c r="BE607" s="170">
        <f>IF(N607="základná",J607,0)</f>
        <v>0</v>
      </c>
      <c r="BF607" s="170">
        <f>IF(N607="znížená",J607,0)</f>
        <v>0</v>
      </c>
      <c r="BG607" s="170">
        <f>IF(N607="zákl. prenesená",J607,0)</f>
        <v>0</v>
      </c>
      <c r="BH607" s="170">
        <f>IF(N607="zníž. prenesená",J607,0)</f>
        <v>0</v>
      </c>
      <c r="BI607" s="170">
        <f>IF(N607="nulová",J607,0)</f>
        <v>0</v>
      </c>
      <c r="BJ607" s="18" t="s">
        <v>87</v>
      </c>
      <c r="BK607" s="170">
        <f>ROUND(I607*H607,2)</f>
        <v>0</v>
      </c>
      <c r="BL607" s="18" t="s">
        <v>289</v>
      </c>
      <c r="BM607" s="169" t="s">
        <v>943</v>
      </c>
    </row>
    <row r="608" spans="1:65" s="2" customFormat="1" ht="24.2" customHeight="1">
      <c r="A608" s="33"/>
      <c r="B608" s="156"/>
      <c r="C608" s="157" t="s">
        <v>944</v>
      </c>
      <c r="D608" s="157" t="s">
        <v>197</v>
      </c>
      <c r="E608" s="158" t="s">
        <v>945</v>
      </c>
      <c r="F608" s="159" t="s">
        <v>946</v>
      </c>
      <c r="G608" s="160" t="s">
        <v>316</v>
      </c>
      <c r="H608" s="161">
        <v>177.38</v>
      </c>
      <c r="I608" s="162"/>
      <c r="J608" s="163">
        <f>ROUND(I608*H608,2)</f>
        <v>0</v>
      </c>
      <c r="K608" s="164"/>
      <c r="L608" s="34"/>
      <c r="M608" s="165" t="s">
        <v>1</v>
      </c>
      <c r="N608" s="166" t="s">
        <v>40</v>
      </c>
      <c r="O608" s="62"/>
      <c r="P608" s="167">
        <f>O608*H608</f>
        <v>0</v>
      </c>
      <c r="Q608" s="167">
        <v>3.0000000000000001E-5</v>
      </c>
      <c r="R608" s="167">
        <f>Q608*H608</f>
        <v>5.3213999999999996E-3</v>
      </c>
      <c r="S608" s="167">
        <v>0</v>
      </c>
      <c r="T608" s="168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69" t="s">
        <v>289</v>
      </c>
      <c r="AT608" s="169" t="s">
        <v>197</v>
      </c>
      <c r="AU608" s="169" t="s">
        <v>87</v>
      </c>
      <c r="AY608" s="18" t="s">
        <v>196</v>
      </c>
      <c r="BE608" s="170">
        <f>IF(N608="základná",J608,0)</f>
        <v>0</v>
      </c>
      <c r="BF608" s="170">
        <f>IF(N608="znížená",J608,0)</f>
        <v>0</v>
      </c>
      <c r="BG608" s="170">
        <f>IF(N608="zákl. prenesená",J608,0)</f>
        <v>0</v>
      </c>
      <c r="BH608" s="170">
        <f>IF(N608="zníž. prenesená",J608,0)</f>
        <v>0</v>
      </c>
      <c r="BI608" s="170">
        <f>IF(N608="nulová",J608,0)</f>
        <v>0</v>
      </c>
      <c r="BJ608" s="18" t="s">
        <v>87</v>
      </c>
      <c r="BK608" s="170">
        <f>ROUND(I608*H608,2)</f>
        <v>0</v>
      </c>
      <c r="BL608" s="18" t="s">
        <v>289</v>
      </c>
      <c r="BM608" s="169" t="s">
        <v>947</v>
      </c>
    </row>
    <row r="609" spans="1:65" s="13" customFormat="1">
      <c r="B609" s="173"/>
      <c r="D609" s="174" t="s">
        <v>219</v>
      </c>
      <c r="E609" s="175" t="s">
        <v>1</v>
      </c>
      <c r="F609" s="176" t="s">
        <v>948</v>
      </c>
      <c r="H609" s="177">
        <v>177.38</v>
      </c>
      <c r="I609" s="178"/>
      <c r="L609" s="173"/>
      <c r="M609" s="179"/>
      <c r="N609" s="180"/>
      <c r="O609" s="180"/>
      <c r="P609" s="180"/>
      <c r="Q609" s="180"/>
      <c r="R609" s="180"/>
      <c r="S609" s="180"/>
      <c r="T609" s="181"/>
      <c r="AT609" s="175" t="s">
        <v>219</v>
      </c>
      <c r="AU609" s="175" t="s">
        <v>87</v>
      </c>
      <c r="AV609" s="13" t="s">
        <v>87</v>
      </c>
      <c r="AW609" s="13" t="s">
        <v>29</v>
      </c>
      <c r="AX609" s="13" t="s">
        <v>81</v>
      </c>
      <c r="AY609" s="175" t="s">
        <v>196</v>
      </c>
    </row>
    <row r="610" spans="1:65" s="2" customFormat="1" ht="24.2" customHeight="1">
      <c r="A610" s="33"/>
      <c r="B610" s="156"/>
      <c r="C610" s="197" t="s">
        <v>949</v>
      </c>
      <c r="D610" s="197" t="s">
        <v>305</v>
      </c>
      <c r="E610" s="198" t="s">
        <v>831</v>
      </c>
      <c r="F610" s="199" t="s">
        <v>832</v>
      </c>
      <c r="G610" s="200" t="s">
        <v>444</v>
      </c>
      <c r="H610" s="201">
        <v>1419.04</v>
      </c>
      <c r="I610" s="202"/>
      <c r="J610" s="203">
        <f>ROUND(I610*H610,2)</f>
        <v>0</v>
      </c>
      <c r="K610" s="204"/>
      <c r="L610" s="205"/>
      <c r="M610" s="206" t="s">
        <v>1</v>
      </c>
      <c r="N610" s="207" t="s">
        <v>40</v>
      </c>
      <c r="O610" s="62"/>
      <c r="P610" s="167">
        <f>O610*H610</f>
        <v>0</v>
      </c>
      <c r="Q610" s="167">
        <v>2.9999999999999997E-4</v>
      </c>
      <c r="R610" s="167">
        <f>Q610*H610</f>
        <v>0.42571199999999998</v>
      </c>
      <c r="S610" s="167">
        <v>0</v>
      </c>
      <c r="T610" s="168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69" t="s">
        <v>388</v>
      </c>
      <c r="AT610" s="169" t="s">
        <v>305</v>
      </c>
      <c r="AU610" s="169" t="s">
        <v>87</v>
      </c>
      <c r="AY610" s="18" t="s">
        <v>196</v>
      </c>
      <c r="BE610" s="170">
        <f>IF(N610="základná",J610,0)</f>
        <v>0</v>
      </c>
      <c r="BF610" s="170">
        <f>IF(N610="znížená",J610,0)</f>
        <v>0</v>
      </c>
      <c r="BG610" s="170">
        <f>IF(N610="zákl. prenesená",J610,0)</f>
        <v>0</v>
      </c>
      <c r="BH610" s="170">
        <f>IF(N610="zníž. prenesená",J610,0)</f>
        <v>0</v>
      </c>
      <c r="BI610" s="170">
        <f>IF(N610="nulová",J610,0)</f>
        <v>0</v>
      </c>
      <c r="BJ610" s="18" t="s">
        <v>87</v>
      </c>
      <c r="BK610" s="170">
        <f>ROUND(I610*H610,2)</f>
        <v>0</v>
      </c>
      <c r="BL610" s="18" t="s">
        <v>289</v>
      </c>
      <c r="BM610" s="169" t="s">
        <v>950</v>
      </c>
    </row>
    <row r="611" spans="1:65" s="2" customFormat="1" ht="16.5" customHeight="1">
      <c r="A611" s="33"/>
      <c r="B611" s="156"/>
      <c r="C611" s="197" t="s">
        <v>951</v>
      </c>
      <c r="D611" s="197" t="s">
        <v>305</v>
      </c>
      <c r="E611" s="198" t="s">
        <v>952</v>
      </c>
      <c r="F611" s="199" t="s">
        <v>953</v>
      </c>
      <c r="G611" s="200" t="s">
        <v>217</v>
      </c>
      <c r="H611" s="201">
        <v>44.344999999999999</v>
      </c>
      <c r="I611" s="202"/>
      <c r="J611" s="203">
        <f>ROUND(I611*H611,2)</f>
        <v>0</v>
      </c>
      <c r="K611" s="204"/>
      <c r="L611" s="205"/>
      <c r="M611" s="206" t="s">
        <v>1</v>
      </c>
      <c r="N611" s="207" t="s">
        <v>40</v>
      </c>
      <c r="O611" s="62"/>
      <c r="P611" s="167">
        <f>O611*H611</f>
        <v>0</v>
      </c>
      <c r="Q611" s="167">
        <v>7.92E-3</v>
      </c>
      <c r="R611" s="167">
        <f>Q611*H611</f>
        <v>0.35121239999999998</v>
      </c>
      <c r="S611" s="167">
        <v>0</v>
      </c>
      <c r="T611" s="168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69" t="s">
        <v>388</v>
      </c>
      <c r="AT611" s="169" t="s">
        <v>305</v>
      </c>
      <c r="AU611" s="169" t="s">
        <v>87</v>
      </c>
      <c r="AY611" s="18" t="s">
        <v>196</v>
      </c>
      <c r="BE611" s="170">
        <f>IF(N611="základná",J611,0)</f>
        <v>0</v>
      </c>
      <c r="BF611" s="170">
        <f>IF(N611="znížená",J611,0)</f>
        <v>0</v>
      </c>
      <c r="BG611" s="170">
        <f>IF(N611="zákl. prenesená",J611,0)</f>
        <v>0</v>
      </c>
      <c r="BH611" s="170">
        <f>IF(N611="zníž. prenesená",J611,0)</f>
        <v>0</v>
      </c>
      <c r="BI611" s="170">
        <f>IF(N611="nulová",J611,0)</f>
        <v>0</v>
      </c>
      <c r="BJ611" s="18" t="s">
        <v>87</v>
      </c>
      <c r="BK611" s="170">
        <f>ROUND(I611*H611,2)</f>
        <v>0</v>
      </c>
      <c r="BL611" s="18" t="s">
        <v>289</v>
      </c>
      <c r="BM611" s="169" t="s">
        <v>954</v>
      </c>
    </row>
    <row r="612" spans="1:65" s="2" customFormat="1" ht="33" customHeight="1">
      <c r="A612" s="33"/>
      <c r="B612" s="156"/>
      <c r="C612" s="157" t="s">
        <v>955</v>
      </c>
      <c r="D612" s="157" t="s">
        <v>197</v>
      </c>
      <c r="E612" s="158" t="s">
        <v>956</v>
      </c>
      <c r="F612" s="159" t="s">
        <v>957</v>
      </c>
      <c r="G612" s="160" t="s">
        <v>316</v>
      </c>
      <c r="H612" s="161">
        <v>57.3</v>
      </c>
      <c r="I612" s="162"/>
      <c r="J612" s="163">
        <f>ROUND(I612*H612,2)</f>
        <v>0</v>
      </c>
      <c r="K612" s="164"/>
      <c r="L612" s="34"/>
      <c r="M612" s="165" t="s">
        <v>1</v>
      </c>
      <c r="N612" s="166" t="s">
        <v>40</v>
      </c>
      <c r="O612" s="62"/>
      <c r="P612" s="167">
        <f>O612*H612</f>
        <v>0</v>
      </c>
      <c r="Q612" s="167">
        <v>3.0000000000000001E-5</v>
      </c>
      <c r="R612" s="167">
        <f>Q612*H612</f>
        <v>1.719E-3</v>
      </c>
      <c r="S612" s="167">
        <v>0</v>
      </c>
      <c r="T612" s="168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9" t="s">
        <v>289</v>
      </c>
      <c r="AT612" s="169" t="s">
        <v>197</v>
      </c>
      <c r="AU612" s="169" t="s">
        <v>87</v>
      </c>
      <c r="AY612" s="18" t="s">
        <v>196</v>
      </c>
      <c r="BE612" s="170">
        <f>IF(N612="základná",J612,0)</f>
        <v>0</v>
      </c>
      <c r="BF612" s="170">
        <f>IF(N612="znížená",J612,0)</f>
        <v>0</v>
      </c>
      <c r="BG612" s="170">
        <f>IF(N612="zákl. prenesená",J612,0)</f>
        <v>0</v>
      </c>
      <c r="BH612" s="170">
        <f>IF(N612="zníž. prenesená",J612,0)</f>
        <v>0</v>
      </c>
      <c r="BI612" s="170">
        <f>IF(N612="nulová",J612,0)</f>
        <v>0</v>
      </c>
      <c r="BJ612" s="18" t="s">
        <v>87</v>
      </c>
      <c r="BK612" s="170">
        <f>ROUND(I612*H612,2)</f>
        <v>0</v>
      </c>
      <c r="BL612" s="18" t="s">
        <v>289</v>
      </c>
      <c r="BM612" s="169" t="s">
        <v>958</v>
      </c>
    </row>
    <row r="613" spans="1:65" s="13" customFormat="1">
      <c r="B613" s="173"/>
      <c r="D613" s="174" t="s">
        <v>219</v>
      </c>
      <c r="E613" s="175" t="s">
        <v>1</v>
      </c>
      <c r="F613" s="176" t="s">
        <v>959</v>
      </c>
      <c r="H613" s="177">
        <v>57.3</v>
      </c>
      <c r="I613" s="178"/>
      <c r="L613" s="173"/>
      <c r="M613" s="179"/>
      <c r="N613" s="180"/>
      <c r="O613" s="180"/>
      <c r="P613" s="180"/>
      <c r="Q613" s="180"/>
      <c r="R613" s="180"/>
      <c r="S613" s="180"/>
      <c r="T613" s="181"/>
      <c r="AT613" s="175" t="s">
        <v>219</v>
      </c>
      <c r="AU613" s="175" t="s">
        <v>87</v>
      </c>
      <c r="AV613" s="13" t="s">
        <v>87</v>
      </c>
      <c r="AW613" s="13" t="s">
        <v>29</v>
      </c>
      <c r="AX613" s="13" t="s">
        <v>81</v>
      </c>
      <c r="AY613" s="175" t="s">
        <v>196</v>
      </c>
    </row>
    <row r="614" spans="1:65" s="2" customFormat="1" ht="24.2" customHeight="1">
      <c r="A614" s="33"/>
      <c r="B614" s="156"/>
      <c r="C614" s="197" t="s">
        <v>960</v>
      </c>
      <c r="D614" s="197" t="s">
        <v>305</v>
      </c>
      <c r="E614" s="198" t="s">
        <v>831</v>
      </c>
      <c r="F614" s="199" t="s">
        <v>832</v>
      </c>
      <c r="G614" s="200" t="s">
        <v>444</v>
      </c>
      <c r="H614" s="201">
        <v>458.4</v>
      </c>
      <c r="I614" s="202"/>
      <c r="J614" s="203">
        <f>ROUND(I614*H614,2)</f>
        <v>0</v>
      </c>
      <c r="K614" s="204"/>
      <c r="L614" s="205"/>
      <c r="M614" s="206" t="s">
        <v>1</v>
      </c>
      <c r="N614" s="207" t="s">
        <v>40</v>
      </c>
      <c r="O614" s="62"/>
      <c r="P614" s="167">
        <f>O614*H614</f>
        <v>0</v>
      </c>
      <c r="Q614" s="167">
        <v>2.9999999999999997E-4</v>
      </c>
      <c r="R614" s="167">
        <f>Q614*H614</f>
        <v>0.13751999999999998</v>
      </c>
      <c r="S614" s="167">
        <v>0</v>
      </c>
      <c r="T614" s="168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9" t="s">
        <v>388</v>
      </c>
      <c r="AT614" s="169" t="s">
        <v>305</v>
      </c>
      <c r="AU614" s="169" t="s">
        <v>87</v>
      </c>
      <c r="AY614" s="18" t="s">
        <v>196</v>
      </c>
      <c r="BE614" s="170">
        <f>IF(N614="základná",J614,0)</f>
        <v>0</v>
      </c>
      <c r="BF614" s="170">
        <f>IF(N614="znížená",J614,0)</f>
        <v>0</v>
      </c>
      <c r="BG614" s="170">
        <f>IF(N614="zákl. prenesená",J614,0)</f>
        <v>0</v>
      </c>
      <c r="BH614" s="170">
        <f>IF(N614="zníž. prenesená",J614,0)</f>
        <v>0</v>
      </c>
      <c r="BI614" s="170">
        <f>IF(N614="nulová",J614,0)</f>
        <v>0</v>
      </c>
      <c r="BJ614" s="18" t="s">
        <v>87</v>
      </c>
      <c r="BK614" s="170">
        <f>ROUND(I614*H614,2)</f>
        <v>0</v>
      </c>
      <c r="BL614" s="18" t="s">
        <v>289</v>
      </c>
      <c r="BM614" s="169" t="s">
        <v>961</v>
      </c>
    </row>
    <row r="615" spans="1:65" s="2" customFormat="1" ht="16.5" customHeight="1">
      <c r="A615" s="33"/>
      <c r="B615" s="156"/>
      <c r="C615" s="197" t="s">
        <v>962</v>
      </c>
      <c r="D615" s="197" t="s">
        <v>305</v>
      </c>
      <c r="E615" s="198" t="s">
        <v>952</v>
      </c>
      <c r="F615" s="199" t="s">
        <v>953</v>
      </c>
      <c r="G615" s="200" t="s">
        <v>217</v>
      </c>
      <c r="H615" s="201">
        <v>35.526000000000003</v>
      </c>
      <c r="I615" s="202"/>
      <c r="J615" s="203">
        <f>ROUND(I615*H615,2)</f>
        <v>0</v>
      </c>
      <c r="K615" s="204"/>
      <c r="L615" s="205"/>
      <c r="M615" s="206" t="s">
        <v>1</v>
      </c>
      <c r="N615" s="207" t="s">
        <v>40</v>
      </c>
      <c r="O615" s="62"/>
      <c r="P615" s="167">
        <f>O615*H615</f>
        <v>0</v>
      </c>
      <c r="Q615" s="167">
        <v>7.92E-3</v>
      </c>
      <c r="R615" s="167">
        <f>Q615*H615</f>
        <v>0.28136592000000005</v>
      </c>
      <c r="S615" s="167">
        <v>0</v>
      </c>
      <c r="T615" s="168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9" t="s">
        <v>388</v>
      </c>
      <c r="AT615" s="169" t="s">
        <v>305</v>
      </c>
      <c r="AU615" s="169" t="s">
        <v>87</v>
      </c>
      <c r="AY615" s="18" t="s">
        <v>196</v>
      </c>
      <c r="BE615" s="170">
        <f>IF(N615="základná",J615,0)</f>
        <v>0</v>
      </c>
      <c r="BF615" s="170">
        <f>IF(N615="znížená",J615,0)</f>
        <v>0</v>
      </c>
      <c r="BG615" s="170">
        <f>IF(N615="zákl. prenesená",J615,0)</f>
        <v>0</v>
      </c>
      <c r="BH615" s="170">
        <f>IF(N615="zníž. prenesená",J615,0)</f>
        <v>0</v>
      </c>
      <c r="BI615" s="170">
        <f>IF(N615="nulová",J615,0)</f>
        <v>0</v>
      </c>
      <c r="BJ615" s="18" t="s">
        <v>87</v>
      </c>
      <c r="BK615" s="170">
        <f>ROUND(I615*H615,2)</f>
        <v>0</v>
      </c>
      <c r="BL615" s="18" t="s">
        <v>289</v>
      </c>
      <c r="BM615" s="169" t="s">
        <v>963</v>
      </c>
    </row>
    <row r="616" spans="1:65" s="2" customFormat="1" ht="33" customHeight="1">
      <c r="A616" s="33"/>
      <c r="B616" s="156"/>
      <c r="C616" s="157" t="s">
        <v>964</v>
      </c>
      <c r="D616" s="157" t="s">
        <v>197</v>
      </c>
      <c r="E616" s="158" t="s">
        <v>965</v>
      </c>
      <c r="F616" s="159" t="s">
        <v>966</v>
      </c>
      <c r="G616" s="160" t="s">
        <v>316</v>
      </c>
      <c r="H616" s="161">
        <v>91.2</v>
      </c>
      <c r="I616" s="162"/>
      <c r="J616" s="163">
        <f>ROUND(I616*H616,2)</f>
        <v>0</v>
      </c>
      <c r="K616" s="164"/>
      <c r="L616" s="34"/>
      <c r="M616" s="165" t="s">
        <v>1</v>
      </c>
      <c r="N616" s="166" t="s">
        <v>40</v>
      </c>
      <c r="O616" s="62"/>
      <c r="P616" s="167">
        <f>O616*H616</f>
        <v>0</v>
      </c>
      <c r="Q616" s="167">
        <v>3.0000000000000001E-5</v>
      </c>
      <c r="R616" s="167">
        <f>Q616*H616</f>
        <v>2.7360000000000002E-3</v>
      </c>
      <c r="S616" s="167">
        <v>0</v>
      </c>
      <c r="T616" s="168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9" t="s">
        <v>289</v>
      </c>
      <c r="AT616" s="169" t="s">
        <v>197</v>
      </c>
      <c r="AU616" s="169" t="s">
        <v>87</v>
      </c>
      <c r="AY616" s="18" t="s">
        <v>196</v>
      </c>
      <c r="BE616" s="170">
        <f>IF(N616="základná",J616,0)</f>
        <v>0</v>
      </c>
      <c r="BF616" s="170">
        <f>IF(N616="znížená",J616,0)</f>
        <v>0</v>
      </c>
      <c r="BG616" s="170">
        <f>IF(N616="zákl. prenesená",J616,0)</f>
        <v>0</v>
      </c>
      <c r="BH616" s="170">
        <f>IF(N616="zníž. prenesená",J616,0)</f>
        <v>0</v>
      </c>
      <c r="BI616" s="170">
        <f>IF(N616="nulová",J616,0)</f>
        <v>0</v>
      </c>
      <c r="BJ616" s="18" t="s">
        <v>87</v>
      </c>
      <c r="BK616" s="170">
        <f>ROUND(I616*H616,2)</f>
        <v>0</v>
      </c>
      <c r="BL616" s="18" t="s">
        <v>289</v>
      </c>
      <c r="BM616" s="169" t="s">
        <v>967</v>
      </c>
    </row>
    <row r="617" spans="1:65" s="13" customFormat="1">
      <c r="B617" s="173"/>
      <c r="D617" s="174" t="s">
        <v>219</v>
      </c>
      <c r="E617" s="175" t="s">
        <v>1</v>
      </c>
      <c r="F617" s="176" t="s">
        <v>968</v>
      </c>
      <c r="H617" s="177">
        <v>91.2</v>
      </c>
      <c r="I617" s="178"/>
      <c r="L617" s="173"/>
      <c r="M617" s="179"/>
      <c r="N617" s="180"/>
      <c r="O617" s="180"/>
      <c r="P617" s="180"/>
      <c r="Q617" s="180"/>
      <c r="R617" s="180"/>
      <c r="S617" s="180"/>
      <c r="T617" s="181"/>
      <c r="AT617" s="175" t="s">
        <v>219</v>
      </c>
      <c r="AU617" s="175" t="s">
        <v>87</v>
      </c>
      <c r="AV617" s="13" t="s">
        <v>87</v>
      </c>
      <c r="AW617" s="13" t="s">
        <v>29</v>
      </c>
      <c r="AX617" s="13" t="s">
        <v>81</v>
      </c>
      <c r="AY617" s="175" t="s">
        <v>196</v>
      </c>
    </row>
    <row r="618" spans="1:65" s="2" customFormat="1" ht="24.2" customHeight="1">
      <c r="A618" s="33"/>
      <c r="B618" s="156"/>
      <c r="C618" s="197" t="s">
        <v>969</v>
      </c>
      <c r="D618" s="197" t="s">
        <v>305</v>
      </c>
      <c r="E618" s="198" t="s">
        <v>831</v>
      </c>
      <c r="F618" s="199" t="s">
        <v>832</v>
      </c>
      <c r="G618" s="200" t="s">
        <v>444</v>
      </c>
      <c r="H618" s="201">
        <v>729.6</v>
      </c>
      <c r="I618" s="202"/>
      <c r="J618" s="203">
        <f>ROUND(I618*H618,2)</f>
        <v>0</v>
      </c>
      <c r="K618" s="204"/>
      <c r="L618" s="205"/>
      <c r="M618" s="206" t="s">
        <v>1</v>
      </c>
      <c r="N618" s="207" t="s">
        <v>40</v>
      </c>
      <c r="O618" s="62"/>
      <c r="P618" s="167">
        <f>O618*H618</f>
        <v>0</v>
      </c>
      <c r="Q618" s="167">
        <v>2.9999999999999997E-4</v>
      </c>
      <c r="R618" s="167">
        <f>Q618*H618</f>
        <v>0.21887999999999999</v>
      </c>
      <c r="S618" s="167">
        <v>0</v>
      </c>
      <c r="T618" s="168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9" t="s">
        <v>388</v>
      </c>
      <c r="AT618" s="169" t="s">
        <v>305</v>
      </c>
      <c r="AU618" s="169" t="s">
        <v>87</v>
      </c>
      <c r="AY618" s="18" t="s">
        <v>196</v>
      </c>
      <c r="BE618" s="170">
        <f>IF(N618="základná",J618,0)</f>
        <v>0</v>
      </c>
      <c r="BF618" s="170">
        <f>IF(N618="znížená",J618,0)</f>
        <v>0</v>
      </c>
      <c r="BG618" s="170">
        <f>IF(N618="zákl. prenesená",J618,0)</f>
        <v>0</v>
      </c>
      <c r="BH618" s="170">
        <f>IF(N618="zníž. prenesená",J618,0)</f>
        <v>0</v>
      </c>
      <c r="BI618" s="170">
        <f>IF(N618="nulová",J618,0)</f>
        <v>0</v>
      </c>
      <c r="BJ618" s="18" t="s">
        <v>87</v>
      </c>
      <c r="BK618" s="170">
        <f>ROUND(I618*H618,2)</f>
        <v>0</v>
      </c>
      <c r="BL618" s="18" t="s">
        <v>289</v>
      </c>
      <c r="BM618" s="169" t="s">
        <v>970</v>
      </c>
    </row>
    <row r="619" spans="1:65" s="2" customFormat="1" ht="16.5" customHeight="1">
      <c r="A619" s="33"/>
      <c r="B619" s="156"/>
      <c r="C619" s="197" t="s">
        <v>971</v>
      </c>
      <c r="D619" s="197" t="s">
        <v>305</v>
      </c>
      <c r="E619" s="198" t="s">
        <v>972</v>
      </c>
      <c r="F619" s="199" t="s">
        <v>973</v>
      </c>
      <c r="G619" s="200" t="s">
        <v>217</v>
      </c>
      <c r="H619" s="201">
        <v>73.872</v>
      </c>
      <c r="I619" s="202"/>
      <c r="J619" s="203">
        <f>ROUND(I619*H619,2)</f>
        <v>0</v>
      </c>
      <c r="K619" s="204"/>
      <c r="L619" s="205"/>
      <c r="M619" s="206" t="s">
        <v>1</v>
      </c>
      <c r="N619" s="207" t="s">
        <v>40</v>
      </c>
      <c r="O619" s="62"/>
      <c r="P619" s="167">
        <f>O619*H619</f>
        <v>0</v>
      </c>
      <c r="Q619" s="167">
        <v>9.6799999999999994E-3</v>
      </c>
      <c r="R619" s="167">
        <f>Q619*H619</f>
        <v>0.71508095999999999</v>
      </c>
      <c r="S619" s="167">
        <v>0</v>
      </c>
      <c r="T619" s="168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69" t="s">
        <v>388</v>
      </c>
      <c r="AT619" s="169" t="s">
        <v>305</v>
      </c>
      <c r="AU619" s="169" t="s">
        <v>87</v>
      </c>
      <c r="AY619" s="18" t="s">
        <v>196</v>
      </c>
      <c r="BE619" s="170">
        <f>IF(N619="základná",J619,0)</f>
        <v>0</v>
      </c>
      <c r="BF619" s="170">
        <f>IF(N619="znížená",J619,0)</f>
        <v>0</v>
      </c>
      <c r="BG619" s="170">
        <f>IF(N619="zákl. prenesená",J619,0)</f>
        <v>0</v>
      </c>
      <c r="BH619" s="170">
        <f>IF(N619="zníž. prenesená",J619,0)</f>
        <v>0</v>
      </c>
      <c r="BI619" s="170">
        <f>IF(N619="nulová",J619,0)</f>
        <v>0</v>
      </c>
      <c r="BJ619" s="18" t="s">
        <v>87</v>
      </c>
      <c r="BK619" s="170">
        <f>ROUND(I619*H619,2)</f>
        <v>0</v>
      </c>
      <c r="BL619" s="18" t="s">
        <v>289</v>
      </c>
      <c r="BM619" s="169" t="s">
        <v>974</v>
      </c>
    </row>
    <row r="620" spans="1:65" s="2" customFormat="1" ht="24.2" customHeight="1">
      <c r="A620" s="33"/>
      <c r="B620" s="156"/>
      <c r="C620" s="157" t="s">
        <v>975</v>
      </c>
      <c r="D620" s="157" t="s">
        <v>197</v>
      </c>
      <c r="E620" s="158" t="s">
        <v>976</v>
      </c>
      <c r="F620" s="159" t="s">
        <v>977</v>
      </c>
      <c r="G620" s="160" t="s">
        <v>280</v>
      </c>
      <c r="H620" s="161">
        <v>14.411</v>
      </c>
      <c r="I620" s="162"/>
      <c r="J620" s="163">
        <f>ROUND(I620*H620,2)</f>
        <v>0</v>
      </c>
      <c r="K620" s="164"/>
      <c r="L620" s="34"/>
      <c r="M620" s="165" t="s">
        <v>1</v>
      </c>
      <c r="N620" s="166" t="s">
        <v>40</v>
      </c>
      <c r="O620" s="62"/>
      <c r="P620" s="167">
        <f>O620*H620</f>
        <v>0</v>
      </c>
      <c r="Q620" s="167">
        <v>0</v>
      </c>
      <c r="R620" s="167">
        <f>Q620*H620</f>
        <v>0</v>
      </c>
      <c r="S620" s="167">
        <v>0</v>
      </c>
      <c r="T620" s="168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9" t="s">
        <v>289</v>
      </c>
      <c r="AT620" s="169" t="s">
        <v>197</v>
      </c>
      <c r="AU620" s="169" t="s">
        <v>87</v>
      </c>
      <c r="AY620" s="18" t="s">
        <v>196</v>
      </c>
      <c r="BE620" s="170">
        <f>IF(N620="základná",J620,0)</f>
        <v>0</v>
      </c>
      <c r="BF620" s="170">
        <f>IF(N620="znížená",J620,0)</f>
        <v>0</v>
      </c>
      <c r="BG620" s="170">
        <f>IF(N620="zákl. prenesená",J620,0)</f>
        <v>0</v>
      </c>
      <c r="BH620" s="170">
        <f>IF(N620="zníž. prenesená",J620,0)</f>
        <v>0</v>
      </c>
      <c r="BI620" s="170">
        <f>IF(N620="nulová",J620,0)</f>
        <v>0</v>
      </c>
      <c r="BJ620" s="18" t="s">
        <v>87</v>
      </c>
      <c r="BK620" s="170">
        <f>ROUND(I620*H620,2)</f>
        <v>0</v>
      </c>
      <c r="BL620" s="18" t="s">
        <v>289</v>
      </c>
      <c r="BM620" s="169" t="s">
        <v>978</v>
      </c>
    </row>
    <row r="621" spans="1:65" s="12" customFormat="1" ht="22.7" customHeight="1">
      <c r="B621" s="146"/>
      <c r="D621" s="147" t="s">
        <v>73</v>
      </c>
      <c r="E621" s="171" t="s">
        <v>979</v>
      </c>
      <c r="F621" s="171" t="s">
        <v>980</v>
      </c>
      <c r="I621" s="149"/>
      <c r="J621" s="172">
        <f>BK621</f>
        <v>0</v>
      </c>
      <c r="L621" s="146"/>
      <c r="M621" s="150"/>
      <c r="N621" s="151"/>
      <c r="O621" s="151"/>
      <c r="P621" s="152">
        <f>SUM(P622:P662)</f>
        <v>0</v>
      </c>
      <c r="Q621" s="151"/>
      <c r="R621" s="152">
        <f>SUM(R622:R662)</f>
        <v>4.6835910699999994</v>
      </c>
      <c r="S621" s="151"/>
      <c r="T621" s="153">
        <f>SUM(T622:T662)</f>
        <v>0</v>
      </c>
      <c r="AR621" s="147" t="s">
        <v>87</v>
      </c>
      <c r="AT621" s="154" t="s">
        <v>73</v>
      </c>
      <c r="AU621" s="154" t="s">
        <v>81</v>
      </c>
      <c r="AY621" s="147" t="s">
        <v>196</v>
      </c>
      <c r="BK621" s="155">
        <f>SUM(BK622:BK662)</f>
        <v>0</v>
      </c>
    </row>
    <row r="622" spans="1:65" s="2" customFormat="1" ht="24.2" customHeight="1">
      <c r="A622" s="33"/>
      <c r="B622" s="156"/>
      <c r="C622" s="157" t="s">
        <v>981</v>
      </c>
      <c r="D622" s="157" t="s">
        <v>197</v>
      </c>
      <c r="E622" s="158" t="s">
        <v>982</v>
      </c>
      <c r="F622" s="159" t="s">
        <v>983</v>
      </c>
      <c r="G622" s="160" t="s">
        <v>217</v>
      </c>
      <c r="H622" s="161">
        <v>490.46499999999997</v>
      </c>
      <c r="I622" s="162"/>
      <c r="J622" s="163">
        <f>ROUND(I622*H622,2)</f>
        <v>0</v>
      </c>
      <c r="K622" s="164"/>
      <c r="L622" s="34"/>
      <c r="M622" s="165" t="s">
        <v>1</v>
      </c>
      <c r="N622" s="166" t="s">
        <v>40</v>
      </c>
      <c r="O622" s="62"/>
      <c r="P622" s="167">
        <f>O622*H622</f>
        <v>0</v>
      </c>
      <c r="Q622" s="167">
        <v>0</v>
      </c>
      <c r="R622" s="167">
        <f>Q622*H622</f>
        <v>0</v>
      </c>
      <c r="S622" s="167">
        <v>0</v>
      </c>
      <c r="T622" s="168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9" t="s">
        <v>289</v>
      </c>
      <c r="AT622" s="169" t="s">
        <v>197</v>
      </c>
      <c r="AU622" s="169" t="s">
        <v>87</v>
      </c>
      <c r="AY622" s="18" t="s">
        <v>196</v>
      </c>
      <c r="BE622" s="170">
        <f>IF(N622="základná",J622,0)</f>
        <v>0</v>
      </c>
      <c r="BF622" s="170">
        <f>IF(N622="znížená",J622,0)</f>
        <v>0</v>
      </c>
      <c r="BG622" s="170">
        <f>IF(N622="zákl. prenesená",J622,0)</f>
        <v>0</v>
      </c>
      <c r="BH622" s="170">
        <f>IF(N622="zníž. prenesená",J622,0)</f>
        <v>0</v>
      </c>
      <c r="BI622" s="170">
        <f>IF(N622="nulová",J622,0)</f>
        <v>0</v>
      </c>
      <c r="BJ622" s="18" t="s">
        <v>87</v>
      </c>
      <c r="BK622" s="170">
        <f>ROUND(I622*H622,2)</f>
        <v>0</v>
      </c>
      <c r="BL622" s="18" t="s">
        <v>289</v>
      </c>
      <c r="BM622" s="169" t="s">
        <v>984</v>
      </c>
    </row>
    <row r="623" spans="1:65" s="13" customFormat="1" ht="45">
      <c r="B623" s="173"/>
      <c r="D623" s="174" t="s">
        <v>219</v>
      </c>
      <c r="E623" s="175" t="s">
        <v>1</v>
      </c>
      <c r="F623" s="176" t="s">
        <v>601</v>
      </c>
      <c r="H623" s="177">
        <v>290.83</v>
      </c>
      <c r="I623" s="178"/>
      <c r="L623" s="173"/>
      <c r="M623" s="179"/>
      <c r="N623" s="180"/>
      <c r="O623" s="180"/>
      <c r="P623" s="180"/>
      <c r="Q623" s="180"/>
      <c r="R623" s="180"/>
      <c r="S623" s="180"/>
      <c r="T623" s="181"/>
      <c r="AT623" s="175" t="s">
        <v>219</v>
      </c>
      <c r="AU623" s="175" t="s">
        <v>87</v>
      </c>
      <c r="AV623" s="13" t="s">
        <v>87</v>
      </c>
      <c r="AW623" s="13" t="s">
        <v>29</v>
      </c>
      <c r="AX623" s="13" t="s">
        <v>74</v>
      </c>
      <c r="AY623" s="175" t="s">
        <v>196</v>
      </c>
    </row>
    <row r="624" spans="1:65" s="13" customFormat="1">
      <c r="B624" s="173"/>
      <c r="D624" s="174" t="s">
        <v>219</v>
      </c>
      <c r="E624" s="175" t="s">
        <v>1</v>
      </c>
      <c r="F624" s="176" t="s">
        <v>578</v>
      </c>
      <c r="H624" s="177">
        <v>162.75</v>
      </c>
      <c r="I624" s="178"/>
      <c r="L624" s="173"/>
      <c r="M624" s="179"/>
      <c r="N624" s="180"/>
      <c r="O624" s="180"/>
      <c r="P624" s="180"/>
      <c r="Q624" s="180"/>
      <c r="R624" s="180"/>
      <c r="S624" s="180"/>
      <c r="T624" s="181"/>
      <c r="AT624" s="175" t="s">
        <v>219</v>
      </c>
      <c r="AU624" s="175" t="s">
        <v>87</v>
      </c>
      <c r="AV624" s="13" t="s">
        <v>87</v>
      </c>
      <c r="AW624" s="13" t="s">
        <v>29</v>
      </c>
      <c r="AX624" s="13" t="s">
        <v>74</v>
      </c>
      <c r="AY624" s="175" t="s">
        <v>196</v>
      </c>
    </row>
    <row r="625" spans="1:65" s="13" customFormat="1">
      <c r="B625" s="173"/>
      <c r="D625" s="174" t="s">
        <v>219</v>
      </c>
      <c r="E625" s="175" t="s">
        <v>1</v>
      </c>
      <c r="F625" s="176" t="s">
        <v>602</v>
      </c>
      <c r="H625" s="177">
        <v>15.002000000000001</v>
      </c>
      <c r="I625" s="178"/>
      <c r="L625" s="173"/>
      <c r="M625" s="179"/>
      <c r="N625" s="180"/>
      <c r="O625" s="180"/>
      <c r="P625" s="180"/>
      <c r="Q625" s="180"/>
      <c r="R625" s="180"/>
      <c r="S625" s="180"/>
      <c r="T625" s="181"/>
      <c r="AT625" s="175" t="s">
        <v>219</v>
      </c>
      <c r="AU625" s="175" t="s">
        <v>87</v>
      </c>
      <c r="AV625" s="13" t="s">
        <v>87</v>
      </c>
      <c r="AW625" s="13" t="s">
        <v>29</v>
      </c>
      <c r="AX625" s="13" t="s">
        <v>74</v>
      </c>
      <c r="AY625" s="175" t="s">
        <v>196</v>
      </c>
    </row>
    <row r="626" spans="1:65" s="13" customFormat="1">
      <c r="B626" s="173"/>
      <c r="D626" s="174" t="s">
        <v>219</v>
      </c>
      <c r="E626" s="175" t="s">
        <v>1</v>
      </c>
      <c r="F626" s="176" t="s">
        <v>580</v>
      </c>
      <c r="H626" s="177">
        <v>3.1190000000000002</v>
      </c>
      <c r="I626" s="178"/>
      <c r="L626" s="173"/>
      <c r="M626" s="179"/>
      <c r="N626" s="180"/>
      <c r="O626" s="180"/>
      <c r="P626" s="180"/>
      <c r="Q626" s="180"/>
      <c r="R626" s="180"/>
      <c r="S626" s="180"/>
      <c r="T626" s="181"/>
      <c r="AT626" s="175" t="s">
        <v>219</v>
      </c>
      <c r="AU626" s="175" t="s">
        <v>87</v>
      </c>
      <c r="AV626" s="13" t="s">
        <v>87</v>
      </c>
      <c r="AW626" s="13" t="s">
        <v>29</v>
      </c>
      <c r="AX626" s="13" t="s">
        <v>74</v>
      </c>
      <c r="AY626" s="175" t="s">
        <v>196</v>
      </c>
    </row>
    <row r="627" spans="1:65" s="13" customFormat="1" ht="33.75">
      <c r="B627" s="173"/>
      <c r="D627" s="174" t="s">
        <v>219</v>
      </c>
      <c r="E627" s="175" t="s">
        <v>1</v>
      </c>
      <c r="F627" s="176" t="s">
        <v>581</v>
      </c>
      <c r="H627" s="177">
        <v>16.367999999999999</v>
      </c>
      <c r="I627" s="178"/>
      <c r="L627" s="173"/>
      <c r="M627" s="179"/>
      <c r="N627" s="180"/>
      <c r="O627" s="180"/>
      <c r="P627" s="180"/>
      <c r="Q627" s="180"/>
      <c r="R627" s="180"/>
      <c r="S627" s="180"/>
      <c r="T627" s="181"/>
      <c r="AT627" s="175" t="s">
        <v>219</v>
      </c>
      <c r="AU627" s="175" t="s">
        <v>87</v>
      </c>
      <c r="AV627" s="13" t="s">
        <v>87</v>
      </c>
      <c r="AW627" s="13" t="s">
        <v>29</v>
      </c>
      <c r="AX627" s="13" t="s">
        <v>74</v>
      </c>
      <c r="AY627" s="175" t="s">
        <v>196</v>
      </c>
    </row>
    <row r="628" spans="1:65" s="13" customFormat="1" ht="22.5">
      <c r="B628" s="173"/>
      <c r="D628" s="174" t="s">
        <v>219</v>
      </c>
      <c r="E628" s="175" t="s">
        <v>1</v>
      </c>
      <c r="F628" s="176" t="s">
        <v>582</v>
      </c>
      <c r="H628" s="177">
        <v>1.22</v>
      </c>
      <c r="I628" s="178"/>
      <c r="L628" s="173"/>
      <c r="M628" s="179"/>
      <c r="N628" s="180"/>
      <c r="O628" s="180"/>
      <c r="P628" s="180"/>
      <c r="Q628" s="180"/>
      <c r="R628" s="180"/>
      <c r="S628" s="180"/>
      <c r="T628" s="181"/>
      <c r="AT628" s="175" t="s">
        <v>219</v>
      </c>
      <c r="AU628" s="175" t="s">
        <v>87</v>
      </c>
      <c r="AV628" s="13" t="s">
        <v>87</v>
      </c>
      <c r="AW628" s="13" t="s">
        <v>29</v>
      </c>
      <c r="AX628" s="13" t="s">
        <v>74</v>
      </c>
      <c r="AY628" s="175" t="s">
        <v>196</v>
      </c>
    </row>
    <row r="629" spans="1:65" s="13" customFormat="1">
      <c r="B629" s="173"/>
      <c r="D629" s="174" t="s">
        <v>219</v>
      </c>
      <c r="E629" s="175" t="s">
        <v>1</v>
      </c>
      <c r="F629" s="176" t="s">
        <v>604</v>
      </c>
      <c r="H629" s="177">
        <v>1.1759999999999999</v>
      </c>
      <c r="I629" s="178"/>
      <c r="L629" s="173"/>
      <c r="M629" s="179"/>
      <c r="N629" s="180"/>
      <c r="O629" s="180"/>
      <c r="P629" s="180"/>
      <c r="Q629" s="180"/>
      <c r="R629" s="180"/>
      <c r="S629" s="180"/>
      <c r="T629" s="181"/>
      <c r="AT629" s="175" t="s">
        <v>219</v>
      </c>
      <c r="AU629" s="175" t="s">
        <v>87</v>
      </c>
      <c r="AV629" s="13" t="s">
        <v>87</v>
      </c>
      <c r="AW629" s="13" t="s">
        <v>29</v>
      </c>
      <c r="AX629" s="13" t="s">
        <v>74</v>
      </c>
      <c r="AY629" s="175" t="s">
        <v>196</v>
      </c>
    </row>
    <row r="630" spans="1:65" s="14" customFormat="1">
      <c r="B630" s="182"/>
      <c r="D630" s="174" t="s">
        <v>219</v>
      </c>
      <c r="E630" s="183" t="s">
        <v>1</v>
      </c>
      <c r="F630" s="184" t="s">
        <v>233</v>
      </c>
      <c r="H630" s="185">
        <v>490.46499999999997</v>
      </c>
      <c r="I630" s="186"/>
      <c r="L630" s="182"/>
      <c r="M630" s="187"/>
      <c r="N630" s="188"/>
      <c r="O630" s="188"/>
      <c r="P630" s="188"/>
      <c r="Q630" s="188"/>
      <c r="R630" s="188"/>
      <c r="S630" s="188"/>
      <c r="T630" s="189"/>
      <c r="AT630" s="183" t="s">
        <v>219</v>
      </c>
      <c r="AU630" s="183" t="s">
        <v>87</v>
      </c>
      <c r="AV630" s="14" t="s">
        <v>200</v>
      </c>
      <c r="AW630" s="14" t="s">
        <v>29</v>
      </c>
      <c r="AX630" s="14" t="s">
        <v>81</v>
      </c>
      <c r="AY630" s="183" t="s">
        <v>196</v>
      </c>
    </row>
    <row r="631" spans="1:65" s="2" customFormat="1" ht="24.2" customHeight="1">
      <c r="A631" s="33"/>
      <c r="B631" s="156"/>
      <c r="C631" s="197" t="s">
        <v>985</v>
      </c>
      <c r="D631" s="197" t="s">
        <v>305</v>
      </c>
      <c r="E631" s="198" t="s">
        <v>986</v>
      </c>
      <c r="F631" s="199" t="s">
        <v>987</v>
      </c>
      <c r="G631" s="200" t="s">
        <v>217</v>
      </c>
      <c r="H631" s="201">
        <v>500.274</v>
      </c>
      <c r="I631" s="202"/>
      <c r="J631" s="203">
        <f>ROUND(I631*H631,2)</f>
        <v>0</v>
      </c>
      <c r="K631" s="204"/>
      <c r="L631" s="205"/>
      <c r="M631" s="206" t="s">
        <v>1</v>
      </c>
      <c r="N631" s="207" t="s">
        <v>40</v>
      </c>
      <c r="O631" s="62"/>
      <c r="P631" s="167">
        <f>O631*H631</f>
        <v>0</v>
      </c>
      <c r="Q631" s="167">
        <v>2.3999999999999998E-3</v>
      </c>
      <c r="R631" s="167">
        <f>Q631*H631</f>
        <v>1.2006576</v>
      </c>
      <c r="S631" s="167">
        <v>0</v>
      </c>
      <c r="T631" s="168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69" t="s">
        <v>388</v>
      </c>
      <c r="AT631" s="169" t="s">
        <v>305</v>
      </c>
      <c r="AU631" s="169" t="s">
        <v>87</v>
      </c>
      <c r="AY631" s="18" t="s">
        <v>196</v>
      </c>
      <c r="BE631" s="170">
        <f>IF(N631="základná",J631,0)</f>
        <v>0</v>
      </c>
      <c r="BF631" s="170">
        <f>IF(N631="znížená",J631,0)</f>
        <v>0</v>
      </c>
      <c r="BG631" s="170">
        <f>IF(N631="zákl. prenesená",J631,0)</f>
        <v>0</v>
      </c>
      <c r="BH631" s="170">
        <f>IF(N631="zníž. prenesená",J631,0)</f>
        <v>0</v>
      </c>
      <c r="BI631" s="170">
        <f>IF(N631="nulová",J631,0)</f>
        <v>0</v>
      </c>
      <c r="BJ631" s="18" t="s">
        <v>87</v>
      </c>
      <c r="BK631" s="170">
        <f>ROUND(I631*H631,2)</f>
        <v>0</v>
      </c>
      <c r="BL631" s="18" t="s">
        <v>289</v>
      </c>
      <c r="BM631" s="169" t="s">
        <v>988</v>
      </c>
    </row>
    <row r="632" spans="1:65" s="13" customFormat="1">
      <c r="B632" s="173"/>
      <c r="D632" s="174" t="s">
        <v>219</v>
      </c>
      <c r="F632" s="176" t="s">
        <v>989</v>
      </c>
      <c r="H632" s="177">
        <v>500.274</v>
      </c>
      <c r="I632" s="178"/>
      <c r="L632" s="173"/>
      <c r="M632" s="179"/>
      <c r="N632" s="180"/>
      <c r="O632" s="180"/>
      <c r="P632" s="180"/>
      <c r="Q632" s="180"/>
      <c r="R632" s="180"/>
      <c r="S632" s="180"/>
      <c r="T632" s="181"/>
      <c r="AT632" s="175" t="s">
        <v>219</v>
      </c>
      <c r="AU632" s="175" t="s">
        <v>87</v>
      </c>
      <c r="AV632" s="13" t="s">
        <v>87</v>
      </c>
      <c r="AW632" s="13" t="s">
        <v>3</v>
      </c>
      <c r="AX632" s="13" t="s">
        <v>81</v>
      </c>
      <c r="AY632" s="175" t="s">
        <v>196</v>
      </c>
    </row>
    <row r="633" spans="1:65" s="2" customFormat="1" ht="24.2" customHeight="1">
      <c r="A633" s="33"/>
      <c r="B633" s="156"/>
      <c r="C633" s="157" t="s">
        <v>990</v>
      </c>
      <c r="D633" s="157" t="s">
        <v>197</v>
      </c>
      <c r="E633" s="158" t="s">
        <v>991</v>
      </c>
      <c r="F633" s="159" t="s">
        <v>992</v>
      </c>
      <c r="G633" s="160" t="s">
        <v>217</v>
      </c>
      <c r="H633" s="161">
        <v>2052.75</v>
      </c>
      <c r="I633" s="162"/>
      <c r="J633" s="163">
        <f>ROUND(I633*H633,2)</f>
        <v>0</v>
      </c>
      <c r="K633" s="164"/>
      <c r="L633" s="34"/>
      <c r="M633" s="165" t="s">
        <v>1</v>
      </c>
      <c r="N633" s="166" t="s">
        <v>40</v>
      </c>
      <c r="O633" s="62"/>
      <c r="P633" s="167">
        <f>O633*H633</f>
        <v>0</v>
      </c>
      <c r="Q633" s="167">
        <v>0</v>
      </c>
      <c r="R633" s="167">
        <f>Q633*H633</f>
        <v>0</v>
      </c>
      <c r="S633" s="167">
        <v>0</v>
      </c>
      <c r="T633" s="168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9" t="s">
        <v>289</v>
      </c>
      <c r="AT633" s="169" t="s">
        <v>197</v>
      </c>
      <c r="AU633" s="169" t="s">
        <v>87</v>
      </c>
      <c r="AY633" s="18" t="s">
        <v>196</v>
      </c>
      <c r="BE633" s="170">
        <f>IF(N633="základná",J633,0)</f>
        <v>0</v>
      </c>
      <c r="BF633" s="170">
        <f>IF(N633="znížená",J633,0)</f>
        <v>0</v>
      </c>
      <c r="BG633" s="170">
        <f>IF(N633="zákl. prenesená",J633,0)</f>
        <v>0</v>
      </c>
      <c r="BH633" s="170">
        <f>IF(N633="zníž. prenesená",J633,0)</f>
        <v>0</v>
      </c>
      <c r="BI633" s="170">
        <f>IF(N633="nulová",J633,0)</f>
        <v>0</v>
      </c>
      <c r="BJ633" s="18" t="s">
        <v>87</v>
      </c>
      <c r="BK633" s="170">
        <f>ROUND(I633*H633,2)</f>
        <v>0</v>
      </c>
      <c r="BL633" s="18" t="s">
        <v>289</v>
      </c>
      <c r="BM633" s="169" t="s">
        <v>993</v>
      </c>
    </row>
    <row r="634" spans="1:65" s="13" customFormat="1">
      <c r="B634" s="173"/>
      <c r="D634" s="174" t="s">
        <v>219</v>
      </c>
      <c r="E634" s="175" t="s">
        <v>1</v>
      </c>
      <c r="F634" s="176" t="s">
        <v>750</v>
      </c>
      <c r="H634" s="177">
        <v>2052.75</v>
      </c>
      <c r="I634" s="178"/>
      <c r="L634" s="173"/>
      <c r="M634" s="179"/>
      <c r="N634" s="180"/>
      <c r="O634" s="180"/>
      <c r="P634" s="180"/>
      <c r="Q634" s="180"/>
      <c r="R634" s="180"/>
      <c r="S634" s="180"/>
      <c r="T634" s="181"/>
      <c r="AT634" s="175" t="s">
        <v>219</v>
      </c>
      <c r="AU634" s="175" t="s">
        <v>87</v>
      </c>
      <c r="AV634" s="13" t="s">
        <v>87</v>
      </c>
      <c r="AW634" s="13" t="s">
        <v>29</v>
      </c>
      <c r="AX634" s="13" t="s">
        <v>81</v>
      </c>
      <c r="AY634" s="175" t="s">
        <v>196</v>
      </c>
    </row>
    <row r="635" spans="1:65" s="2" customFormat="1" ht="16.5" customHeight="1">
      <c r="A635" s="33"/>
      <c r="B635" s="156"/>
      <c r="C635" s="197" t="s">
        <v>994</v>
      </c>
      <c r="D635" s="197" t="s">
        <v>305</v>
      </c>
      <c r="E635" s="198" t="s">
        <v>995</v>
      </c>
      <c r="F635" s="199" t="s">
        <v>996</v>
      </c>
      <c r="G635" s="200" t="s">
        <v>217</v>
      </c>
      <c r="H635" s="201">
        <v>2093.8049999999998</v>
      </c>
      <c r="I635" s="202"/>
      <c r="J635" s="203">
        <f>ROUND(I635*H635,2)</f>
        <v>0</v>
      </c>
      <c r="K635" s="204"/>
      <c r="L635" s="205"/>
      <c r="M635" s="206" t="s">
        <v>1</v>
      </c>
      <c r="N635" s="207" t="s">
        <v>40</v>
      </c>
      <c r="O635" s="62"/>
      <c r="P635" s="167">
        <f>O635*H635</f>
        <v>0</v>
      </c>
      <c r="Q635" s="167">
        <v>0</v>
      </c>
      <c r="R635" s="167">
        <f>Q635*H635</f>
        <v>0</v>
      </c>
      <c r="S635" s="167">
        <v>0</v>
      </c>
      <c r="T635" s="168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9" t="s">
        <v>388</v>
      </c>
      <c r="AT635" s="169" t="s">
        <v>305</v>
      </c>
      <c r="AU635" s="169" t="s">
        <v>87</v>
      </c>
      <c r="AY635" s="18" t="s">
        <v>196</v>
      </c>
      <c r="BE635" s="170">
        <f>IF(N635="základná",J635,0)</f>
        <v>0</v>
      </c>
      <c r="BF635" s="170">
        <f>IF(N635="znížená",J635,0)</f>
        <v>0</v>
      </c>
      <c r="BG635" s="170">
        <f>IF(N635="zákl. prenesená",J635,0)</f>
        <v>0</v>
      </c>
      <c r="BH635" s="170">
        <f>IF(N635="zníž. prenesená",J635,0)</f>
        <v>0</v>
      </c>
      <c r="BI635" s="170">
        <f>IF(N635="nulová",J635,0)</f>
        <v>0</v>
      </c>
      <c r="BJ635" s="18" t="s">
        <v>87</v>
      </c>
      <c r="BK635" s="170">
        <f>ROUND(I635*H635,2)</f>
        <v>0</v>
      </c>
      <c r="BL635" s="18" t="s">
        <v>289</v>
      </c>
      <c r="BM635" s="169" t="s">
        <v>997</v>
      </c>
    </row>
    <row r="636" spans="1:65" s="13" customFormat="1">
      <c r="B636" s="173"/>
      <c r="D636" s="174" t="s">
        <v>219</v>
      </c>
      <c r="E636" s="175" t="s">
        <v>1</v>
      </c>
      <c r="F636" s="176" t="s">
        <v>750</v>
      </c>
      <c r="H636" s="177">
        <v>2052.75</v>
      </c>
      <c r="I636" s="178"/>
      <c r="L636" s="173"/>
      <c r="M636" s="179"/>
      <c r="N636" s="180"/>
      <c r="O636" s="180"/>
      <c r="P636" s="180"/>
      <c r="Q636" s="180"/>
      <c r="R636" s="180"/>
      <c r="S636" s="180"/>
      <c r="T636" s="181"/>
      <c r="AT636" s="175" t="s">
        <v>219</v>
      </c>
      <c r="AU636" s="175" t="s">
        <v>87</v>
      </c>
      <c r="AV636" s="13" t="s">
        <v>87</v>
      </c>
      <c r="AW636" s="13" t="s">
        <v>29</v>
      </c>
      <c r="AX636" s="13" t="s">
        <v>81</v>
      </c>
      <c r="AY636" s="175" t="s">
        <v>196</v>
      </c>
    </row>
    <row r="637" spans="1:65" s="13" customFormat="1">
      <c r="B637" s="173"/>
      <c r="D637" s="174" t="s">
        <v>219</v>
      </c>
      <c r="F637" s="176" t="s">
        <v>998</v>
      </c>
      <c r="H637" s="177">
        <v>2093.8049999999998</v>
      </c>
      <c r="I637" s="178"/>
      <c r="L637" s="173"/>
      <c r="M637" s="179"/>
      <c r="N637" s="180"/>
      <c r="O637" s="180"/>
      <c r="P637" s="180"/>
      <c r="Q637" s="180"/>
      <c r="R637" s="180"/>
      <c r="S637" s="180"/>
      <c r="T637" s="181"/>
      <c r="AT637" s="175" t="s">
        <v>219</v>
      </c>
      <c r="AU637" s="175" t="s">
        <v>87</v>
      </c>
      <c r="AV637" s="13" t="s">
        <v>87</v>
      </c>
      <c r="AW637" s="13" t="s">
        <v>3</v>
      </c>
      <c r="AX637" s="13" t="s">
        <v>81</v>
      </c>
      <c r="AY637" s="175" t="s">
        <v>196</v>
      </c>
    </row>
    <row r="638" spans="1:65" s="2" customFormat="1" ht="24.2" customHeight="1">
      <c r="A638" s="33"/>
      <c r="B638" s="156"/>
      <c r="C638" s="157" t="s">
        <v>999</v>
      </c>
      <c r="D638" s="157" t="s">
        <v>197</v>
      </c>
      <c r="E638" s="158" t="s">
        <v>1000</v>
      </c>
      <c r="F638" s="159" t="s">
        <v>1001</v>
      </c>
      <c r="G638" s="160" t="s">
        <v>217</v>
      </c>
      <c r="H638" s="161">
        <v>877.13400000000001</v>
      </c>
      <c r="I638" s="162"/>
      <c r="J638" s="163">
        <f>ROUND(I638*H638,2)</f>
        <v>0</v>
      </c>
      <c r="K638" s="164"/>
      <c r="L638" s="34"/>
      <c r="M638" s="165" t="s">
        <v>1</v>
      </c>
      <c r="N638" s="166" t="s">
        <v>40</v>
      </c>
      <c r="O638" s="62"/>
      <c r="P638" s="167">
        <f>O638*H638</f>
        <v>0</v>
      </c>
      <c r="Q638" s="167">
        <v>0</v>
      </c>
      <c r="R638" s="167">
        <f>Q638*H638</f>
        <v>0</v>
      </c>
      <c r="S638" s="167">
        <v>0</v>
      </c>
      <c r="T638" s="168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69" t="s">
        <v>289</v>
      </c>
      <c r="AT638" s="169" t="s">
        <v>197</v>
      </c>
      <c r="AU638" s="169" t="s">
        <v>87</v>
      </c>
      <c r="AY638" s="18" t="s">
        <v>196</v>
      </c>
      <c r="BE638" s="170">
        <f>IF(N638="základná",J638,0)</f>
        <v>0</v>
      </c>
      <c r="BF638" s="170">
        <f>IF(N638="znížená",J638,0)</f>
        <v>0</v>
      </c>
      <c r="BG638" s="170">
        <f>IF(N638="zákl. prenesená",J638,0)</f>
        <v>0</v>
      </c>
      <c r="BH638" s="170">
        <f>IF(N638="zníž. prenesená",J638,0)</f>
        <v>0</v>
      </c>
      <c r="BI638" s="170">
        <f>IF(N638="nulová",J638,0)</f>
        <v>0</v>
      </c>
      <c r="BJ638" s="18" t="s">
        <v>87</v>
      </c>
      <c r="BK638" s="170">
        <f>ROUND(I638*H638,2)</f>
        <v>0</v>
      </c>
      <c r="BL638" s="18" t="s">
        <v>289</v>
      </c>
      <c r="BM638" s="169" t="s">
        <v>1002</v>
      </c>
    </row>
    <row r="639" spans="1:65" s="13" customFormat="1" ht="33.75">
      <c r="B639" s="173"/>
      <c r="D639" s="174" t="s">
        <v>219</v>
      </c>
      <c r="E639" s="175" t="s">
        <v>1</v>
      </c>
      <c r="F639" s="176" t="s">
        <v>600</v>
      </c>
      <c r="H639" s="177">
        <v>381.27</v>
      </c>
      <c r="I639" s="178"/>
      <c r="L639" s="173"/>
      <c r="M639" s="179"/>
      <c r="N639" s="180"/>
      <c r="O639" s="180"/>
      <c r="P639" s="180"/>
      <c r="Q639" s="180"/>
      <c r="R639" s="180"/>
      <c r="S639" s="180"/>
      <c r="T639" s="181"/>
      <c r="AT639" s="175" t="s">
        <v>219</v>
      </c>
      <c r="AU639" s="175" t="s">
        <v>87</v>
      </c>
      <c r="AV639" s="13" t="s">
        <v>87</v>
      </c>
      <c r="AW639" s="13" t="s">
        <v>29</v>
      </c>
      <c r="AX639" s="13" t="s">
        <v>74</v>
      </c>
      <c r="AY639" s="175" t="s">
        <v>196</v>
      </c>
    </row>
    <row r="640" spans="1:65" s="13" customFormat="1" ht="33.75">
      <c r="B640" s="173"/>
      <c r="D640" s="174" t="s">
        <v>219</v>
      </c>
      <c r="E640" s="175" t="s">
        <v>1</v>
      </c>
      <c r="F640" s="176" t="s">
        <v>585</v>
      </c>
      <c r="H640" s="177">
        <v>456.53</v>
      </c>
      <c r="I640" s="178"/>
      <c r="L640" s="173"/>
      <c r="M640" s="179"/>
      <c r="N640" s="180"/>
      <c r="O640" s="180"/>
      <c r="P640" s="180"/>
      <c r="Q640" s="180"/>
      <c r="R640" s="180"/>
      <c r="S640" s="180"/>
      <c r="T640" s="181"/>
      <c r="AT640" s="175" t="s">
        <v>219</v>
      </c>
      <c r="AU640" s="175" t="s">
        <v>87</v>
      </c>
      <c r="AV640" s="13" t="s">
        <v>87</v>
      </c>
      <c r="AW640" s="13" t="s">
        <v>29</v>
      </c>
      <c r="AX640" s="13" t="s">
        <v>74</v>
      </c>
      <c r="AY640" s="175" t="s">
        <v>196</v>
      </c>
    </row>
    <row r="641" spans="1:65" s="13" customFormat="1">
      <c r="B641" s="173"/>
      <c r="D641" s="174" t="s">
        <v>219</v>
      </c>
      <c r="E641" s="175" t="s">
        <v>1</v>
      </c>
      <c r="F641" s="176" t="s">
        <v>586</v>
      </c>
      <c r="H641" s="177">
        <v>3.15</v>
      </c>
      <c r="I641" s="178"/>
      <c r="L641" s="173"/>
      <c r="M641" s="179"/>
      <c r="N641" s="180"/>
      <c r="O641" s="180"/>
      <c r="P641" s="180"/>
      <c r="Q641" s="180"/>
      <c r="R641" s="180"/>
      <c r="S641" s="180"/>
      <c r="T641" s="181"/>
      <c r="AT641" s="175" t="s">
        <v>219</v>
      </c>
      <c r="AU641" s="175" t="s">
        <v>87</v>
      </c>
      <c r="AV641" s="13" t="s">
        <v>87</v>
      </c>
      <c r="AW641" s="13" t="s">
        <v>29</v>
      </c>
      <c r="AX641" s="13" t="s">
        <v>74</v>
      </c>
      <c r="AY641" s="175" t="s">
        <v>196</v>
      </c>
    </row>
    <row r="642" spans="1:65" s="13" customFormat="1" ht="45">
      <c r="B642" s="173"/>
      <c r="D642" s="174" t="s">
        <v>219</v>
      </c>
      <c r="E642" s="175" t="s">
        <v>1</v>
      </c>
      <c r="F642" s="176" t="s">
        <v>603</v>
      </c>
      <c r="H642" s="177">
        <v>2.7650000000000001</v>
      </c>
      <c r="I642" s="178"/>
      <c r="L642" s="173"/>
      <c r="M642" s="179"/>
      <c r="N642" s="180"/>
      <c r="O642" s="180"/>
      <c r="P642" s="180"/>
      <c r="Q642" s="180"/>
      <c r="R642" s="180"/>
      <c r="S642" s="180"/>
      <c r="T642" s="181"/>
      <c r="AT642" s="175" t="s">
        <v>219</v>
      </c>
      <c r="AU642" s="175" t="s">
        <v>87</v>
      </c>
      <c r="AV642" s="13" t="s">
        <v>87</v>
      </c>
      <c r="AW642" s="13" t="s">
        <v>29</v>
      </c>
      <c r="AX642" s="13" t="s">
        <v>74</v>
      </c>
      <c r="AY642" s="175" t="s">
        <v>196</v>
      </c>
    </row>
    <row r="643" spans="1:65" s="13" customFormat="1">
      <c r="B643" s="173"/>
      <c r="D643" s="174" t="s">
        <v>219</v>
      </c>
      <c r="E643" s="175" t="s">
        <v>1</v>
      </c>
      <c r="F643" s="176" t="s">
        <v>588</v>
      </c>
      <c r="H643" s="177">
        <v>0.47899999999999998</v>
      </c>
      <c r="I643" s="178"/>
      <c r="L643" s="173"/>
      <c r="M643" s="179"/>
      <c r="N643" s="180"/>
      <c r="O643" s="180"/>
      <c r="P643" s="180"/>
      <c r="Q643" s="180"/>
      <c r="R643" s="180"/>
      <c r="S643" s="180"/>
      <c r="T643" s="181"/>
      <c r="AT643" s="175" t="s">
        <v>219</v>
      </c>
      <c r="AU643" s="175" t="s">
        <v>87</v>
      </c>
      <c r="AV643" s="13" t="s">
        <v>87</v>
      </c>
      <c r="AW643" s="13" t="s">
        <v>29</v>
      </c>
      <c r="AX643" s="13" t="s">
        <v>74</v>
      </c>
      <c r="AY643" s="175" t="s">
        <v>196</v>
      </c>
    </row>
    <row r="644" spans="1:65" s="13" customFormat="1" ht="22.5">
      <c r="B644" s="173"/>
      <c r="D644" s="174" t="s">
        <v>219</v>
      </c>
      <c r="E644" s="175" t="s">
        <v>1</v>
      </c>
      <c r="F644" s="176" t="s">
        <v>589</v>
      </c>
      <c r="H644" s="177">
        <v>8.6080000000000005</v>
      </c>
      <c r="I644" s="178"/>
      <c r="L644" s="173"/>
      <c r="M644" s="179"/>
      <c r="N644" s="180"/>
      <c r="O644" s="180"/>
      <c r="P644" s="180"/>
      <c r="Q644" s="180"/>
      <c r="R644" s="180"/>
      <c r="S644" s="180"/>
      <c r="T644" s="181"/>
      <c r="AT644" s="175" t="s">
        <v>219</v>
      </c>
      <c r="AU644" s="175" t="s">
        <v>87</v>
      </c>
      <c r="AV644" s="13" t="s">
        <v>87</v>
      </c>
      <c r="AW644" s="13" t="s">
        <v>29</v>
      </c>
      <c r="AX644" s="13" t="s">
        <v>74</v>
      </c>
      <c r="AY644" s="175" t="s">
        <v>196</v>
      </c>
    </row>
    <row r="645" spans="1:65" s="13" customFormat="1" ht="33.75">
      <c r="B645" s="173"/>
      <c r="D645" s="174" t="s">
        <v>219</v>
      </c>
      <c r="E645" s="175" t="s">
        <v>1</v>
      </c>
      <c r="F645" s="176" t="s">
        <v>590</v>
      </c>
      <c r="H645" s="177">
        <v>5.4459999999999997</v>
      </c>
      <c r="I645" s="178"/>
      <c r="L645" s="173"/>
      <c r="M645" s="179"/>
      <c r="N645" s="180"/>
      <c r="O645" s="180"/>
      <c r="P645" s="180"/>
      <c r="Q645" s="180"/>
      <c r="R645" s="180"/>
      <c r="S645" s="180"/>
      <c r="T645" s="181"/>
      <c r="AT645" s="175" t="s">
        <v>219</v>
      </c>
      <c r="AU645" s="175" t="s">
        <v>87</v>
      </c>
      <c r="AV645" s="13" t="s">
        <v>87</v>
      </c>
      <c r="AW645" s="13" t="s">
        <v>29</v>
      </c>
      <c r="AX645" s="13" t="s">
        <v>74</v>
      </c>
      <c r="AY645" s="175" t="s">
        <v>196</v>
      </c>
    </row>
    <row r="646" spans="1:65" s="13" customFormat="1" ht="22.5">
      <c r="B646" s="173"/>
      <c r="D646" s="174" t="s">
        <v>219</v>
      </c>
      <c r="E646" s="175" t="s">
        <v>1</v>
      </c>
      <c r="F646" s="176" t="s">
        <v>591</v>
      </c>
      <c r="H646" s="177">
        <v>11.207000000000001</v>
      </c>
      <c r="I646" s="178"/>
      <c r="L646" s="173"/>
      <c r="M646" s="179"/>
      <c r="N646" s="180"/>
      <c r="O646" s="180"/>
      <c r="P646" s="180"/>
      <c r="Q646" s="180"/>
      <c r="R646" s="180"/>
      <c r="S646" s="180"/>
      <c r="T646" s="181"/>
      <c r="AT646" s="175" t="s">
        <v>219</v>
      </c>
      <c r="AU646" s="175" t="s">
        <v>87</v>
      </c>
      <c r="AV646" s="13" t="s">
        <v>87</v>
      </c>
      <c r="AW646" s="13" t="s">
        <v>29</v>
      </c>
      <c r="AX646" s="13" t="s">
        <v>74</v>
      </c>
      <c r="AY646" s="175" t="s">
        <v>196</v>
      </c>
    </row>
    <row r="647" spans="1:65" s="13" customFormat="1">
      <c r="B647" s="173"/>
      <c r="D647" s="174" t="s">
        <v>219</v>
      </c>
      <c r="E647" s="175" t="s">
        <v>1</v>
      </c>
      <c r="F647" s="176" t="s">
        <v>592</v>
      </c>
      <c r="H647" s="177">
        <v>2.1160000000000001</v>
      </c>
      <c r="I647" s="178"/>
      <c r="L647" s="173"/>
      <c r="M647" s="179"/>
      <c r="N647" s="180"/>
      <c r="O647" s="180"/>
      <c r="P647" s="180"/>
      <c r="Q647" s="180"/>
      <c r="R647" s="180"/>
      <c r="S647" s="180"/>
      <c r="T647" s="181"/>
      <c r="AT647" s="175" t="s">
        <v>219</v>
      </c>
      <c r="AU647" s="175" t="s">
        <v>87</v>
      </c>
      <c r="AV647" s="13" t="s">
        <v>87</v>
      </c>
      <c r="AW647" s="13" t="s">
        <v>29</v>
      </c>
      <c r="AX647" s="13" t="s">
        <v>74</v>
      </c>
      <c r="AY647" s="175" t="s">
        <v>196</v>
      </c>
    </row>
    <row r="648" spans="1:65" s="13" customFormat="1" ht="22.5">
      <c r="B648" s="173"/>
      <c r="D648" s="174" t="s">
        <v>219</v>
      </c>
      <c r="E648" s="175" t="s">
        <v>1</v>
      </c>
      <c r="F648" s="176" t="s">
        <v>593</v>
      </c>
      <c r="H648" s="177">
        <v>4.5549999999999997</v>
      </c>
      <c r="I648" s="178"/>
      <c r="L648" s="173"/>
      <c r="M648" s="179"/>
      <c r="N648" s="180"/>
      <c r="O648" s="180"/>
      <c r="P648" s="180"/>
      <c r="Q648" s="180"/>
      <c r="R648" s="180"/>
      <c r="S648" s="180"/>
      <c r="T648" s="181"/>
      <c r="AT648" s="175" t="s">
        <v>219</v>
      </c>
      <c r="AU648" s="175" t="s">
        <v>87</v>
      </c>
      <c r="AV648" s="13" t="s">
        <v>87</v>
      </c>
      <c r="AW648" s="13" t="s">
        <v>29</v>
      </c>
      <c r="AX648" s="13" t="s">
        <v>74</v>
      </c>
      <c r="AY648" s="175" t="s">
        <v>196</v>
      </c>
    </row>
    <row r="649" spans="1:65" s="13" customFormat="1">
      <c r="B649" s="173"/>
      <c r="D649" s="174" t="s">
        <v>219</v>
      </c>
      <c r="E649" s="175" t="s">
        <v>1</v>
      </c>
      <c r="F649" s="176" t="s">
        <v>594</v>
      </c>
      <c r="H649" s="177">
        <v>1.008</v>
      </c>
      <c r="I649" s="178"/>
      <c r="L649" s="173"/>
      <c r="M649" s="179"/>
      <c r="N649" s="180"/>
      <c r="O649" s="180"/>
      <c r="P649" s="180"/>
      <c r="Q649" s="180"/>
      <c r="R649" s="180"/>
      <c r="S649" s="180"/>
      <c r="T649" s="181"/>
      <c r="AT649" s="175" t="s">
        <v>219</v>
      </c>
      <c r="AU649" s="175" t="s">
        <v>87</v>
      </c>
      <c r="AV649" s="13" t="s">
        <v>87</v>
      </c>
      <c r="AW649" s="13" t="s">
        <v>29</v>
      </c>
      <c r="AX649" s="13" t="s">
        <v>74</v>
      </c>
      <c r="AY649" s="175" t="s">
        <v>196</v>
      </c>
    </row>
    <row r="650" spans="1:65" s="14" customFormat="1">
      <c r="B650" s="182"/>
      <c r="D650" s="174" t="s">
        <v>219</v>
      </c>
      <c r="E650" s="183" t="s">
        <v>1</v>
      </c>
      <c r="F650" s="184" t="s">
        <v>233</v>
      </c>
      <c r="H650" s="185">
        <v>877.13400000000001</v>
      </c>
      <c r="I650" s="186"/>
      <c r="L650" s="182"/>
      <c r="M650" s="187"/>
      <c r="N650" s="188"/>
      <c r="O650" s="188"/>
      <c r="P650" s="188"/>
      <c r="Q650" s="188"/>
      <c r="R650" s="188"/>
      <c r="S650" s="188"/>
      <c r="T650" s="189"/>
      <c r="AT650" s="183" t="s">
        <v>219</v>
      </c>
      <c r="AU650" s="183" t="s">
        <v>87</v>
      </c>
      <c r="AV650" s="14" t="s">
        <v>200</v>
      </c>
      <c r="AW650" s="14" t="s">
        <v>29</v>
      </c>
      <c r="AX650" s="14" t="s">
        <v>81</v>
      </c>
      <c r="AY650" s="183" t="s">
        <v>196</v>
      </c>
    </row>
    <row r="651" spans="1:65" s="2" customFormat="1" ht="37.700000000000003" customHeight="1">
      <c r="A651" s="33"/>
      <c r="B651" s="156"/>
      <c r="C651" s="197" t="s">
        <v>1003</v>
      </c>
      <c r="D651" s="197" t="s">
        <v>305</v>
      </c>
      <c r="E651" s="198" t="s">
        <v>1004</v>
      </c>
      <c r="F651" s="199" t="s">
        <v>1005</v>
      </c>
      <c r="G651" s="200" t="s">
        <v>217</v>
      </c>
      <c r="H651" s="201">
        <v>1789.3530000000001</v>
      </c>
      <c r="I651" s="202"/>
      <c r="J651" s="203">
        <f>ROUND(I651*H651,2)</f>
        <v>0</v>
      </c>
      <c r="K651" s="204"/>
      <c r="L651" s="205"/>
      <c r="M651" s="206" t="s">
        <v>1</v>
      </c>
      <c r="N651" s="207" t="s">
        <v>40</v>
      </c>
      <c r="O651" s="62"/>
      <c r="P651" s="167">
        <f>O651*H651</f>
        <v>0</v>
      </c>
      <c r="Q651" s="167">
        <v>1.2800000000000001E-3</v>
      </c>
      <c r="R651" s="167">
        <f>Q651*H651</f>
        <v>2.2903718400000002</v>
      </c>
      <c r="S651" s="167">
        <v>0</v>
      </c>
      <c r="T651" s="168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9" t="s">
        <v>388</v>
      </c>
      <c r="AT651" s="169" t="s">
        <v>305</v>
      </c>
      <c r="AU651" s="169" t="s">
        <v>87</v>
      </c>
      <c r="AY651" s="18" t="s">
        <v>196</v>
      </c>
      <c r="BE651" s="170">
        <f>IF(N651="základná",J651,0)</f>
        <v>0</v>
      </c>
      <c r="BF651" s="170">
        <f>IF(N651="znížená",J651,0)</f>
        <v>0</v>
      </c>
      <c r="BG651" s="170">
        <f>IF(N651="zákl. prenesená",J651,0)</f>
        <v>0</v>
      </c>
      <c r="BH651" s="170">
        <f>IF(N651="zníž. prenesená",J651,0)</f>
        <v>0</v>
      </c>
      <c r="BI651" s="170">
        <f>IF(N651="nulová",J651,0)</f>
        <v>0</v>
      </c>
      <c r="BJ651" s="18" t="s">
        <v>87</v>
      </c>
      <c r="BK651" s="170">
        <f>ROUND(I651*H651,2)</f>
        <v>0</v>
      </c>
      <c r="BL651" s="18" t="s">
        <v>289</v>
      </c>
      <c r="BM651" s="169" t="s">
        <v>1006</v>
      </c>
    </row>
    <row r="652" spans="1:65" s="2" customFormat="1" ht="24.2" customHeight="1">
      <c r="A652" s="33"/>
      <c r="B652" s="156"/>
      <c r="C652" s="157" t="s">
        <v>1007</v>
      </c>
      <c r="D652" s="157" t="s">
        <v>197</v>
      </c>
      <c r="E652" s="158" t="s">
        <v>1008</v>
      </c>
      <c r="F652" s="159" t="s">
        <v>1009</v>
      </c>
      <c r="G652" s="160" t="s">
        <v>217</v>
      </c>
      <c r="H652" s="161">
        <v>307.39600000000002</v>
      </c>
      <c r="I652" s="162"/>
      <c r="J652" s="163">
        <f>ROUND(I652*H652,2)</f>
        <v>0</v>
      </c>
      <c r="K652" s="164"/>
      <c r="L652" s="34"/>
      <c r="M652" s="165" t="s">
        <v>1</v>
      </c>
      <c r="N652" s="166" t="s">
        <v>40</v>
      </c>
      <c r="O652" s="62"/>
      <c r="P652" s="167">
        <f>O652*H652</f>
        <v>0</v>
      </c>
      <c r="Q652" s="167">
        <v>0</v>
      </c>
      <c r="R652" s="167">
        <f>Q652*H652</f>
        <v>0</v>
      </c>
      <c r="S652" s="167">
        <v>0</v>
      </c>
      <c r="T652" s="168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69" t="s">
        <v>289</v>
      </c>
      <c r="AT652" s="169" t="s">
        <v>197</v>
      </c>
      <c r="AU652" s="169" t="s">
        <v>87</v>
      </c>
      <c r="AY652" s="18" t="s">
        <v>196</v>
      </c>
      <c r="BE652" s="170">
        <f>IF(N652="základná",J652,0)</f>
        <v>0</v>
      </c>
      <c r="BF652" s="170">
        <f>IF(N652="znížená",J652,0)</f>
        <v>0</v>
      </c>
      <c r="BG652" s="170">
        <f>IF(N652="zákl. prenesená",J652,0)</f>
        <v>0</v>
      </c>
      <c r="BH652" s="170">
        <f>IF(N652="zníž. prenesená",J652,0)</f>
        <v>0</v>
      </c>
      <c r="BI652" s="170">
        <f>IF(N652="nulová",J652,0)</f>
        <v>0</v>
      </c>
      <c r="BJ652" s="18" t="s">
        <v>87</v>
      </c>
      <c r="BK652" s="170">
        <f>ROUND(I652*H652,2)</f>
        <v>0</v>
      </c>
      <c r="BL652" s="18" t="s">
        <v>289</v>
      </c>
      <c r="BM652" s="169" t="s">
        <v>1010</v>
      </c>
    </row>
    <row r="653" spans="1:65" s="13" customFormat="1">
      <c r="B653" s="173"/>
      <c r="D653" s="174" t="s">
        <v>219</v>
      </c>
      <c r="E653" s="175" t="s">
        <v>1</v>
      </c>
      <c r="F653" s="176" t="s">
        <v>836</v>
      </c>
      <c r="H653" s="177">
        <v>307.39600000000002</v>
      </c>
      <c r="I653" s="178"/>
      <c r="L653" s="173"/>
      <c r="M653" s="179"/>
      <c r="N653" s="180"/>
      <c r="O653" s="180"/>
      <c r="P653" s="180"/>
      <c r="Q653" s="180"/>
      <c r="R653" s="180"/>
      <c r="S653" s="180"/>
      <c r="T653" s="181"/>
      <c r="AT653" s="175" t="s">
        <v>219</v>
      </c>
      <c r="AU653" s="175" t="s">
        <v>87</v>
      </c>
      <c r="AV653" s="13" t="s">
        <v>87</v>
      </c>
      <c r="AW653" s="13" t="s">
        <v>29</v>
      </c>
      <c r="AX653" s="13" t="s">
        <v>81</v>
      </c>
      <c r="AY653" s="175" t="s">
        <v>196</v>
      </c>
    </row>
    <row r="654" spans="1:65" s="2" customFormat="1" ht="24.2" customHeight="1">
      <c r="A654" s="33"/>
      <c r="B654" s="156"/>
      <c r="C654" s="197" t="s">
        <v>1011</v>
      </c>
      <c r="D654" s="197" t="s">
        <v>305</v>
      </c>
      <c r="E654" s="198" t="s">
        <v>1012</v>
      </c>
      <c r="F654" s="199" t="s">
        <v>1013</v>
      </c>
      <c r="G654" s="200" t="s">
        <v>224</v>
      </c>
      <c r="H654" s="201">
        <v>46.109000000000002</v>
      </c>
      <c r="I654" s="202"/>
      <c r="J654" s="203">
        <f>ROUND(I654*H654,2)</f>
        <v>0</v>
      </c>
      <c r="K654" s="204"/>
      <c r="L654" s="205"/>
      <c r="M654" s="206" t="s">
        <v>1</v>
      </c>
      <c r="N654" s="207" t="s">
        <v>40</v>
      </c>
      <c r="O654" s="62"/>
      <c r="P654" s="167">
        <f>O654*H654</f>
        <v>0</v>
      </c>
      <c r="Q654" s="167">
        <v>2.4500000000000001E-2</v>
      </c>
      <c r="R654" s="167">
        <f>Q654*H654</f>
        <v>1.1296705</v>
      </c>
      <c r="S654" s="167">
        <v>0</v>
      </c>
      <c r="T654" s="168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9" t="s">
        <v>388</v>
      </c>
      <c r="AT654" s="169" t="s">
        <v>305</v>
      </c>
      <c r="AU654" s="169" t="s">
        <v>87</v>
      </c>
      <c r="AY654" s="18" t="s">
        <v>196</v>
      </c>
      <c r="BE654" s="170">
        <f>IF(N654="základná",J654,0)</f>
        <v>0</v>
      </c>
      <c r="BF654" s="170">
        <f>IF(N654="znížená",J654,0)</f>
        <v>0</v>
      </c>
      <c r="BG654" s="170">
        <f>IF(N654="zákl. prenesená",J654,0)</f>
        <v>0</v>
      </c>
      <c r="BH654" s="170">
        <f>IF(N654="zníž. prenesená",J654,0)</f>
        <v>0</v>
      </c>
      <c r="BI654" s="170">
        <f>IF(N654="nulová",J654,0)</f>
        <v>0</v>
      </c>
      <c r="BJ654" s="18" t="s">
        <v>87</v>
      </c>
      <c r="BK654" s="170">
        <f>ROUND(I654*H654,2)</f>
        <v>0</v>
      </c>
      <c r="BL654" s="18" t="s">
        <v>289</v>
      </c>
      <c r="BM654" s="169" t="s">
        <v>1014</v>
      </c>
    </row>
    <row r="655" spans="1:65" s="13" customFormat="1">
      <c r="B655" s="173"/>
      <c r="D655" s="174" t="s">
        <v>219</v>
      </c>
      <c r="E655" s="175" t="s">
        <v>1</v>
      </c>
      <c r="F655" s="176" t="s">
        <v>1015</v>
      </c>
      <c r="H655" s="177">
        <v>46.109000000000002</v>
      </c>
      <c r="I655" s="178"/>
      <c r="L655" s="173"/>
      <c r="M655" s="179"/>
      <c r="N655" s="180"/>
      <c r="O655" s="180"/>
      <c r="P655" s="180"/>
      <c r="Q655" s="180"/>
      <c r="R655" s="180"/>
      <c r="S655" s="180"/>
      <c r="T655" s="181"/>
      <c r="AT655" s="175" t="s">
        <v>219</v>
      </c>
      <c r="AU655" s="175" t="s">
        <v>87</v>
      </c>
      <c r="AV655" s="13" t="s">
        <v>87</v>
      </c>
      <c r="AW655" s="13" t="s">
        <v>29</v>
      </c>
      <c r="AX655" s="13" t="s">
        <v>81</v>
      </c>
      <c r="AY655" s="175" t="s">
        <v>196</v>
      </c>
    </row>
    <row r="656" spans="1:65" s="2" customFormat="1" ht="21.75" customHeight="1">
      <c r="A656" s="33"/>
      <c r="B656" s="156"/>
      <c r="C656" s="157" t="s">
        <v>1016</v>
      </c>
      <c r="D656" s="157" t="s">
        <v>197</v>
      </c>
      <c r="E656" s="158" t="s">
        <v>1017</v>
      </c>
      <c r="F656" s="159" t="s">
        <v>1018</v>
      </c>
      <c r="G656" s="160" t="s">
        <v>217</v>
      </c>
      <c r="H656" s="161">
        <v>55.665999999999997</v>
      </c>
      <c r="I656" s="162"/>
      <c r="J656" s="163">
        <f>ROUND(I656*H656,2)</f>
        <v>0</v>
      </c>
      <c r="K656" s="164"/>
      <c r="L656" s="34"/>
      <c r="M656" s="165" t="s">
        <v>1</v>
      </c>
      <c r="N656" s="166" t="s">
        <v>40</v>
      </c>
      <c r="O656" s="62"/>
      <c r="P656" s="167">
        <f>O656*H656</f>
        <v>0</v>
      </c>
      <c r="Q656" s="167">
        <v>1.2E-4</v>
      </c>
      <c r="R656" s="167">
        <f>Q656*H656</f>
        <v>6.6799199999999998E-3</v>
      </c>
      <c r="S656" s="167">
        <v>0</v>
      </c>
      <c r="T656" s="168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9" t="s">
        <v>289</v>
      </c>
      <c r="AT656" s="169" t="s">
        <v>197</v>
      </c>
      <c r="AU656" s="169" t="s">
        <v>87</v>
      </c>
      <c r="AY656" s="18" t="s">
        <v>196</v>
      </c>
      <c r="BE656" s="170">
        <f>IF(N656="základná",J656,0)</f>
        <v>0</v>
      </c>
      <c r="BF656" s="170">
        <f>IF(N656="znížená",J656,0)</f>
        <v>0</v>
      </c>
      <c r="BG656" s="170">
        <f>IF(N656="zákl. prenesená",J656,0)</f>
        <v>0</v>
      </c>
      <c r="BH656" s="170">
        <f>IF(N656="zníž. prenesená",J656,0)</f>
        <v>0</v>
      </c>
      <c r="BI656" s="170">
        <f>IF(N656="nulová",J656,0)</f>
        <v>0</v>
      </c>
      <c r="BJ656" s="18" t="s">
        <v>87</v>
      </c>
      <c r="BK656" s="170">
        <f>ROUND(I656*H656,2)</f>
        <v>0</v>
      </c>
      <c r="BL656" s="18" t="s">
        <v>289</v>
      </c>
      <c r="BM656" s="169" t="s">
        <v>1019</v>
      </c>
    </row>
    <row r="657" spans="1:65" s="13" customFormat="1">
      <c r="B657" s="173"/>
      <c r="D657" s="174" t="s">
        <v>219</v>
      </c>
      <c r="E657" s="175" t="s">
        <v>1</v>
      </c>
      <c r="F657" s="176" t="s">
        <v>1020</v>
      </c>
      <c r="H657" s="177">
        <v>21.286000000000001</v>
      </c>
      <c r="I657" s="178"/>
      <c r="L657" s="173"/>
      <c r="M657" s="179"/>
      <c r="N657" s="180"/>
      <c r="O657" s="180"/>
      <c r="P657" s="180"/>
      <c r="Q657" s="180"/>
      <c r="R657" s="180"/>
      <c r="S657" s="180"/>
      <c r="T657" s="181"/>
      <c r="AT657" s="175" t="s">
        <v>219</v>
      </c>
      <c r="AU657" s="175" t="s">
        <v>87</v>
      </c>
      <c r="AV657" s="13" t="s">
        <v>87</v>
      </c>
      <c r="AW657" s="13" t="s">
        <v>29</v>
      </c>
      <c r="AX657" s="13" t="s">
        <v>74</v>
      </c>
      <c r="AY657" s="175" t="s">
        <v>196</v>
      </c>
    </row>
    <row r="658" spans="1:65" s="13" customFormat="1">
      <c r="B658" s="173"/>
      <c r="D658" s="174" t="s">
        <v>219</v>
      </c>
      <c r="E658" s="175" t="s">
        <v>1</v>
      </c>
      <c r="F658" s="176" t="s">
        <v>1021</v>
      </c>
      <c r="H658" s="177">
        <v>34.380000000000003</v>
      </c>
      <c r="I658" s="178"/>
      <c r="L658" s="173"/>
      <c r="M658" s="179"/>
      <c r="N658" s="180"/>
      <c r="O658" s="180"/>
      <c r="P658" s="180"/>
      <c r="Q658" s="180"/>
      <c r="R658" s="180"/>
      <c r="S658" s="180"/>
      <c r="T658" s="181"/>
      <c r="AT658" s="175" t="s">
        <v>219</v>
      </c>
      <c r="AU658" s="175" t="s">
        <v>87</v>
      </c>
      <c r="AV658" s="13" t="s">
        <v>87</v>
      </c>
      <c r="AW658" s="13" t="s">
        <v>29</v>
      </c>
      <c r="AX658" s="13" t="s">
        <v>74</v>
      </c>
      <c r="AY658" s="175" t="s">
        <v>196</v>
      </c>
    </row>
    <row r="659" spans="1:65" s="14" customFormat="1">
      <c r="B659" s="182"/>
      <c r="D659" s="174" t="s">
        <v>219</v>
      </c>
      <c r="E659" s="183" t="s">
        <v>1</v>
      </c>
      <c r="F659" s="184" t="s">
        <v>233</v>
      </c>
      <c r="H659" s="185">
        <v>55.666000000000004</v>
      </c>
      <c r="I659" s="186"/>
      <c r="L659" s="182"/>
      <c r="M659" s="187"/>
      <c r="N659" s="188"/>
      <c r="O659" s="188"/>
      <c r="P659" s="188"/>
      <c r="Q659" s="188"/>
      <c r="R659" s="188"/>
      <c r="S659" s="188"/>
      <c r="T659" s="189"/>
      <c r="AT659" s="183" t="s">
        <v>219</v>
      </c>
      <c r="AU659" s="183" t="s">
        <v>87</v>
      </c>
      <c r="AV659" s="14" t="s">
        <v>200</v>
      </c>
      <c r="AW659" s="14" t="s">
        <v>29</v>
      </c>
      <c r="AX659" s="14" t="s">
        <v>81</v>
      </c>
      <c r="AY659" s="183" t="s">
        <v>196</v>
      </c>
    </row>
    <row r="660" spans="1:65" s="2" customFormat="1" ht="33" customHeight="1">
      <c r="A660" s="33"/>
      <c r="B660" s="156"/>
      <c r="C660" s="197" t="s">
        <v>1022</v>
      </c>
      <c r="D660" s="197" t="s">
        <v>305</v>
      </c>
      <c r="E660" s="198" t="s">
        <v>1023</v>
      </c>
      <c r="F660" s="199" t="s">
        <v>1024</v>
      </c>
      <c r="G660" s="200" t="s">
        <v>217</v>
      </c>
      <c r="H660" s="201">
        <v>56.779000000000003</v>
      </c>
      <c r="I660" s="202"/>
      <c r="J660" s="203">
        <f>ROUND(I660*H660,2)</f>
        <v>0</v>
      </c>
      <c r="K660" s="204"/>
      <c r="L660" s="205"/>
      <c r="M660" s="206" t="s">
        <v>1</v>
      </c>
      <c r="N660" s="207" t="s">
        <v>40</v>
      </c>
      <c r="O660" s="62"/>
      <c r="P660" s="167">
        <f>O660*H660</f>
        <v>0</v>
      </c>
      <c r="Q660" s="167">
        <v>9.8999999999999999E-4</v>
      </c>
      <c r="R660" s="167">
        <f>Q660*H660</f>
        <v>5.6211210000000005E-2</v>
      </c>
      <c r="S660" s="167">
        <v>0</v>
      </c>
      <c r="T660" s="168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9" t="s">
        <v>388</v>
      </c>
      <c r="AT660" s="169" t="s">
        <v>305</v>
      </c>
      <c r="AU660" s="169" t="s">
        <v>87</v>
      </c>
      <c r="AY660" s="18" t="s">
        <v>196</v>
      </c>
      <c r="BE660" s="170">
        <f>IF(N660="základná",J660,0)</f>
        <v>0</v>
      </c>
      <c r="BF660" s="170">
        <f>IF(N660="znížená",J660,0)</f>
        <v>0</v>
      </c>
      <c r="BG660" s="170">
        <f>IF(N660="zákl. prenesená",J660,0)</f>
        <v>0</v>
      </c>
      <c r="BH660" s="170">
        <f>IF(N660="zníž. prenesená",J660,0)</f>
        <v>0</v>
      </c>
      <c r="BI660" s="170">
        <f>IF(N660="nulová",J660,0)</f>
        <v>0</v>
      </c>
      <c r="BJ660" s="18" t="s">
        <v>87</v>
      </c>
      <c r="BK660" s="170">
        <f>ROUND(I660*H660,2)</f>
        <v>0</v>
      </c>
      <c r="BL660" s="18" t="s">
        <v>289</v>
      </c>
      <c r="BM660" s="169" t="s">
        <v>1025</v>
      </c>
    </row>
    <row r="661" spans="1:65" s="13" customFormat="1">
      <c r="B661" s="173"/>
      <c r="D661" s="174" t="s">
        <v>219</v>
      </c>
      <c r="F661" s="176" t="s">
        <v>1026</v>
      </c>
      <c r="H661" s="177">
        <v>56.779000000000003</v>
      </c>
      <c r="I661" s="178"/>
      <c r="L661" s="173"/>
      <c r="M661" s="179"/>
      <c r="N661" s="180"/>
      <c r="O661" s="180"/>
      <c r="P661" s="180"/>
      <c r="Q661" s="180"/>
      <c r="R661" s="180"/>
      <c r="S661" s="180"/>
      <c r="T661" s="181"/>
      <c r="AT661" s="175" t="s">
        <v>219</v>
      </c>
      <c r="AU661" s="175" t="s">
        <v>87</v>
      </c>
      <c r="AV661" s="13" t="s">
        <v>87</v>
      </c>
      <c r="AW661" s="13" t="s">
        <v>3</v>
      </c>
      <c r="AX661" s="13" t="s">
        <v>81</v>
      </c>
      <c r="AY661" s="175" t="s">
        <v>196</v>
      </c>
    </row>
    <row r="662" spans="1:65" s="2" customFormat="1" ht="24.2" customHeight="1">
      <c r="A662" s="33"/>
      <c r="B662" s="156"/>
      <c r="C662" s="157" t="s">
        <v>1027</v>
      </c>
      <c r="D662" s="157" t="s">
        <v>197</v>
      </c>
      <c r="E662" s="158" t="s">
        <v>1028</v>
      </c>
      <c r="F662" s="159" t="s">
        <v>1029</v>
      </c>
      <c r="G662" s="160" t="s">
        <v>280</v>
      </c>
      <c r="H662" s="161">
        <v>4.6840000000000002</v>
      </c>
      <c r="I662" s="162"/>
      <c r="J662" s="163">
        <f>ROUND(I662*H662,2)</f>
        <v>0</v>
      </c>
      <c r="K662" s="164"/>
      <c r="L662" s="34"/>
      <c r="M662" s="165" t="s">
        <v>1</v>
      </c>
      <c r="N662" s="166" t="s">
        <v>40</v>
      </c>
      <c r="O662" s="62"/>
      <c r="P662" s="167">
        <f>O662*H662</f>
        <v>0</v>
      </c>
      <c r="Q662" s="167">
        <v>0</v>
      </c>
      <c r="R662" s="167">
        <f>Q662*H662</f>
        <v>0</v>
      </c>
      <c r="S662" s="167">
        <v>0</v>
      </c>
      <c r="T662" s="168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9" t="s">
        <v>289</v>
      </c>
      <c r="AT662" s="169" t="s">
        <v>197</v>
      </c>
      <c r="AU662" s="169" t="s">
        <v>87</v>
      </c>
      <c r="AY662" s="18" t="s">
        <v>196</v>
      </c>
      <c r="BE662" s="170">
        <f>IF(N662="základná",J662,0)</f>
        <v>0</v>
      </c>
      <c r="BF662" s="170">
        <f>IF(N662="znížená",J662,0)</f>
        <v>0</v>
      </c>
      <c r="BG662" s="170">
        <f>IF(N662="zákl. prenesená",J662,0)</f>
        <v>0</v>
      </c>
      <c r="BH662" s="170">
        <f>IF(N662="zníž. prenesená",J662,0)</f>
        <v>0</v>
      </c>
      <c r="BI662" s="170">
        <f>IF(N662="nulová",J662,0)</f>
        <v>0</v>
      </c>
      <c r="BJ662" s="18" t="s">
        <v>87</v>
      </c>
      <c r="BK662" s="170">
        <f>ROUND(I662*H662,2)</f>
        <v>0</v>
      </c>
      <c r="BL662" s="18" t="s">
        <v>289</v>
      </c>
      <c r="BM662" s="169" t="s">
        <v>1030</v>
      </c>
    </row>
    <row r="663" spans="1:65" s="12" customFormat="1" ht="22.7" customHeight="1">
      <c r="B663" s="146"/>
      <c r="D663" s="147" t="s">
        <v>73</v>
      </c>
      <c r="E663" s="171" t="s">
        <v>1031</v>
      </c>
      <c r="F663" s="171" t="s">
        <v>1032</v>
      </c>
      <c r="I663" s="149"/>
      <c r="J663" s="172">
        <f>BK663</f>
        <v>0</v>
      </c>
      <c r="L663" s="146"/>
      <c r="M663" s="150"/>
      <c r="N663" s="151"/>
      <c r="O663" s="151"/>
      <c r="P663" s="152">
        <f>SUM(P664:P668)</f>
        <v>0</v>
      </c>
      <c r="Q663" s="151"/>
      <c r="R663" s="152">
        <f>SUM(R664:R668)</f>
        <v>11.169006799999998</v>
      </c>
      <c r="S663" s="151"/>
      <c r="T663" s="153">
        <f>SUM(T664:T668)</f>
        <v>0</v>
      </c>
      <c r="AR663" s="147" t="s">
        <v>87</v>
      </c>
      <c r="AT663" s="154" t="s">
        <v>73</v>
      </c>
      <c r="AU663" s="154" t="s">
        <v>81</v>
      </c>
      <c r="AY663" s="147" t="s">
        <v>196</v>
      </c>
      <c r="BK663" s="155">
        <f>SUM(BK664:BK668)</f>
        <v>0</v>
      </c>
    </row>
    <row r="664" spans="1:65" s="2" customFormat="1" ht="24.2" customHeight="1">
      <c r="A664" s="33"/>
      <c r="B664" s="156"/>
      <c r="C664" s="157" t="s">
        <v>1033</v>
      </c>
      <c r="D664" s="157" t="s">
        <v>197</v>
      </c>
      <c r="E664" s="158" t="s">
        <v>1034</v>
      </c>
      <c r="F664" s="159" t="s">
        <v>1035</v>
      </c>
      <c r="G664" s="160" t="s">
        <v>217</v>
      </c>
      <c r="H664" s="161">
        <v>280.83999999999997</v>
      </c>
      <c r="I664" s="162"/>
      <c r="J664" s="163">
        <f>ROUND(I664*H664,2)</f>
        <v>0</v>
      </c>
      <c r="K664" s="164"/>
      <c r="L664" s="34"/>
      <c r="M664" s="165" t="s">
        <v>1</v>
      </c>
      <c r="N664" s="166" t="s">
        <v>40</v>
      </c>
      <c r="O664" s="62"/>
      <c r="P664" s="167">
        <f>O664*H664</f>
        <v>0</v>
      </c>
      <c r="Q664" s="167">
        <v>6.9999999999999994E-5</v>
      </c>
      <c r="R664" s="167">
        <f>Q664*H664</f>
        <v>1.9658799999999997E-2</v>
      </c>
      <c r="S664" s="167">
        <v>0</v>
      </c>
      <c r="T664" s="168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9" t="s">
        <v>289</v>
      </c>
      <c r="AT664" s="169" t="s">
        <v>197</v>
      </c>
      <c r="AU664" s="169" t="s">
        <v>87</v>
      </c>
      <c r="AY664" s="18" t="s">
        <v>196</v>
      </c>
      <c r="BE664" s="170">
        <f>IF(N664="základná",J664,0)</f>
        <v>0</v>
      </c>
      <c r="BF664" s="170">
        <f>IF(N664="znížená",J664,0)</f>
        <v>0</v>
      </c>
      <c r="BG664" s="170">
        <f>IF(N664="zákl. prenesená",J664,0)</f>
        <v>0</v>
      </c>
      <c r="BH664" s="170">
        <f>IF(N664="zníž. prenesená",J664,0)</f>
        <v>0</v>
      </c>
      <c r="BI664" s="170">
        <f>IF(N664="nulová",J664,0)</f>
        <v>0</v>
      </c>
      <c r="BJ664" s="18" t="s">
        <v>87</v>
      </c>
      <c r="BK664" s="170">
        <f>ROUND(I664*H664,2)</f>
        <v>0</v>
      </c>
      <c r="BL664" s="18" t="s">
        <v>289</v>
      </c>
      <c r="BM664" s="169" t="s">
        <v>1036</v>
      </c>
    </row>
    <row r="665" spans="1:65" s="13" customFormat="1" ht="33.75">
      <c r="B665" s="173"/>
      <c r="D665" s="174" t="s">
        <v>219</v>
      </c>
      <c r="E665" s="175" t="s">
        <v>1</v>
      </c>
      <c r="F665" s="176" t="s">
        <v>1037</v>
      </c>
      <c r="H665" s="177">
        <v>280.83999999999997</v>
      </c>
      <c r="I665" s="178"/>
      <c r="L665" s="173"/>
      <c r="M665" s="179"/>
      <c r="N665" s="180"/>
      <c r="O665" s="180"/>
      <c r="P665" s="180"/>
      <c r="Q665" s="180"/>
      <c r="R665" s="180"/>
      <c r="S665" s="180"/>
      <c r="T665" s="181"/>
      <c r="AT665" s="175" t="s">
        <v>219</v>
      </c>
      <c r="AU665" s="175" t="s">
        <v>87</v>
      </c>
      <c r="AV665" s="13" t="s">
        <v>87</v>
      </c>
      <c r="AW665" s="13" t="s">
        <v>29</v>
      </c>
      <c r="AX665" s="13" t="s">
        <v>81</v>
      </c>
      <c r="AY665" s="175" t="s">
        <v>196</v>
      </c>
    </row>
    <row r="666" spans="1:65" s="2" customFormat="1" ht="37.700000000000003" customHeight="1">
      <c r="A666" s="33"/>
      <c r="B666" s="156"/>
      <c r="C666" s="197" t="s">
        <v>1038</v>
      </c>
      <c r="D666" s="197" t="s">
        <v>305</v>
      </c>
      <c r="E666" s="198" t="s">
        <v>1039</v>
      </c>
      <c r="F666" s="199" t="s">
        <v>1040</v>
      </c>
      <c r="G666" s="200" t="s">
        <v>217</v>
      </c>
      <c r="H666" s="201">
        <v>280.83999999999997</v>
      </c>
      <c r="I666" s="202"/>
      <c r="J666" s="203">
        <f>ROUND(I666*H666,2)</f>
        <v>0</v>
      </c>
      <c r="K666" s="204"/>
      <c r="L666" s="205"/>
      <c r="M666" s="206" t="s">
        <v>1</v>
      </c>
      <c r="N666" s="207" t="s">
        <v>40</v>
      </c>
      <c r="O666" s="62"/>
      <c r="P666" s="167">
        <f>O666*H666</f>
        <v>0</v>
      </c>
      <c r="Q666" s="167">
        <v>3.9699999999999999E-2</v>
      </c>
      <c r="R666" s="167">
        <f>Q666*H666</f>
        <v>11.149347999999998</v>
      </c>
      <c r="S666" s="167">
        <v>0</v>
      </c>
      <c r="T666" s="168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9" t="s">
        <v>388</v>
      </c>
      <c r="AT666" s="169" t="s">
        <v>305</v>
      </c>
      <c r="AU666" s="169" t="s">
        <v>87</v>
      </c>
      <c r="AY666" s="18" t="s">
        <v>196</v>
      </c>
      <c r="BE666" s="170">
        <f>IF(N666="základná",J666,0)</f>
        <v>0</v>
      </c>
      <c r="BF666" s="170">
        <f>IF(N666="znížená",J666,0)</f>
        <v>0</v>
      </c>
      <c r="BG666" s="170">
        <f>IF(N666="zákl. prenesená",J666,0)</f>
        <v>0</v>
      </c>
      <c r="BH666" s="170">
        <f>IF(N666="zníž. prenesená",J666,0)</f>
        <v>0</v>
      </c>
      <c r="BI666" s="170">
        <f>IF(N666="nulová",J666,0)</f>
        <v>0</v>
      </c>
      <c r="BJ666" s="18" t="s">
        <v>87</v>
      </c>
      <c r="BK666" s="170">
        <f>ROUND(I666*H666,2)</f>
        <v>0</v>
      </c>
      <c r="BL666" s="18" t="s">
        <v>289</v>
      </c>
      <c r="BM666" s="169" t="s">
        <v>1041</v>
      </c>
    </row>
    <row r="667" spans="1:65" s="2" customFormat="1" ht="48.95" customHeight="1">
      <c r="A667" s="33"/>
      <c r="B667" s="156"/>
      <c r="C667" s="157" t="s">
        <v>1042</v>
      </c>
      <c r="D667" s="157" t="s">
        <v>197</v>
      </c>
      <c r="E667" s="158" t="s">
        <v>1043</v>
      </c>
      <c r="F667" s="159" t="s">
        <v>1044</v>
      </c>
      <c r="G667" s="160" t="s">
        <v>1</v>
      </c>
      <c r="H667" s="161">
        <v>0</v>
      </c>
      <c r="I667" s="162"/>
      <c r="J667" s="163">
        <f>ROUND(I667*H667,2)</f>
        <v>0</v>
      </c>
      <c r="K667" s="164"/>
      <c r="L667" s="34"/>
      <c r="M667" s="165" t="s">
        <v>1</v>
      </c>
      <c r="N667" s="166" t="s">
        <v>40</v>
      </c>
      <c r="O667" s="62"/>
      <c r="P667" s="167">
        <f>O667*H667</f>
        <v>0</v>
      </c>
      <c r="Q667" s="167">
        <v>3.9699999999999999E-2</v>
      </c>
      <c r="R667" s="167">
        <f>Q667*H667</f>
        <v>0</v>
      </c>
      <c r="S667" s="167">
        <v>0</v>
      </c>
      <c r="T667" s="168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69" t="s">
        <v>289</v>
      </c>
      <c r="AT667" s="169" t="s">
        <v>197</v>
      </c>
      <c r="AU667" s="169" t="s">
        <v>87</v>
      </c>
      <c r="AY667" s="18" t="s">
        <v>196</v>
      </c>
      <c r="BE667" s="170">
        <f>IF(N667="základná",J667,0)</f>
        <v>0</v>
      </c>
      <c r="BF667" s="170">
        <f>IF(N667="znížená",J667,0)</f>
        <v>0</v>
      </c>
      <c r="BG667" s="170">
        <f>IF(N667="zákl. prenesená",J667,0)</f>
        <v>0</v>
      </c>
      <c r="BH667" s="170">
        <f>IF(N667="zníž. prenesená",J667,0)</f>
        <v>0</v>
      </c>
      <c r="BI667" s="170">
        <f>IF(N667="nulová",J667,0)</f>
        <v>0</v>
      </c>
      <c r="BJ667" s="18" t="s">
        <v>87</v>
      </c>
      <c r="BK667" s="170">
        <f>ROUND(I667*H667,2)</f>
        <v>0</v>
      </c>
      <c r="BL667" s="18" t="s">
        <v>289</v>
      </c>
      <c r="BM667" s="169" t="s">
        <v>1045</v>
      </c>
    </row>
    <row r="668" spans="1:65" s="2" customFormat="1" ht="33" customHeight="1">
      <c r="A668" s="33"/>
      <c r="B668" s="156"/>
      <c r="C668" s="157" t="s">
        <v>1046</v>
      </c>
      <c r="D668" s="157" t="s">
        <v>197</v>
      </c>
      <c r="E668" s="158" t="s">
        <v>1047</v>
      </c>
      <c r="F668" s="159" t="s">
        <v>1048</v>
      </c>
      <c r="G668" s="160" t="s">
        <v>280</v>
      </c>
      <c r="H668" s="161">
        <v>11.169</v>
      </c>
      <c r="I668" s="162"/>
      <c r="J668" s="163">
        <f>ROUND(I668*H668,2)</f>
        <v>0</v>
      </c>
      <c r="K668" s="164"/>
      <c r="L668" s="34"/>
      <c r="M668" s="165" t="s">
        <v>1</v>
      </c>
      <c r="N668" s="166" t="s">
        <v>40</v>
      </c>
      <c r="O668" s="62"/>
      <c r="P668" s="167">
        <f>O668*H668</f>
        <v>0</v>
      </c>
      <c r="Q668" s="167">
        <v>0</v>
      </c>
      <c r="R668" s="167">
        <f>Q668*H668</f>
        <v>0</v>
      </c>
      <c r="S668" s="167">
        <v>0</v>
      </c>
      <c r="T668" s="168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69" t="s">
        <v>289</v>
      </c>
      <c r="AT668" s="169" t="s">
        <v>197</v>
      </c>
      <c r="AU668" s="169" t="s">
        <v>87</v>
      </c>
      <c r="AY668" s="18" t="s">
        <v>196</v>
      </c>
      <c r="BE668" s="170">
        <f>IF(N668="základná",J668,0)</f>
        <v>0</v>
      </c>
      <c r="BF668" s="170">
        <f>IF(N668="znížená",J668,0)</f>
        <v>0</v>
      </c>
      <c r="BG668" s="170">
        <f>IF(N668="zákl. prenesená",J668,0)</f>
        <v>0</v>
      </c>
      <c r="BH668" s="170">
        <f>IF(N668="zníž. prenesená",J668,0)</f>
        <v>0</v>
      </c>
      <c r="BI668" s="170">
        <f>IF(N668="nulová",J668,0)</f>
        <v>0</v>
      </c>
      <c r="BJ668" s="18" t="s">
        <v>87</v>
      </c>
      <c r="BK668" s="170">
        <f>ROUND(I668*H668,2)</f>
        <v>0</v>
      </c>
      <c r="BL668" s="18" t="s">
        <v>289</v>
      </c>
      <c r="BM668" s="169" t="s">
        <v>1049</v>
      </c>
    </row>
    <row r="669" spans="1:65" s="12" customFormat="1" ht="22.7" customHeight="1">
      <c r="B669" s="146"/>
      <c r="D669" s="147" t="s">
        <v>73</v>
      </c>
      <c r="E669" s="171" t="s">
        <v>1050</v>
      </c>
      <c r="F669" s="171" t="s">
        <v>1051</v>
      </c>
      <c r="I669" s="149"/>
      <c r="J669" s="172">
        <f>BK669</f>
        <v>0</v>
      </c>
      <c r="L669" s="146"/>
      <c r="M669" s="150"/>
      <c r="N669" s="151"/>
      <c r="O669" s="151"/>
      <c r="P669" s="152">
        <f>SUM(P670:P672)</f>
        <v>0</v>
      </c>
      <c r="Q669" s="151"/>
      <c r="R669" s="152">
        <f>SUM(R670:R672)</f>
        <v>1.4159999999999999E-2</v>
      </c>
      <c r="S669" s="151"/>
      <c r="T669" s="153">
        <f>SUM(T670:T672)</f>
        <v>0</v>
      </c>
      <c r="AR669" s="147" t="s">
        <v>87</v>
      </c>
      <c r="AT669" s="154" t="s">
        <v>73</v>
      </c>
      <c r="AU669" s="154" t="s">
        <v>81</v>
      </c>
      <c r="AY669" s="147" t="s">
        <v>196</v>
      </c>
      <c r="BK669" s="155">
        <f>SUM(BK670:BK672)</f>
        <v>0</v>
      </c>
    </row>
    <row r="670" spans="1:65" s="2" customFormat="1" ht="24.2" customHeight="1">
      <c r="A670" s="33"/>
      <c r="B670" s="156"/>
      <c r="C670" s="157" t="s">
        <v>1052</v>
      </c>
      <c r="D670" s="157" t="s">
        <v>197</v>
      </c>
      <c r="E670" s="158" t="s">
        <v>1053</v>
      </c>
      <c r="F670" s="159" t="s">
        <v>1054</v>
      </c>
      <c r="G670" s="160" t="s">
        <v>444</v>
      </c>
      <c r="H670" s="161">
        <v>4</v>
      </c>
      <c r="I670" s="162"/>
      <c r="J670" s="163">
        <f>ROUND(I670*H670,2)</f>
        <v>0</v>
      </c>
      <c r="K670" s="164"/>
      <c r="L670" s="34"/>
      <c r="M670" s="165" t="s">
        <v>1</v>
      </c>
      <c r="N670" s="166" t="s">
        <v>40</v>
      </c>
      <c r="O670" s="62"/>
      <c r="P670" s="167">
        <f>O670*H670</f>
        <v>0</v>
      </c>
      <c r="Q670" s="167">
        <v>4.6000000000000001E-4</v>
      </c>
      <c r="R670" s="167">
        <f>Q670*H670</f>
        <v>1.8400000000000001E-3</v>
      </c>
      <c r="S670" s="167">
        <v>0</v>
      </c>
      <c r="T670" s="168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9" t="s">
        <v>289</v>
      </c>
      <c r="AT670" s="169" t="s">
        <v>197</v>
      </c>
      <c r="AU670" s="169" t="s">
        <v>87</v>
      </c>
      <c r="AY670" s="18" t="s">
        <v>196</v>
      </c>
      <c r="BE670" s="170">
        <f>IF(N670="základná",J670,0)</f>
        <v>0</v>
      </c>
      <c r="BF670" s="170">
        <f>IF(N670="znížená",J670,0)</f>
        <v>0</v>
      </c>
      <c r="BG670" s="170">
        <f>IF(N670="zákl. prenesená",J670,0)</f>
        <v>0</v>
      </c>
      <c r="BH670" s="170">
        <f>IF(N670="zníž. prenesená",J670,0)</f>
        <v>0</v>
      </c>
      <c r="BI670" s="170">
        <f>IF(N670="nulová",J670,0)</f>
        <v>0</v>
      </c>
      <c r="BJ670" s="18" t="s">
        <v>87</v>
      </c>
      <c r="BK670" s="170">
        <f>ROUND(I670*H670,2)</f>
        <v>0</v>
      </c>
      <c r="BL670" s="18" t="s">
        <v>289</v>
      </c>
      <c r="BM670" s="169" t="s">
        <v>1055</v>
      </c>
    </row>
    <row r="671" spans="1:65" s="2" customFormat="1" ht="16.5" customHeight="1">
      <c r="A671" s="33"/>
      <c r="B671" s="156"/>
      <c r="C671" s="197" t="s">
        <v>1056</v>
      </c>
      <c r="D671" s="197" t="s">
        <v>305</v>
      </c>
      <c r="E671" s="198" t="s">
        <v>1057</v>
      </c>
      <c r="F671" s="199" t="s">
        <v>1058</v>
      </c>
      <c r="G671" s="200" t="s">
        <v>444</v>
      </c>
      <c r="H671" s="201">
        <v>4</v>
      </c>
      <c r="I671" s="202"/>
      <c r="J671" s="203">
        <f>ROUND(I671*H671,2)</f>
        <v>0</v>
      </c>
      <c r="K671" s="204"/>
      <c r="L671" s="205"/>
      <c r="M671" s="206" t="s">
        <v>1</v>
      </c>
      <c r="N671" s="207" t="s">
        <v>40</v>
      </c>
      <c r="O671" s="62"/>
      <c r="P671" s="167">
        <f>O671*H671</f>
        <v>0</v>
      </c>
      <c r="Q671" s="167">
        <v>3.0799999999999998E-3</v>
      </c>
      <c r="R671" s="167">
        <f>Q671*H671</f>
        <v>1.2319999999999999E-2</v>
      </c>
      <c r="S671" s="167">
        <v>0</v>
      </c>
      <c r="T671" s="168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69" t="s">
        <v>388</v>
      </c>
      <c r="AT671" s="169" t="s">
        <v>305</v>
      </c>
      <c r="AU671" s="169" t="s">
        <v>87</v>
      </c>
      <c r="AY671" s="18" t="s">
        <v>196</v>
      </c>
      <c r="BE671" s="170">
        <f>IF(N671="základná",J671,0)</f>
        <v>0</v>
      </c>
      <c r="BF671" s="170">
        <f>IF(N671="znížená",J671,0)</f>
        <v>0</v>
      </c>
      <c r="BG671" s="170">
        <f>IF(N671="zákl. prenesená",J671,0)</f>
        <v>0</v>
      </c>
      <c r="BH671" s="170">
        <f>IF(N671="zníž. prenesená",J671,0)</f>
        <v>0</v>
      </c>
      <c r="BI671" s="170">
        <f>IF(N671="nulová",J671,0)</f>
        <v>0</v>
      </c>
      <c r="BJ671" s="18" t="s">
        <v>87</v>
      </c>
      <c r="BK671" s="170">
        <f>ROUND(I671*H671,2)</f>
        <v>0</v>
      </c>
      <c r="BL671" s="18" t="s">
        <v>289</v>
      </c>
      <c r="BM671" s="169" t="s">
        <v>1059</v>
      </c>
    </row>
    <row r="672" spans="1:65" s="2" customFormat="1" ht="24.2" customHeight="1">
      <c r="A672" s="33"/>
      <c r="B672" s="156"/>
      <c r="C672" s="157" t="s">
        <v>1060</v>
      </c>
      <c r="D672" s="157" t="s">
        <v>197</v>
      </c>
      <c r="E672" s="158" t="s">
        <v>1061</v>
      </c>
      <c r="F672" s="159" t="s">
        <v>1062</v>
      </c>
      <c r="G672" s="160" t="s">
        <v>280</v>
      </c>
      <c r="H672" s="161">
        <v>1.4E-2</v>
      </c>
      <c r="I672" s="162"/>
      <c r="J672" s="163">
        <f>ROUND(I672*H672,2)</f>
        <v>0</v>
      </c>
      <c r="K672" s="164"/>
      <c r="L672" s="34"/>
      <c r="M672" s="165" t="s">
        <v>1</v>
      </c>
      <c r="N672" s="166" t="s">
        <v>40</v>
      </c>
      <c r="O672" s="62"/>
      <c r="P672" s="167">
        <f>O672*H672</f>
        <v>0</v>
      </c>
      <c r="Q672" s="167">
        <v>0</v>
      </c>
      <c r="R672" s="167">
        <f>Q672*H672</f>
        <v>0</v>
      </c>
      <c r="S672" s="167">
        <v>0</v>
      </c>
      <c r="T672" s="168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69" t="s">
        <v>289</v>
      </c>
      <c r="AT672" s="169" t="s">
        <v>197</v>
      </c>
      <c r="AU672" s="169" t="s">
        <v>87</v>
      </c>
      <c r="AY672" s="18" t="s">
        <v>196</v>
      </c>
      <c r="BE672" s="170">
        <f>IF(N672="základná",J672,0)</f>
        <v>0</v>
      </c>
      <c r="BF672" s="170">
        <f>IF(N672="znížená",J672,0)</f>
        <v>0</v>
      </c>
      <c r="BG672" s="170">
        <f>IF(N672="zákl. prenesená",J672,0)</f>
        <v>0</v>
      </c>
      <c r="BH672" s="170">
        <f>IF(N672="zníž. prenesená",J672,0)</f>
        <v>0</v>
      </c>
      <c r="BI672" s="170">
        <f>IF(N672="nulová",J672,0)</f>
        <v>0</v>
      </c>
      <c r="BJ672" s="18" t="s">
        <v>87</v>
      </c>
      <c r="BK672" s="170">
        <f>ROUND(I672*H672,2)</f>
        <v>0</v>
      </c>
      <c r="BL672" s="18" t="s">
        <v>289</v>
      </c>
      <c r="BM672" s="169" t="s">
        <v>1063</v>
      </c>
    </row>
    <row r="673" spans="1:65" s="12" customFormat="1" ht="22.7" customHeight="1">
      <c r="B673" s="146"/>
      <c r="D673" s="147" t="s">
        <v>73</v>
      </c>
      <c r="E673" s="171" t="s">
        <v>1064</v>
      </c>
      <c r="F673" s="171" t="s">
        <v>1065</v>
      </c>
      <c r="I673" s="149"/>
      <c r="J673" s="172">
        <f>BK673</f>
        <v>0</v>
      </c>
      <c r="L673" s="146"/>
      <c r="M673" s="150"/>
      <c r="N673" s="151"/>
      <c r="O673" s="151"/>
      <c r="P673" s="152">
        <f>SUM(P674:P678)</f>
        <v>0</v>
      </c>
      <c r="Q673" s="151"/>
      <c r="R673" s="152">
        <f>SUM(R674:R678)</f>
        <v>1.3710800000000001</v>
      </c>
      <c r="S673" s="151"/>
      <c r="T673" s="153">
        <f>SUM(T674:T678)</f>
        <v>0</v>
      </c>
      <c r="AR673" s="147" t="s">
        <v>87</v>
      </c>
      <c r="AT673" s="154" t="s">
        <v>73</v>
      </c>
      <c r="AU673" s="154" t="s">
        <v>81</v>
      </c>
      <c r="AY673" s="147" t="s">
        <v>196</v>
      </c>
      <c r="BK673" s="155">
        <f>SUM(BK674:BK678)</f>
        <v>0</v>
      </c>
    </row>
    <row r="674" spans="1:65" s="2" customFormat="1" ht="16.5" customHeight="1">
      <c r="A674" s="33"/>
      <c r="B674" s="156"/>
      <c r="C674" s="157" t="s">
        <v>1066</v>
      </c>
      <c r="D674" s="157" t="s">
        <v>197</v>
      </c>
      <c r="E674" s="158" t="s">
        <v>1067</v>
      </c>
      <c r="F674" s="159" t="s">
        <v>1068</v>
      </c>
      <c r="G674" s="160" t="s">
        <v>444</v>
      </c>
      <c r="H674" s="161">
        <v>24</v>
      </c>
      <c r="I674" s="162"/>
      <c r="J674" s="163">
        <f>ROUND(I674*H674,2)</f>
        <v>0</v>
      </c>
      <c r="K674" s="164"/>
      <c r="L674" s="34"/>
      <c r="M674" s="165" t="s">
        <v>1</v>
      </c>
      <c r="N674" s="166" t="s">
        <v>40</v>
      </c>
      <c r="O674" s="62"/>
      <c r="P674" s="167">
        <f>O674*H674</f>
        <v>0</v>
      </c>
      <c r="Q674" s="167">
        <v>0</v>
      </c>
      <c r="R674" s="167">
        <f>Q674*H674</f>
        <v>0</v>
      </c>
      <c r="S674" s="167">
        <v>0</v>
      </c>
      <c r="T674" s="168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9" t="s">
        <v>289</v>
      </c>
      <c r="AT674" s="169" t="s">
        <v>197</v>
      </c>
      <c r="AU674" s="169" t="s">
        <v>87</v>
      </c>
      <c r="AY674" s="18" t="s">
        <v>196</v>
      </c>
      <c r="BE674" s="170">
        <f>IF(N674="základná",J674,0)</f>
        <v>0</v>
      </c>
      <c r="BF674" s="170">
        <f>IF(N674="znížená",J674,0)</f>
        <v>0</v>
      </c>
      <c r="BG674" s="170">
        <f>IF(N674="zákl. prenesená",J674,0)</f>
        <v>0</v>
      </c>
      <c r="BH674" s="170">
        <f>IF(N674="zníž. prenesená",J674,0)</f>
        <v>0</v>
      </c>
      <c r="BI674" s="170">
        <f>IF(N674="nulová",J674,0)</f>
        <v>0</v>
      </c>
      <c r="BJ674" s="18" t="s">
        <v>87</v>
      </c>
      <c r="BK674" s="170">
        <f>ROUND(I674*H674,2)</f>
        <v>0</v>
      </c>
      <c r="BL674" s="18" t="s">
        <v>289</v>
      </c>
      <c r="BM674" s="169" t="s">
        <v>1069</v>
      </c>
    </row>
    <row r="675" spans="1:65" s="2" customFormat="1" ht="21.75" customHeight="1">
      <c r="A675" s="33"/>
      <c r="B675" s="156"/>
      <c r="C675" s="197" t="s">
        <v>1070</v>
      </c>
      <c r="D675" s="197" t="s">
        <v>305</v>
      </c>
      <c r="E675" s="198" t="s">
        <v>1071</v>
      </c>
      <c r="F675" s="199" t="s">
        <v>1072</v>
      </c>
      <c r="G675" s="200" t="s">
        <v>444</v>
      </c>
      <c r="H675" s="201">
        <v>20</v>
      </c>
      <c r="I675" s="202"/>
      <c r="J675" s="203">
        <f>ROUND(I675*H675,2)</f>
        <v>0</v>
      </c>
      <c r="K675" s="204"/>
      <c r="L675" s="205"/>
      <c r="M675" s="206" t="s">
        <v>1</v>
      </c>
      <c r="N675" s="207" t="s">
        <v>40</v>
      </c>
      <c r="O675" s="62"/>
      <c r="P675" s="167">
        <f>O675*H675</f>
        <v>0</v>
      </c>
      <c r="Q675" s="167">
        <v>2.1319999999999999E-2</v>
      </c>
      <c r="R675" s="167">
        <f>Q675*H675</f>
        <v>0.4264</v>
      </c>
      <c r="S675" s="167">
        <v>0</v>
      </c>
      <c r="T675" s="168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69" t="s">
        <v>388</v>
      </c>
      <c r="AT675" s="169" t="s">
        <v>305</v>
      </c>
      <c r="AU675" s="169" t="s">
        <v>87</v>
      </c>
      <c r="AY675" s="18" t="s">
        <v>196</v>
      </c>
      <c r="BE675" s="170">
        <f>IF(N675="základná",J675,0)</f>
        <v>0</v>
      </c>
      <c r="BF675" s="170">
        <f>IF(N675="znížená",J675,0)</f>
        <v>0</v>
      </c>
      <c r="BG675" s="170">
        <f>IF(N675="zákl. prenesená",J675,0)</f>
        <v>0</v>
      </c>
      <c r="BH675" s="170">
        <f>IF(N675="zníž. prenesená",J675,0)</f>
        <v>0</v>
      </c>
      <c r="BI675" s="170">
        <f>IF(N675="nulová",J675,0)</f>
        <v>0</v>
      </c>
      <c r="BJ675" s="18" t="s">
        <v>87</v>
      </c>
      <c r="BK675" s="170">
        <f>ROUND(I675*H675,2)</f>
        <v>0</v>
      </c>
      <c r="BL675" s="18" t="s">
        <v>289</v>
      </c>
      <c r="BM675" s="169" t="s">
        <v>1073</v>
      </c>
    </row>
    <row r="676" spans="1:65" s="2" customFormat="1" ht="21.75" customHeight="1">
      <c r="A676" s="33"/>
      <c r="B676" s="156"/>
      <c r="C676" s="197" t="s">
        <v>1074</v>
      </c>
      <c r="D676" s="197" t="s">
        <v>305</v>
      </c>
      <c r="E676" s="198" t="s">
        <v>1075</v>
      </c>
      <c r="F676" s="199" t="s">
        <v>1076</v>
      </c>
      <c r="G676" s="200" t="s">
        <v>444</v>
      </c>
      <c r="H676" s="201">
        <v>4</v>
      </c>
      <c r="I676" s="202"/>
      <c r="J676" s="203">
        <f>ROUND(I676*H676,2)</f>
        <v>0</v>
      </c>
      <c r="K676" s="204"/>
      <c r="L676" s="205"/>
      <c r="M676" s="206" t="s">
        <v>1</v>
      </c>
      <c r="N676" s="207" t="s">
        <v>40</v>
      </c>
      <c r="O676" s="62"/>
      <c r="P676" s="167">
        <f>O676*H676</f>
        <v>0</v>
      </c>
      <c r="Q676" s="167">
        <v>5.1909999999999998E-2</v>
      </c>
      <c r="R676" s="167">
        <f>Q676*H676</f>
        <v>0.20763999999999999</v>
      </c>
      <c r="S676" s="167">
        <v>0</v>
      </c>
      <c r="T676" s="168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9" t="s">
        <v>388</v>
      </c>
      <c r="AT676" s="169" t="s">
        <v>305</v>
      </c>
      <c r="AU676" s="169" t="s">
        <v>87</v>
      </c>
      <c r="AY676" s="18" t="s">
        <v>196</v>
      </c>
      <c r="BE676" s="170">
        <f>IF(N676="základná",J676,0)</f>
        <v>0</v>
      </c>
      <c r="BF676" s="170">
        <f>IF(N676="znížená",J676,0)</f>
        <v>0</v>
      </c>
      <c r="BG676" s="170">
        <f>IF(N676="zákl. prenesená",J676,0)</f>
        <v>0</v>
      </c>
      <c r="BH676" s="170">
        <f>IF(N676="zníž. prenesená",J676,0)</f>
        <v>0</v>
      </c>
      <c r="BI676" s="170">
        <f>IF(N676="nulová",J676,0)</f>
        <v>0</v>
      </c>
      <c r="BJ676" s="18" t="s">
        <v>87</v>
      </c>
      <c r="BK676" s="170">
        <f>ROUND(I676*H676,2)</f>
        <v>0</v>
      </c>
      <c r="BL676" s="18" t="s">
        <v>289</v>
      </c>
      <c r="BM676" s="169" t="s">
        <v>1077</v>
      </c>
    </row>
    <row r="677" spans="1:65" s="2" customFormat="1" ht="16.5" customHeight="1">
      <c r="A677" s="33"/>
      <c r="B677" s="156"/>
      <c r="C677" s="197" t="s">
        <v>1078</v>
      </c>
      <c r="D677" s="197" t="s">
        <v>305</v>
      </c>
      <c r="E677" s="198" t="s">
        <v>1079</v>
      </c>
      <c r="F677" s="199" t="s">
        <v>1080</v>
      </c>
      <c r="G677" s="200" t="s">
        <v>444</v>
      </c>
      <c r="H677" s="201">
        <v>24</v>
      </c>
      <c r="I677" s="202"/>
      <c r="J677" s="203">
        <f>ROUND(I677*H677,2)</f>
        <v>0</v>
      </c>
      <c r="K677" s="204"/>
      <c r="L677" s="205"/>
      <c r="M677" s="206" t="s">
        <v>1</v>
      </c>
      <c r="N677" s="207" t="s">
        <v>40</v>
      </c>
      <c r="O677" s="62"/>
      <c r="P677" s="167">
        <f>O677*H677</f>
        <v>0</v>
      </c>
      <c r="Q677" s="167">
        <v>3.0710000000000001E-2</v>
      </c>
      <c r="R677" s="167">
        <f>Q677*H677</f>
        <v>0.73704000000000003</v>
      </c>
      <c r="S677" s="167">
        <v>0</v>
      </c>
      <c r="T677" s="168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9" t="s">
        <v>388</v>
      </c>
      <c r="AT677" s="169" t="s">
        <v>305</v>
      </c>
      <c r="AU677" s="169" t="s">
        <v>87</v>
      </c>
      <c r="AY677" s="18" t="s">
        <v>196</v>
      </c>
      <c r="BE677" s="170">
        <f>IF(N677="základná",J677,0)</f>
        <v>0</v>
      </c>
      <c r="BF677" s="170">
        <f>IF(N677="znížená",J677,0)</f>
        <v>0</v>
      </c>
      <c r="BG677" s="170">
        <f>IF(N677="zákl. prenesená",J677,0)</f>
        <v>0</v>
      </c>
      <c r="BH677" s="170">
        <f>IF(N677="zníž. prenesená",J677,0)</f>
        <v>0</v>
      </c>
      <c r="BI677" s="170">
        <f>IF(N677="nulová",J677,0)</f>
        <v>0</v>
      </c>
      <c r="BJ677" s="18" t="s">
        <v>87</v>
      </c>
      <c r="BK677" s="170">
        <f>ROUND(I677*H677,2)</f>
        <v>0</v>
      </c>
      <c r="BL677" s="18" t="s">
        <v>289</v>
      </c>
      <c r="BM677" s="169" t="s">
        <v>1081</v>
      </c>
    </row>
    <row r="678" spans="1:65" s="2" customFormat="1" ht="24.2" customHeight="1">
      <c r="A678" s="33"/>
      <c r="B678" s="156"/>
      <c r="C678" s="157" t="s">
        <v>1082</v>
      </c>
      <c r="D678" s="157" t="s">
        <v>197</v>
      </c>
      <c r="E678" s="158" t="s">
        <v>1083</v>
      </c>
      <c r="F678" s="159" t="s">
        <v>1084</v>
      </c>
      <c r="G678" s="160" t="s">
        <v>280</v>
      </c>
      <c r="H678" s="161">
        <v>1.371</v>
      </c>
      <c r="I678" s="162"/>
      <c r="J678" s="163">
        <f>ROUND(I678*H678,2)</f>
        <v>0</v>
      </c>
      <c r="K678" s="164"/>
      <c r="L678" s="34"/>
      <c r="M678" s="165" t="s">
        <v>1</v>
      </c>
      <c r="N678" s="166" t="s">
        <v>40</v>
      </c>
      <c r="O678" s="62"/>
      <c r="P678" s="167">
        <f>O678*H678</f>
        <v>0</v>
      </c>
      <c r="Q678" s="167">
        <v>0</v>
      </c>
      <c r="R678" s="167">
        <f>Q678*H678</f>
        <v>0</v>
      </c>
      <c r="S678" s="167">
        <v>0</v>
      </c>
      <c r="T678" s="168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9" t="s">
        <v>289</v>
      </c>
      <c r="AT678" s="169" t="s">
        <v>197</v>
      </c>
      <c r="AU678" s="169" t="s">
        <v>87</v>
      </c>
      <c r="AY678" s="18" t="s">
        <v>196</v>
      </c>
      <c r="BE678" s="170">
        <f>IF(N678="základná",J678,0)</f>
        <v>0</v>
      </c>
      <c r="BF678" s="170">
        <f>IF(N678="znížená",J678,0)</f>
        <v>0</v>
      </c>
      <c r="BG678" s="170">
        <f>IF(N678="zákl. prenesená",J678,0)</f>
        <v>0</v>
      </c>
      <c r="BH678" s="170">
        <f>IF(N678="zníž. prenesená",J678,0)</f>
        <v>0</v>
      </c>
      <c r="BI678" s="170">
        <f>IF(N678="nulová",J678,0)</f>
        <v>0</v>
      </c>
      <c r="BJ678" s="18" t="s">
        <v>87</v>
      </c>
      <c r="BK678" s="170">
        <f>ROUND(I678*H678,2)</f>
        <v>0</v>
      </c>
      <c r="BL678" s="18" t="s">
        <v>289</v>
      </c>
      <c r="BM678" s="169" t="s">
        <v>1085</v>
      </c>
    </row>
    <row r="679" spans="1:65" s="12" customFormat="1" ht="22.7" customHeight="1">
      <c r="B679" s="146"/>
      <c r="D679" s="147" t="s">
        <v>73</v>
      </c>
      <c r="E679" s="171" t="s">
        <v>1086</v>
      </c>
      <c r="F679" s="171" t="s">
        <v>1087</v>
      </c>
      <c r="I679" s="149"/>
      <c r="J679" s="172">
        <f>BK679</f>
        <v>0</v>
      </c>
      <c r="L679" s="146"/>
      <c r="M679" s="150"/>
      <c r="N679" s="151"/>
      <c r="O679" s="151"/>
      <c r="P679" s="152">
        <f>SUM(P680:P687)</f>
        <v>0</v>
      </c>
      <c r="Q679" s="151"/>
      <c r="R679" s="152">
        <f>SUM(R680:R687)</f>
        <v>0.73254999999999992</v>
      </c>
      <c r="S679" s="151"/>
      <c r="T679" s="153">
        <f>SUM(T680:T687)</f>
        <v>0</v>
      </c>
      <c r="AR679" s="147" t="s">
        <v>87</v>
      </c>
      <c r="AT679" s="154" t="s">
        <v>73</v>
      </c>
      <c r="AU679" s="154" t="s">
        <v>81</v>
      </c>
      <c r="AY679" s="147" t="s">
        <v>196</v>
      </c>
      <c r="BK679" s="155">
        <f>SUM(BK680:BK687)</f>
        <v>0</v>
      </c>
    </row>
    <row r="680" spans="1:65" s="2" customFormat="1" ht="24.2" customHeight="1">
      <c r="A680" s="33"/>
      <c r="B680" s="156"/>
      <c r="C680" s="157" t="s">
        <v>1088</v>
      </c>
      <c r="D680" s="157" t="s">
        <v>197</v>
      </c>
      <c r="E680" s="158" t="s">
        <v>1089</v>
      </c>
      <c r="F680" s="159" t="s">
        <v>1090</v>
      </c>
      <c r="G680" s="160" t="s">
        <v>444</v>
      </c>
      <c r="H680" s="161">
        <v>23</v>
      </c>
      <c r="I680" s="162"/>
      <c r="J680" s="163">
        <f>ROUND(I680*H680,2)</f>
        <v>0</v>
      </c>
      <c r="K680" s="164"/>
      <c r="L680" s="34"/>
      <c r="M680" s="165" t="s">
        <v>1</v>
      </c>
      <c r="N680" s="166" t="s">
        <v>40</v>
      </c>
      <c r="O680" s="62"/>
      <c r="P680" s="167">
        <f>O680*H680</f>
        <v>0</v>
      </c>
      <c r="Q680" s="167">
        <v>8.4999999999999995E-4</v>
      </c>
      <c r="R680" s="167">
        <f>Q680*H680</f>
        <v>1.9549999999999998E-2</v>
      </c>
      <c r="S680" s="167">
        <v>0</v>
      </c>
      <c r="T680" s="168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9" t="s">
        <v>289</v>
      </c>
      <c r="AT680" s="169" t="s">
        <v>197</v>
      </c>
      <c r="AU680" s="169" t="s">
        <v>87</v>
      </c>
      <c r="AY680" s="18" t="s">
        <v>196</v>
      </c>
      <c r="BE680" s="170">
        <f>IF(N680="základná",J680,0)</f>
        <v>0</v>
      </c>
      <c r="BF680" s="170">
        <f>IF(N680="znížená",J680,0)</f>
        <v>0</v>
      </c>
      <c r="BG680" s="170">
        <f>IF(N680="zákl. prenesená",J680,0)</f>
        <v>0</v>
      </c>
      <c r="BH680" s="170">
        <f>IF(N680="zníž. prenesená",J680,0)</f>
        <v>0</v>
      </c>
      <c r="BI680" s="170">
        <f>IF(N680="nulová",J680,0)</f>
        <v>0</v>
      </c>
      <c r="BJ680" s="18" t="s">
        <v>87</v>
      </c>
      <c r="BK680" s="170">
        <f>ROUND(I680*H680,2)</f>
        <v>0</v>
      </c>
      <c r="BL680" s="18" t="s">
        <v>289</v>
      </c>
      <c r="BM680" s="169" t="s">
        <v>1091</v>
      </c>
    </row>
    <row r="681" spans="1:65" s="13" customFormat="1">
      <c r="B681" s="173"/>
      <c r="D681" s="174" t="s">
        <v>219</v>
      </c>
      <c r="E681" s="175" t="s">
        <v>1</v>
      </c>
      <c r="F681" s="176" t="s">
        <v>1092</v>
      </c>
      <c r="H681" s="177">
        <v>20</v>
      </c>
      <c r="I681" s="178"/>
      <c r="L681" s="173"/>
      <c r="M681" s="179"/>
      <c r="N681" s="180"/>
      <c r="O681" s="180"/>
      <c r="P681" s="180"/>
      <c r="Q681" s="180"/>
      <c r="R681" s="180"/>
      <c r="S681" s="180"/>
      <c r="T681" s="181"/>
      <c r="AT681" s="175" t="s">
        <v>219</v>
      </c>
      <c r="AU681" s="175" t="s">
        <v>87</v>
      </c>
      <c r="AV681" s="13" t="s">
        <v>87</v>
      </c>
      <c r="AW681" s="13" t="s">
        <v>29</v>
      </c>
      <c r="AX681" s="13" t="s">
        <v>74</v>
      </c>
      <c r="AY681" s="175" t="s">
        <v>196</v>
      </c>
    </row>
    <row r="682" spans="1:65" s="13" customFormat="1">
      <c r="B682" s="173"/>
      <c r="D682" s="174" t="s">
        <v>219</v>
      </c>
      <c r="E682" s="175" t="s">
        <v>1</v>
      </c>
      <c r="F682" s="176" t="s">
        <v>1093</v>
      </c>
      <c r="H682" s="177">
        <v>3</v>
      </c>
      <c r="I682" s="178"/>
      <c r="L682" s="173"/>
      <c r="M682" s="179"/>
      <c r="N682" s="180"/>
      <c r="O682" s="180"/>
      <c r="P682" s="180"/>
      <c r="Q682" s="180"/>
      <c r="R682" s="180"/>
      <c r="S682" s="180"/>
      <c r="T682" s="181"/>
      <c r="AT682" s="175" t="s">
        <v>219</v>
      </c>
      <c r="AU682" s="175" t="s">
        <v>87</v>
      </c>
      <c r="AV682" s="13" t="s">
        <v>87</v>
      </c>
      <c r="AW682" s="13" t="s">
        <v>29</v>
      </c>
      <c r="AX682" s="13" t="s">
        <v>74</v>
      </c>
      <c r="AY682" s="175" t="s">
        <v>196</v>
      </c>
    </row>
    <row r="683" spans="1:65" s="14" customFormat="1">
      <c r="B683" s="182"/>
      <c r="D683" s="174" t="s">
        <v>219</v>
      </c>
      <c r="E683" s="183" t="s">
        <v>1</v>
      </c>
      <c r="F683" s="184" t="s">
        <v>233</v>
      </c>
      <c r="H683" s="185">
        <v>23</v>
      </c>
      <c r="I683" s="186"/>
      <c r="L683" s="182"/>
      <c r="M683" s="187"/>
      <c r="N683" s="188"/>
      <c r="O683" s="188"/>
      <c r="P683" s="188"/>
      <c r="Q683" s="188"/>
      <c r="R683" s="188"/>
      <c r="S683" s="188"/>
      <c r="T683" s="189"/>
      <c r="AT683" s="183" t="s">
        <v>219</v>
      </c>
      <c r="AU683" s="183" t="s">
        <v>87</v>
      </c>
      <c r="AV683" s="14" t="s">
        <v>200</v>
      </c>
      <c r="AW683" s="14" t="s">
        <v>29</v>
      </c>
      <c r="AX683" s="14" t="s">
        <v>81</v>
      </c>
      <c r="AY683" s="183" t="s">
        <v>196</v>
      </c>
    </row>
    <row r="684" spans="1:65" s="2" customFormat="1" ht="37.700000000000003" customHeight="1">
      <c r="A684" s="33"/>
      <c r="B684" s="156"/>
      <c r="C684" s="197" t="s">
        <v>1094</v>
      </c>
      <c r="D684" s="197" t="s">
        <v>305</v>
      </c>
      <c r="E684" s="198" t="s">
        <v>1095</v>
      </c>
      <c r="F684" s="199" t="s">
        <v>1096</v>
      </c>
      <c r="G684" s="200" t="s">
        <v>444</v>
      </c>
      <c r="H684" s="201">
        <v>20</v>
      </c>
      <c r="I684" s="202"/>
      <c r="J684" s="203">
        <f>ROUND(I684*H684,2)</f>
        <v>0</v>
      </c>
      <c r="K684" s="204"/>
      <c r="L684" s="205"/>
      <c r="M684" s="206" t="s">
        <v>1</v>
      </c>
      <c r="N684" s="207" t="s">
        <v>40</v>
      </c>
      <c r="O684" s="62"/>
      <c r="P684" s="167">
        <f>O684*H684</f>
        <v>0</v>
      </c>
      <c r="Q684" s="167">
        <v>3.1E-2</v>
      </c>
      <c r="R684" s="167">
        <f>Q684*H684</f>
        <v>0.62</v>
      </c>
      <c r="S684" s="167">
        <v>0</v>
      </c>
      <c r="T684" s="168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69" t="s">
        <v>388</v>
      </c>
      <c r="AT684" s="169" t="s">
        <v>305</v>
      </c>
      <c r="AU684" s="169" t="s">
        <v>87</v>
      </c>
      <c r="AY684" s="18" t="s">
        <v>196</v>
      </c>
      <c r="BE684" s="170">
        <f>IF(N684="základná",J684,0)</f>
        <v>0</v>
      </c>
      <c r="BF684" s="170">
        <f>IF(N684="znížená",J684,0)</f>
        <v>0</v>
      </c>
      <c r="BG684" s="170">
        <f>IF(N684="zákl. prenesená",J684,0)</f>
        <v>0</v>
      </c>
      <c r="BH684" s="170">
        <f>IF(N684="zníž. prenesená",J684,0)</f>
        <v>0</v>
      </c>
      <c r="BI684" s="170">
        <f>IF(N684="nulová",J684,0)</f>
        <v>0</v>
      </c>
      <c r="BJ684" s="18" t="s">
        <v>87</v>
      </c>
      <c r="BK684" s="170">
        <f>ROUND(I684*H684,2)</f>
        <v>0</v>
      </c>
      <c r="BL684" s="18" t="s">
        <v>289</v>
      </c>
      <c r="BM684" s="169" t="s">
        <v>1097</v>
      </c>
    </row>
    <row r="685" spans="1:65" s="2" customFormat="1" ht="37.700000000000003" customHeight="1">
      <c r="A685" s="33"/>
      <c r="B685" s="156"/>
      <c r="C685" s="197" t="s">
        <v>1098</v>
      </c>
      <c r="D685" s="197" t="s">
        <v>305</v>
      </c>
      <c r="E685" s="198" t="s">
        <v>1099</v>
      </c>
      <c r="F685" s="199" t="s">
        <v>1100</v>
      </c>
      <c r="G685" s="200" t="s">
        <v>444</v>
      </c>
      <c r="H685" s="201">
        <v>3</v>
      </c>
      <c r="I685" s="202"/>
      <c r="J685" s="203">
        <f>ROUND(I685*H685,2)</f>
        <v>0</v>
      </c>
      <c r="K685" s="204"/>
      <c r="L685" s="205"/>
      <c r="M685" s="206" t="s">
        <v>1</v>
      </c>
      <c r="N685" s="207" t="s">
        <v>40</v>
      </c>
      <c r="O685" s="62"/>
      <c r="P685" s="167">
        <f>O685*H685</f>
        <v>0</v>
      </c>
      <c r="Q685" s="167">
        <v>3.1E-2</v>
      </c>
      <c r="R685" s="167">
        <f>Q685*H685</f>
        <v>9.2999999999999999E-2</v>
      </c>
      <c r="S685" s="167">
        <v>0</v>
      </c>
      <c r="T685" s="168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69" t="s">
        <v>388</v>
      </c>
      <c r="AT685" s="169" t="s">
        <v>305</v>
      </c>
      <c r="AU685" s="169" t="s">
        <v>87</v>
      </c>
      <c r="AY685" s="18" t="s">
        <v>196</v>
      </c>
      <c r="BE685" s="170">
        <f>IF(N685="základná",J685,0)</f>
        <v>0</v>
      </c>
      <c r="BF685" s="170">
        <f>IF(N685="znížená",J685,0)</f>
        <v>0</v>
      </c>
      <c r="BG685" s="170">
        <f>IF(N685="zákl. prenesená",J685,0)</f>
        <v>0</v>
      </c>
      <c r="BH685" s="170">
        <f>IF(N685="zníž. prenesená",J685,0)</f>
        <v>0</v>
      </c>
      <c r="BI685" s="170">
        <f>IF(N685="nulová",J685,0)</f>
        <v>0</v>
      </c>
      <c r="BJ685" s="18" t="s">
        <v>87</v>
      </c>
      <c r="BK685" s="170">
        <f>ROUND(I685*H685,2)</f>
        <v>0</v>
      </c>
      <c r="BL685" s="18" t="s">
        <v>289</v>
      </c>
      <c r="BM685" s="169" t="s">
        <v>1101</v>
      </c>
    </row>
    <row r="686" spans="1:65" s="13" customFormat="1">
      <c r="B686" s="173"/>
      <c r="D686" s="174" t="s">
        <v>219</v>
      </c>
      <c r="E686" s="175" t="s">
        <v>1</v>
      </c>
      <c r="F686" s="176" t="s">
        <v>1093</v>
      </c>
      <c r="H686" s="177">
        <v>3</v>
      </c>
      <c r="I686" s="178"/>
      <c r="L686" s="173"/>
      <c r="M686" s="179"/>
      <c r="N686" s="180"/>
      <c r="O686" s="180"/>
      <c r="P686" s="180"/>
      <c r="Q686" s="180"/>
      <c r="R686" s="180"/>
      <c r="S686" s="180"/>
      <c r="T686" s="181"/>
      <c r="AT686" s="175" t="s">
        <v>219</v>
      </c>
      <c r="AU686" s="175" t="s">
        <v>87</v>
      </c>
      <c r="AV686" s="13" t="s">
        <v>87</v>
      </c>
      <c r="AW686" s="13" t="s">
        <v>29</v>
      </c>
      <c r="AX686" s="13" t="s">
        <v>81</v>
      </c>
      <c r="AY686" s="175" t="s">
        <v>196</v>
      </c>
    </row>
    <row r="687" spans="1:65" s="2" customFormat="1" ht="24.2" customHeight="1">
      <c r="A687" s="33"/>
      <c r="B687" s="156"/>
      <c r="C687" s="157" t="s">
        <v>1102</v>
      </c>
      <c r="D687" s="157" t="s">
        <v>197</v>
      </c>
      <c r="E687" s="158" t="s">
        <v>1103</v>
      </c>
      <c r="F687" s="159" t="s">
        <v>1104</v>
      </c>
      <c r="G687" s="160" t="s">
        <v>280</v>
      </c>
      <c r="H687" s="161">
        <v>0.73299999999999998</v>
      </c>
      <c r="I687" s="162"/>
      <c r="J687" s="163">
        <f>ROUND(I687*H687,2)</f>
        <v>0</v>
      </c>
      <c r="K687" s="164"/>
      <c r="L687" s="34"/>
      <c r="M687" s="165" t="s">
        <v>1</v>
      </c>
      <c r="N687" s="166" t="s">
        <v>40</v>
      </c>
      <c r="O687" s="62"/>
      <c r="P687" s="167">
        <f>O687*H687</f>
        <v>0</v>
      </c>
      <c r="Q687" s="167">
        <v>0</v>
      </c>
      <c r="R687" s="167">
        <f>Q687*H687</f>
        <v>0</v>
      </c>
      <c r="S687" s="167">
        <v>0</v>
      </c>
      <c r="T687" s="168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69" t="s">
        <v>289</v>
      </c>
      <c r="AT687" s="169" t="s">
        <v>197</v>
      </c>
      <c r="AU687" s="169" t="s">
        <v>87</v>
      </c>
      <c r="AY687" s="18" t="s">
        <v>196</v>
      </c>
      <c r="BE687" s="170">
        <f>IF(N687="základná",J687,0)</f>
        <v>0</v>
      </c>
      <c r="BF687" s="170">
        <f>IF(N687="znížená",J687,0)</f>
        <v>0</v>
      </c>
      <c r="BG687" s="170">
        <f>IF(N687="zákl. prenesená",J687,0)</f>
        <v>0</v>
      </c>
      <c r="BH687" s="170">
        <f>IF(N687="zníž. prenesená",J687,0)</f>
        <v>0</v>
      </c>
      <c r="BI687" s="170">
        <f>IF(N687="nulová",J687,0)</f>
        <v>0</v>
      </c>
      <c r="BJ687" s="18" t="s">
        <v>87</v>
      </c>
      <c r="BK687" s="170">
        <f>ROUND(I687*H687,2)</f>
        <v>0</v>
      </c>
      <c r="BL687" s="18" t="s">
        <v>289</v>
      </c>
      <c r="BM687" s="169" t="s">
        <v>1105</v>
      </c>
    </row>
    <row r="688" spans="1:65" s="12" customFormat="1" ht="22.7" customHeight="1">
      <c r="B688" s="146"/>
      <c r="D688" s="147" t="s">
        <v>73</v>
      </c>
      <c r="E688" s="171" t="s">
        <v>1106</v>
      </c>
      <c r="F688" s="171" t="s">
        <v>1107</v>
      </c>
      <c r="I688" s="149"/>
      <c r="J688" s="172">
        <f>BK688</f>
        <v>0</v>
      </c>
      <c r="L688" s="146"/>
      <c r="M688" s="150"/>
      <c r="N688" s="151"/>
      <c r="O688" s="151"/>
      <c r="P688" s="152">
        <f>SUM(P689:P699)</f>
        <v>0</v>
      </c>
      <c r="Q688" s="151"/>
      <c r="R688" s="152">
        <f>SUM(R689:R699)</f>
        <v>1.0787745</v>
      </c>
      <c r="S688" s="151"/>
      <c r="T688" s="153">
        <f>SUM(T689:T699)</f>
        <v>0</v>
      </c>
      <c r="AR688" s="147" t="s">
        <v>87</v>
      </c>
      <c r="AT688" s="154" t="s">
        <v>73</v>
      </c>
      <c r="AU688" s="154" t="s">
        <v>81</v>
      </c>
      <c r="AY688" s="147" t="s">
        <v>196</v>
      </c>
      <c r="BK688" s="155">
        <f>SUM(BK689:BK699)</f>
        <v>0</v>
      </c>
    </row>
    <row r="689" spans="1:65" s="2" customFormat="1" ht="24.2" customHeight="1">
      <c r="A689" s="33"/>
      <c r="B689" s="156"/>
      <c r="C689" s="157" t="s">
        <v>1108</v>
      </c>
      <c r="D689" s="157" t="s">
        <v>197</v>
      </c>
      <c r="E689" s="158" t="s">
        <v>1109</v>
      </c>
      <c r="F689" s="159" t="s">
        <v>1110</v>
      </c>
      <c r="G689" s="160" t="s">
        <v>316</v>
      </c>
      <c r="H689" s="161">
        <v>172.25</v>
      </c>
      <c r="I689" s="162"/>
      <c r="J689" s="163">
        <f>ROUND(I689*H689,2)</f>
        <v>0</v>
      </c>
      <c r="K689" s="164"/>
      <c r="L689" s="34"/>
      <c r="M689" s="165" t="s">
        <v>1</v>
      </c>
      <c r="N689" s="166" t="s">
        <v>40</v>
      </c>
      <c r="O689" s="62"/>
      <c r="P689" s="167">
        <f>O689*H689</f>
        <v>0</v>
      </c>
      <c r="Q689" s="167">
        <v>2.1000000000000001E-4</v>
      </c>
      <c r="R689" s="167">
        <f>Q689*H689</f>
        <v>3.6172500000000003E-2</v>
      </c>
      <c r="S689" s="167">
        <v>0</v>
      </c>
      <c r="T689" s="168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9" t="s">
        <v>289</v>
      </c>
      <c r="AT689" s="169" t="s">
        <v>197</v>
      </c>
      <c r="AU689" s="169" t="s">
        <v>87</v>
      </c>
      <c r="AY689" s="18" t="s">
        <v>196</v>
      </c>
      <c r="BE689" s="170">
        <f>IF(N689="základná",J689,0)</f>
        <v>0</v>
      </c>
      <c r="BF689" s="170">
        <f>IF(N689="znížená",J689,0)</f>
        <v>0</v>
      </c>
      <c r="BG689" s="170">
        <f>IF(N689="zákl. prenesená",J689,0)</f>
        <v>0</v>
      </c>
      <c r="BH689" s="170">
        <f>IF(N689="zníž. prenesená",J689,0)</f>
        <v>0</v>
      </c>
      <c r="BI689" s="170">
        <f>IF(N689="nulová",J689,0)</f>
        <v>0</v>
      </c>
      <c r="BJ689" s="18" t="s">
        <v>87</v>
      </c>
      <c r="BK689" s="170">
        <f>ROUND(I689*H689,2)</f>
        <v>0</v>
      </c>
      <c r="BL689" s="18" t="s">
        <v>289</v>
      </c>
      <c r="BM689" s="169" t="s">
        <v>1111</v>
      </c>
    </row>
    <row r="690" spans="1:65" s="13" customFormat="1">
      <c r="B690" s="173"/>
      <c r="D690" s="174" t="s">
        <v>219</v>
      </c>
      <c r="E690" s="175" t="s">
        <v>1</v>
      </c>
      <c r="F690" s="176" t="s">
        <v>1112</v>
      </c>
      <c r="H690" s="177">
        <v>172.25</v>
      </c>
      <c r="I690" s="178"/>
      <c r="L690" s="173"/>
      <c r="M690" s="179"/>
      <c r="N690" s="180"/>
      <c r="O690" s="180"/>
      <c r="P690" s="180"/>
      <c r="Q690" s="180"/>
      <c r="R690" s="180"/>
      <c r="S690" s="180"/>
      <c r="T690" s="181"/>
      <c r="AT690" s="175" t="s">
        <v>219</v>
      </c>
      <c r="AU690" s="175" t="s">
        <v>87</v>
      </c>
      <c r="AV690" s="13" t="s">
        <v>87</v>
      </c>
      <c r="AW690" s="13" t="s">
        <v>29</v>
      </c>
      <c r="AX690" s="13" t="s">
        <v>81</v>
      </c>
      <c r="AY690" s="175" t="s">
        <v>196</v>
      </c>
    </row>
    <row r="691" spans="1:65" s="2" customFormat="1" ht="33" customHeight="1">
      <c r="A691" s="33"/>
      <c r="B691" s="156"/>
      <c r="C691" s="197" t="s">
        <v>1113</v>
      </c>
      <c r="D691" s="197" t="s">
        <v>305</v>
      </c>
      <c r="E691" s="198" t="s">
        <v>1114</v>
      </c>
      <c r="F691" s="199" t="s">
        <v>1115</v>
      </c>
      <c r="G691" s="200" t="s">
        <v>224</v>
      </c>
      <c r="H691" s="201">
        <v>0.67</v>
      </c>
      <c r="I691" s="202"/>
      <c r="J691" s="203">
        <f>ROUND(I691*H691,2)</f>
        <v>0</v>
      </c>
      <c r="K691" s="204"/>
      <c r="L691" s="205"/>
      <c r="M691" s="206" t="s">
        <v>1</v>
      </c>
      <c r="N691" s="207" t="s">
        <v>40</v>
      </c>
      <c r="O691" s="62"/>
      <c r="P691" s="167">
        <f>O691*H691</f>
        <v>0</v>
      </c>
      <c r="Q691" s="167">
        <v>0.5</v>
      </c>
      <c r="R691" s="167">
        <f>Q691*H691</f>
        <v>0.33500000000000002</v>
      </c>
      <c r="S691" s="167">
        <v>0</v>
      </c>
      <c r="T691" s="168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69" t="s">
        <v>388</v>
      </c>
      <c r="AT691" s="169" t="s">
        <v>305</v>
      </c>
      <c r="AU691" s="169" t="s">
        <v>87</v>
      </c>
      <c r="AY691" s="18" t="s">
        <v>196</v>
      </c>
      <c r="BE691" s="170">
        <f>IF(N691="základná",J691,0)</f>
        <v>0</v>
      </c>
      <c r="BF691" s="170">
        <f>IF(N691="znížená",J691,0)</f>
        <v>0</v>
      </c>
      <c r="BG691" s="170">
        <f>IF(N691="zákl. prenesená",J691,0)</f>
        <v>0</v>
      </c>
      <c r="BH691" s="170">
        <f>IF(N691="zníž. prenesená",J691,0)</f>
        <v>0</v>
      </c>
      <c r="BI691" s="170">
        <f>IF(N691="nulová",J691,0)</f>
        <v>0</v>
      </c>
      <c r="BJ691" s="18" t="s">
        <v>87</v>
      </c>
      <c r="BK691" s="170">
        <f>ROUND(I691*H691,2)</f>
        <v>0</v>
      </c>
      <c r="BL691" s="18" t="s">
        <v>289</v>
      </c>
      <c r="BM691" s="169" t="s">
        <v>1116</v>
      </c>
    </row>
    <row r="692" spans="1:65" s="13" customFormat="1">
      <c r="B692" s="173"/>
      <c r="D692" s="174" t="s">
        <v>219</v>
      </c>
      <c r="E692" s="175" t="s">
        <v>1</v>
      </c>
      <c r="F692" s="176" t="s">
        <v>1117</v>
      </c>
      <c r="H692" s="177">
        <v>0.62</v>
      </c>
      <c r="I692" s="178"/>
      <c r="L692" s="173"/>
      <c r="M692" s="179"/>
      <c r="N692" s="180"/>
      <c r="O692" s="180"/>
      <c r="P692" s="180"/>
      <c r="Q692" s="180"/>
      <c r="R692" s="180"/>
      <c r="S692" s="180"/>
      <c r="T692" s="181"/>
      <c r="AT692" s="175" t="s">
        <v>219</v>
      </c>
      <c r="AU692" s="175" t="s">
        <v>87</v>
      </c>
      <c r="AV692" s="13" t="s">
        <v>87</v>
      </c>
      <c r="AW692" s="13" t="s">
        <v>29</v>
      </c>
      <c r="AX692" s="13" t="s">
        <v>81</v>
      </c>
      <c r="AY692" s="175" t="s">
        <v>196</v>
      </c>
    </row>
    <row r="693" spans="1:65" s="13" customFormat="1">
      <c r="B693" s="173"/>
      <c r="D693" s="174" t="s">
        <v>219</v>
      </c>
      <c r="F693" s="176" t="s">
        <v>1118</v>
      </c>
      <c r="H693" s="177">
        <v>0.67</v>
      </c>
      <c r="I693" s="178"/>
      <c r="L693" s="173"/>
      <c r="M693" s="179"/>
      <c r="N693" s="180"/>
      <c r="O693" s="180"/>
      <c r="P693" s="180"/>
      <c r="Q693" s="180"/>
      <c r="R693" s="180"/>
      <c r="S693" s="180"/>
      <c r="T693" s="181"/>
      <c r="AT693" s="175" t="s">
        <v>219</v>
      </c>
      <c r="AU693" s="175" t="s">
        <v>87</v>
      </c>
      <c r="AV693" s="13" t="s">
        <v>87</v>
      </c>
      <c r="AW693" s="13" t="s">
        <v>3</v>
      </c>
      <c r="AX693" s="13" t="s">
        <v>81</v>
      </c>
      <c r="AY693" s="175" t="s">
        <v>196</v>
      </c>
    </row>
    <row r="694" spans="1:65" s="2" customFormat="1" ht="24.2" customHeight="1">
      <c r="A694" s="33"/>
      <c r="B694" s="156"/>
      <c r="C694" s="157" t="s">
        <v>1119</v>
      </c>
      <c r="D694" s="157" t="s">
        <v>197</v>
      </c>
      <c r="E694" s="158" t="s">
        <v>1120</v>
      </c>
      <c r="F694" s="159" t="s">
        <v>1121</v>
      </c>
      <c r="G694" s="160" t="s">
        <v>224</v>
      </c>
      <c r="H694" s="161">
        <v>0.62</v>
      </c>
      <c r="I694" s="162"/>
      <c r="J694" s="163">
        <f>ROUND(I694*H694,2)</f>
        <v>0</v>
      </c>
      <c r="K694" s="164"/>
      <c r="L694" s="34"/>
      <c r="M694" s="165" t="s">
        <v>1</v>
      </c>
      <c r="N694" s="166" t="s">
        <v>40</v>
      </c>
      <c r="O694" s="62"/>
      <c r="P694" s="167">
        <f>O694*H694</f>
        <v>0</v>
      </c>
      <c r="Q694" s="167">
        <v>2.7300000000000001E-2</v>
      </c>
      <c r="R694" s="167">
        <f>Q694*H694</f>
        <v>1.6926E-2</v>
      </c>
      <c r="S694" s="167">
        <v>0</v>
      </c>
      <c r="T694" s="168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9" t="s">
        <v>289</v>
      </c>
      <c r="AT694" s="169" t="s">
        <v>197</v>
      </c>
      <c r="AU694" s="169" t="s">
        <v>87</v>
      </c>
      <c r="AY694" s="18" t="s">
        <v>196</v>
      </c>
      <c r="BE694" s="170">
        <f>IF(N694="základná",J694,0)</f>
        <v>0</v>
      </c>
      <c r="BF694" s="170">
        <f>IF(N694="znížená",J694,0)</f>
        <v>0</v>
      </c>
      <c r="BG694" s="170">
        <f>IF(N694="zákl. prenesená",J694,0)</f>
        <v>0</v>
      </c>
      <c r="BH694" s="170">
        <f>IF(N694="zníž. prenesená",J694,0)</f>
        <v>0</v>
      </c>
      <c r="BI694" s="170">
        <f>IF(N694="nulová",J694,0)</f>
        <v>0</v>
      </c>
      <c r="BJ694" s="18" t="s">
        <v>87</v>
      </c>
      <c r="BK694" s="170">
        <f>ROUND(I694*H694,2)</f>
        <v>0</v>
      </c>
      <c r="BL694" s="18" t="s">
        <v>289</v>
      </c>
      <c r="BM694" s="169" t="s">
        <v>1122</v>
      </c>
    </row>
    <row r="695" spans="1:65" s="2" customFormat="1" ht="24.2" customHeight="1">
      <c r="A695" s="33"/>
      <c r="B695" s="156"/>
      <c r="C695" s="157" t="s">
        <v>1123</v>
      </c>
      <c r="D695" s="157" t="s">
        <v>197</v>
      </c>
      <c r="E695" s="158" t="s">
        <v>1124</v>
      </c>
      <c r="F695" s="159" t="s">
        <v>1125</v>
      </c>
      <c r="G695" s="160" t="s">
        <v>217</v>
      </c>
      <c r="H695" s="161">
        <v>56</v>
      </c>
      <c r="I695" s="162"/>
      <c r="J695" s="163">
        <f>ROUND(I695*H695,2)</f>
        <v>0</v>
      </c>
      <c r="K695" s="164"/>
      <c r="L695" s="34"/>
      <c r="M695" s="165" t="s">
        <v>1</v>
      </c>
      <c r="N695" s="166" t="s">
        <v>40</v>
      </c>
      <c r="O695" s="62"/>
      <c r="P695" s="167">
        <f>O695*H695</f>
        <v>0</v>
      </c>
      <c r="Q695" s="167">
        <v>1.226E-2</v>
      </c>
      <c r="R695" s="167">
        <f>Q695*H695</f>
        <v>0.68656000000000006</v>
      </c>
      <c r="S695" s="167">
        <v>0</v>
      </c>
      <c r="T695" s="168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69" t="s">
        <v>289</v>
      </c>
      <c r="AT695" s="169" t="s">
        <v>197</v>
      </c>
      <c r="AU695" s="169" t="s">
        <v>87</v>
      </c>
      <c r="AY695" s="18" t="s">
        <v>196</v>
      </c>
      <c r="BE695" s="170">
        <f>IF(N695="základná",J695,0)</f>
        <v>0</v>
      </c>
      <c r="BF695" s="170">
        <f>IF(N695="znížená",J695,0)</f>
        <v>0</v>
      </c>
      <c r="BG695" s="170">
        <f>IF(N695="zákl. prenesená",J695,0)</f>
        <v>0</v>
      </c>
      <c r="BH695" s="170">
        <f>IF(N695="zníž. prenesená",J695,0)</f>
        <v>0</v>
      </c>
      <c r="BI695" s="170">
        <f>IF(N695="nulová",J695,0)</f>
        <v>0</v>
      </c>
      <c r="BJ695" s="18" t="s">
        <v>87</v>
      </c>
      <c r="BK695" s="170">
        <f>ROUND(I695*H695,2)</f>
        <v>0</v>
      </c>
      <c r="BL695" s="18" t="s">
        <v>289</v>
      </c>
      <c r="BM695" s="169" t="s">
        <v>1126</v>
      </c>
    </row>
    <row r="696" spans="1:65" s="13" customFormat="1">
      <c r="B696" s="173"/>
      <c r="D696" s="174" t="s">
        <v>219</v>
      </c>
      <c r="E696" s="175" t="s">
        <v>1</v>
      </c>
      <c r="F696" s="176" t="s">
        <v>1127</v>
      </c>
      <c r="H696" s="177">
        <v>56</v>
      </c>
      <c r="I696" s="178"/>
      <c r="L696" s="173"/>
      <c r="M696" s="179"/>
      <c r="N696" s="180"/>
      <c r="O696" s="180"/>
      <c r="P696" s="180"/>
      <c r="Q696" s="180"/>
      <c r="R696" s="180"/>
      <c r="S696" s="180"/>
      <c r="T696" s="181"/>
      <c r="AT696" s="175" t="s">
        <v>219</v>
      </c>
      <c r="AU696" s="175" t="s">
        <v>87</v>
      </c>
      <c r="AV696" s="13" t="s">
        <v>87</v>
      </c>
      <c r="AW696" s="13" t="s">
        <v>29</v>
      </c>
      <c r="AX696" s="13" t="s">
        <v>81</v>
      </c>
      <c r="AY696" s="175" t="s">
        <v>196</v>
      </c>
    </row>
    <row r="697" spans="1:65" s="2" customFormat="1" ht="24.2" customHeight="1">
      <c r="A697" s="33"/>
      <c r="B697" s="156"/>
      <c r="C697" s="157" t="s">
        <v>1128</v>
      </c>
      <c r="D697" s="157" t="s">
        <v>197</v>
      </c>
      <c r="E697" s="158" t="s">
        <v>1129</v>
      </c>
      <c r="F697" s="159" t="s">
        <v>1130</v>
      </c>
      <c r="G697" s="160" t="s">
        <v>224</v>
      </c>
      <c r="H697" s="161">
        <v>1.4</v>
      </c>
      <c r="I697" s="162"/>
      <c r="J697" s="163">
        <f>ROUND(I697*H697,2)</f>
        <v>0</v>
      </c>
      <c r="K697" s="164"/>
      <c r="L697" s="34"/>
      <c r="M697" s="165" t="s">
        <v>1</v>
      </c>
      <c r="N697" s="166" t="s">
        <v>40</v>
      </c>
      <c r="O697" s="62"/>
      <c r="P697" s="167">
        <f>O697*H697</f>
        <v>0</v>
      </c>
      <c r="Q697" s="167">
        <v>2.9399999999999999E-3</v>
      </c>
      <c r="R697" s="167">
        <f>Q697*H697</f>
        <v>4.1159999999999999E-3</v>
      </c>
      <c r="S697" s="167">
        <v>0</v>
      </c>
      <c r="T697" s="168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9" t="s">
        <v>289</v>
      </c>
      <c r="AT697" s="169" t="s">
        <v>197</v>
      </c>
      <c r="AU697" s="169" t="s">
        <v>87</v>
      </c>
      <c r="AY697" s="18" t="s">
        <v>196</v>
      </c>
      <c r="BE697" s="170">
        <f>IF(N697="základná",J697,0)</f>
        <v>0</v>
      </c>
      <c r="BF697" s="170">
        <f>IF(N697="znížená",J697,0)</f>
        <v>0</v>
      </c>
      <c r="BG697" s="170">
        <f>IF(N697="zákl. prenesená",J697,0)</f>
        <v>0</v>
      </c>
      <c r="BH697" s="170">
        <f>IF(N697="zníž. prenesená",J697,0)</f>
        <v>0</v>
      </c>
      <c r="BI697" s="170">
        <f>IF(N697="nulová",J697,0)</f>
        <v>0</v>
      </c>
      <c r="BJ697" s="18" t="s">
        <v>87</v>
      </c>
      <c r="BK697" s="170">
        <f>ROUND(I697*H697,2)</f>
        <v>0</v>
      </c>
      <c r="BL697" s="18" t="s">
        <v>289</v>
      </c>
      <c r="BM697" s="169" t="s">
        <v>1131</v>
      </c>
    </row>
    <row r="698" spans="1:65" s="13" customFormat="1">
      <c r="B698" s="173"/>
      <c r="D698" s="174" t="s">
        <v>219</v>
      </c>
      <c r="E698" s="175" t="s">
        <v>1</v>
      </c>
      <c r="F698" s="176" t="s">
        <v>1132</v>
      </c>
      <c r="H698" s="177">
        <v>1.4</v>
      </c>
      <c r="I698" s="178"/>
      <c r="L698" s="173"/>
      <c r="M698" s="179"/>
      <c r="N698" s="180"/>
      <c r="O698" s="180"/>
      <c r="P698" s="180"/>
      <c r="Q698" s="180"/>
      <c r="R698" s="180"/>
      <c r="S698" s="180"/>
      <c r="T698" s="181"/>
      <c r="AT698" s="175" t="s">
        <v>219</v>
      </c>
      <c r="AU698" s="175" t="s">
        <v>87</v>
      </c>
      <c r="AV698" s="13" t="s">
        <v>87</v>
      </c>
      <c r="AW698" s="13" t="s">
        <v>29</v>
      </c>
      <c r="AX698" s="13" t="s">
        <v>81</v>
      </c>
      <c r="AY698" s="175" t="s">
        <v>196</v>
      </c>
    </row>
    <row r="699" spans="1:65" s="2" customFormat="1" ht="24.2" customHeight="1">
      <c r="A699" s="33"/>
      <c r="B699" s="156"/>
      <c r="C699" s="157" t="s">
        <v>1133</v>
      </c>
      <c r="D699" s="157" t="s">
        <v>197</v>
      </c>
      <c r="E699" s="158" t="s">
        <v>1134</v>
      </c>
      <c r="F699" s="159" t="s">
        <v>1135</v>
      </c>
      <c r="G699" s="160" t="s">
        <v>280</v>
      </c>
      <c r="H699" s="161">
        <v>1.079</v>
      </c>
      <c r="I699" s="162"/>
      <c r="J699" s="163">
        <f>ROUND(I699*H699,2)</f>
        <v>0</v>
      </c>
      <c r="K699" s="164"/>
      <c r="L699" s="34"/>
      <c r="M699" s="165" t="s">
        <v>1</v>
      </c>
      <c r="N699" s="166" t="s">
        <v>40</v>
      </c>
      <c r="O699" s="62"/>
      <c r="P699" s="167">
        <f>O699*H699</f>
        <v>0</v>
      </c>
      <c r="Q699" s="167">
        <v>0</v>
      </c>
      <c r="R699" s="167">
        <f>Q699*H699</f>
        <v>0</v>
      </c>
      <c r="S699" s="167">
        <v>0</v>
      </c>
      <c r="T699" s="168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69" t="s">
        <v>289</v>
      </c>
      <c r="AT699" s="169" t="s">
        <v>197</v>
      </c>
      <c r="AU699" s="169" t="s">
        <v>87</v>
      </c>
      <c r="AY699" s="18" t="s">
        <v>196</v>
      </c>
      <c r="BE699" s="170">
        <f>IF(N699="základná",J699,0)</f>
        <v>0</v>
      </c>
      <c r="BF699" s="170">
        <f>IF(N699="znížená",J699,0)</f>
        <v>0</v>
      </c>
      <c r="BG699" s="170">
        <f>IF(N699="zákl. prenesená",J699,0)</f>
        <v>0</v>
      </c>
      <c r="BH699" s="170">
        <f>IF(N699="zníž. prenesená",J699,0)</f>
        <v>0</v>
      </c>
      <c r="BI699" s="170">
        <f>IF(N699="nulová",J699,0)</f>
        <v>0</v>
      </c>
      <c r="BJ699" s="18" t="s">
        <v>87</v>
      </c>
      <c r="BK699" s="170">
        <f>ROUND(I699*H699,2)</f>
        <v>0</v>
      </c>
      <c r="BL699" s="18" t="s">
        <v>289</v>
      </c>
      <c r="BM699" s="169" t="s">
        <v>1136</v>
      </c>
    </row>
    <row r="700" spans="1:65" s="12" customFormat="1" ht="22.7" customHeight="1">
      <c r="B700" s="146"/>
      <c r="D700" s="147" t="s">
        <v>73</v>
      </c>
      <c r="E700" s="171" t="s">
        <v>1137</v>
      </c>
      <c r="F700" s="171" t="s">
        <v>1138</v>
      </c>
      <c r="I700" s="149"/>
      <c r="J700" s="172">
        <f>BK700</f>
        <v>0</v>
      </c>
      <c r="L700" s="146"/>
      <c r="M700" s="150"/>
      <c r="N700" s="151"/>
      <c r="O700" s="151"/>
      <c r="P700" s="152">
        <f>SUM(P701:P824)</f>
        <v>0</v>
      </c>
      <c r="Q700" s="151"/>
      <c r="R700" s="152">
        <f>SUM(R701:R824)</f>
        <v>93.344880039999993</v>
      </c>
      <c r="S700" s="151"/>
      <c r="T700" s="153">
        <f>SUM(T701:T824)</f>
        <v>0</v>
      </c>
      <c r="AR700" s="147" t="s">
        <v>87</v>
      </c>
      <c r="AT700" s="154" t="s">
        <v>73</v>
      </c>
      <c r="AU700" s="154" t="s">
        <v>81</v>
      </c>
      <c r="AY700" s="147" t="s">
        <v>196</v>
      </c>
      <c r="BK700" s="155">
        <f>SUM(BK701:BK824)</f>
        <v>0</v>
      </c>
    </row>
    <row r="701" spans="1:65" s="2" customFormat="1" ht="33" customHeight="1">
      <c r="A701" s="33"/>
      <c r="B701" s="156"/>
      <c r="C701" s="157" t="s">
        <v>1139</v>
      </c>
      <c r="D701" s="157" t="s">
        <v>197</v>
      </c>
      <c r="E701" s="158" t="s">
        <v>1140</v>
      </c>
      <c r="F701" s="159" t="s">
        <v>1141</v>
      </c>
      <c r="G701" s="160" t="s">
        <v>217</v>
      </c>
      <c r="H701" s="161">
        <v>636.21799999999996</v>
      </c>
      <c r="I701" s="162"/>
      <c r="J701" s="163">
        <f>ROUND(I701*H701,2)</f>
        <v>0</v>
      </c>
      <c r="K701" s="164"/>
      <c r="L701" s="34"/>
      <c r="M701" s="165" t="s">
        <v>1</v>
      </c>
      <c r="N701" s="166" t="s">
        <v>40</v>
      </c>
      <c r="O701" s="62"/>
      <c r="P701" s="167">
        <f>O701*H701</f>
        <v>0</v>
      </c>
      <c r="Q701" s="167">
        <v>2.3820000000000001E-2</v>
      </c>
      <c r="R701" s="167">
        <f>Q701*H701</f>
        <v>15.154712759999999</v>
      </c>
      <c r="S701" s="167">
        <v>0</v>
      </c>
      <c r="T701" s="168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9" t="s">
        <v>289</v>
      </c>
      <c r="AT701" s="169" t="s">
        <v>197</v>
      </c>
      <c r="AU701" s="169" t="s">
        <v>87</v>
      </c>
      <c r="AY701" s="18" t="s">
        <v>196</v>
      </c>
      <c r="BE701" s="170">
        <f>IF(N701="základná",J701,0)</f>
        <v>0</v>
      </c>
      <c r="BF701" s="170">
        <f>IF(N701="znížená",J701,0)</f>
        <v>0</v>
      </c>
      <c r="BG701" s="170">
        <f>IF(N701="zákl. prenesená",J701,0)</f>
        <v>0</v>
      </c>
      <c r="BH701" s="170">
        <f>IF(N701="zníž. prenesená",J701,0)</f>
        <v>0</v>
      </c>
      <c r="BI701" s="170">
        <f>IF(N701="nulová",J701,0)</f>
        <v>0</v>
      </c>
      <c r="BJ701" s="18" t="s">
        <v>87</v>
      </c>
      <c r="BK701" s="170">
        <f>ROUND(I701*H701,2)</f>
        <v>0</v>
      </c>
      <c r="BL701" s="18" t="s">
        <v>289</v>
      </c>
      <c r="BM701" s="169" t="s">
        <v>1142</v>
      </c>
    </row>
    <row r="702" spans="1:65" s="13" customFormat="1" ht="22.5">
      <c r="B702" s="173"/>
      <c r="D702" s="174" t="s">
        <v>219</v>
      </c>
      <c r="E702" s="175" t="s">
        <v>1</v>
      </c>
      <c r="F702" s="176" t="s">
        <v>1143</v>
      </c>
      <c r="H702" s="177">
        <v>346.00599999999997</v>
      </c>
      <c r="I702" s="178"/>
      <c r="L702" s="173"/>
      <c r="M702" s="179"/>
      <c r="N702" s="180"/>
      <c r="O702" s="180"/>
      <c r="P702" s="180"/>
      <c r="Q702" s="180"/>
      <c r="R702" s="180"/>
      <c r="S702" s="180"/>
      <c r="T702" s="181"/>
      <c r="AT702" s="175" t="s">
        <v>219</v>
      </c>
      <c r="AU702" s="175" t="s">
        <v>87</v>
      </c>
      <c r="AV702" s="13" t="s">
        <v>87</v>
      </c>
      <c r="AW702" s="13" t="s">
        <v>29</v>
      </c>
      <c r="AX702" s="13" t="s">
        <v>74</v>
      </c>
      <c r="AY702" s="175" t="s">
        <v>196</v>
      </c>
    </row>
    <row r="703" spans="1:65" s="13" customFormat="1">
      <c r="B703" s="173"/>
      <c r="D703" s="174" t="s">
        <v>219</v>
      </c>
      <c r="E703" s="175" t="s">
        <v>1</v>
      </c>
      <c r="F703" s="176" t="s">
        <v>1144</v>
      </c>
      <c r="H703" s="177">
        <v>-3.25</v>
      </c>
      <c r="I703" s="178"/>
      <c r="L703" s="173"/>
      <c r="M703" s="179"/>
      <c r="N703" s="180"/>
      <c r="O703" s="180"/>
      <c r="P703" s="180"/>
      <c r="Q703" s="180"/>
      <c r="R703" s="180"/>
      <c r="S703" s="180"/>
      <c r="T703" s="181"/>
      <c r="AT703" s="175" t="s">
        <v>219</v>
      </c>
      <c r="AU703" s="175" t="s">
        <v>87</v>
      </c>
      <c r="AV703" s="13" t="s">
        <v>87</v>
      </c>
      <c r="AW703" s="13" t="s">
        <v>29</v>
      </c>
      <c r="AX703" s="13" t="s">
        <v>74</v>
      </c>
      <c r="AY703" s="175" t="s">
        <v>196</v>
      </c>
    </row>
    <row r="704" spans="1:65" s="13" customFormat="1" ht="22.5">
      <c r="B704" s="173"/>
      <c r="D704" s="174" t="s">
        <v>219</v>
      </c>
      <c r="E704" s="175" t="s">
        <v>1</v>
      </c>
      <c r="F704" s="176" t="s">
        <v>1145</v>
      </c>
      <c r="H704" s="177">
        <v>284.00200000000001</v>
      </c>
      <c r="I704" s="178"/>
      <c r="L704" s="173"/>
      <c r="M704" s="179"/>
      <c r="N704" s="180"/>
      <c r="O704" s="180"/>
      <c r="P704" s="180"/>
      <c r="Q704" s="180"/>
      <c r="R704" s="180"/>
      <c r="S704" s="180"/>
      <c r="T704" s="181"/>
      <c r="AT704" s="175" t="s">
        <v>219</v>
      </c>
      <c r="AU704" s="175" t="s">
        <v>87</v>
      </c>
      <c r="AV704" s="13" t="s">
        <v>87</v>
      </c>
      <c r="AW704" s="13" t="s">
        <v>29</v>
      </c>
      <c r="AX704" s="13" t="s">
        <v>74</v>
      </c>
      <c r="AY704" s="175" t="s">
        <v>196</v>
      </c>
    </row>
    <row r="705" spans="1:65" s="13" customFormat="1">
      <c r="B705" s="173"/>
      <c r="D705" s="174" t="s">
        <v>219</v>
      </c>
      <c r="E705" s="175" t="s">
        <v>1</v>
      </c>
      <c r="F705" s="176" t="s">
        <v>1146</v>
      </c>
      <c r="H705" s="177">
        <v>9.4600000000000009</v>
      </c>
      <c r="I705" s="178"/>
      <c r="L705" s="173"/>
      <c r="M705" s="179"/>
      <c r="N705" s="180"/>
      <c r="O705" s="180"/>
      <c r="P705" s="180"/>
      <c r="Q705" s="180"/>
      <c r="R705" s="180"/>
      <c r="S705" s="180"/>
      <c r="T705" s="181"/>
      <c r="AT705" s="175" t="s">
        <v>219</v>
      </c>
      <c r="AU705" s="175" t="s">
        <v>87</v>
      </c>
      <c r="AV705" s="13" t="s">
        <v>87</v>
      </c>
      <c r="AW705" s="13" t="s">
        <v>29</v>
      </c>
      <c r="AX705" s="13" t="s">
        <v>74</v>
      </c>
      <c r="AY705" s="175" t="s">
        <v>196</v>
      </c>
    </row>
    <row r="706" spans="1:65" s="14" customFormat="1">
      <c r="B706" s="182"/>
      <c r="D706" s="174" t="s">
        <v>219</v>
      </c>
      <c r="E706" s="183" t="s">
        <v>1</v>
      </c>
      <c r="F706" s="184" t="s">
        <v>233</v>
      </c>
      <c r="H706" s="185">
        <v>636.21800000000007</v>
      </c>
      <c r="I706" s="186"/>
      <c r="L706" s="182"/>
      <c r="M706" s="187"/>
      <c r="N706" s="188"/>
      <c r="O706" s="188"/>
      <c r="P706" s="188"/>
      <c r="Q706" s="188"/>
      <c r="R706" s="188"/>
      <c r="S706" s="188"/>
      <c r="T706" s="189"/>
      <c r="AT706" s="183" t="s">
        <v>219</v>
      </c>
      <c r="AU706" s="183" t="s">
        <v>87</v>
      </c>
      <c r="AV706" s="14" t="s">
        <v>200</v>
      </c>
      <c r="AW706" s="14" t="s">
        <v>29</v>
      </c>
      <c r="AX706" s="14" t="s">
        <v>81</v>
      </c>
      <c r="AY706" s="183" t="s">
        <v>196</v>
      </c>
    </row>
    <row r="707" spans="1:65" s="2" customFormat="1" ht="37.700000000000003" customHeight="1">
      <c r="A707" s="33"/>
      <c r="B707" s="156"/>
      <c r="C707" s="157" t="s">
        <v>1147</v>
      </c>
      <c r="D707" s="157" t="s">
        <v>197</v>
      </c>
      <c r="E707" s="158" t="s">
        <v>1148</v>
      </c>
      <c r="F707" s="159" t="s">
        <v>1149</v>
      </c>
      <c r="G707" s="160" t="s">
        <v>217</v>
      </c>
      <c r="H707" s="161">
        <v>133.94399999999999</v>
      </c>
      <c r="I707" s="162"/>
      <c r="J707" s="163">
        <f>ROUND(I707*H707,2)</f>
        <v>0</v>
      </c>
      <c r="K707" s="164"/>
      <c r="L707" s="34"/>
      <c r="M707" s="165" t="s">
        <v>1</v>
      </c>
      <c r="N707" s="166" t="s">
        <v>40</v>
      </c>
      <c r="O707" s="62"/>
      <c r="P707" s="167">
        <f>O707*H707</f>
        <v>0</v>
      </c>
      <c r="Q707" s="167">
        <v>4.2439999999999999E-2</v>
      </c>
      <c r="R707" s="167">
        <f>Q707*H707</f>
        <v>5.6845833599999995</v>
      </c>
      <c r="S707" s="167">
        <v>0</v>
      </c>
      <c r="T707" s="168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9" t="s">
        <v>289</v>
      </c>
      <c r="AT707" s="169" t="s">
        <v>197</v>
      </c>
      <c r="AU707" s="169" t="s">
        <v>87</v>
      </c>
      <c r="AY707" s="18" t="s">
        <v>196</v>
      </c>
      <c r="BE707" s="170">
        <f>IF(N707="základná",J707,0)</f>
        <v>0</v>
      </c>
      <c r="BF707" s="170">
        <f>IF(N707="znížená",J707,0)</f>
        <v>0</v>
      </c>
      <c r="BG707" s="170">
        <f>IF(N707="zákl. prenesená",J707,0)</f>
        <v>0</v>
      </c>
      <c r="BH707" s="170">
        <f>IF(N707="zníž. prenesená",J707,0)</f>
        <v>0</v>
      </c>
      <c r="BI707" s="170">
        <f>IF(N707="nulová",J707,0)</f>
        <v>0</v>
      </c>
      <c r="BJ707" s="18" t="s">
        <v>87</v>
      </c>
      <c r="BK707" s="170">
        <f>ROUND(I707*H707,2)</f>
        <v>0</v>
      </c>
      <c r="BL707" s="18" t="s">
        <v>289</v>
      </c>
      <c r="BM707" s="169" t="s">
        <v>1150</v>
      </c>
    </row>
    <row r="708" spans="1:65" s="13" customFormat="1" ht="22.5">
      <c r="B708" s="173"/>
      <c r="D708" s="174" t="s">
        <v>219</v>
      </c>
      <c r="E708" s="175" t="s">
        <v>1</v>
      </c>
      <c r="F708" s="176" t="s">
        <v>1151</v>
      </c>
      <c r="H708" s="177">
        <v>249.721</v>
      </c>
      <c r="I708" s="178"/>
      <c r="L708" s="173"/>
      <c r="M708" s="179"/>
      <c r="N708" s="180"/>
      <c r="O708" s="180"/>
      <c r="P708" s="180"/>
      <c r="Q708" s="180"/>
      <c r="R708" s="180"/>
      <c r="S708" s="180"/>
      <c r="T708" s="181"/>
      <c r="AT708" s="175" t="s">
        <v>219</v>
      </c>
      <c r="AU708" s="175" t="s">
        <v>87</v>
      </c>
      <c r="AV708" s="13" t="s">
        <v>87</v>
      </c>
      <c r="AW708" s="13" t="s">
        <v>29</v>
      </c>
      <c r="AX708" s="13" t="s">
        <v>74</v>
      </c>
      <c r="AY708" s="175" t="s">
        <v>196</v>
      </c>
    </row>
    <row r="709" spans="1:65" s="13" customFormat="1" ht="22.5">
      <c r="B709" s="173"/>
      <c r="D709" s="174" t="s">
        <v>219</v>
      </c>
      <c r="E709" s="175" t="s">
        <v>1</v>
      </c>
      <c r="F709" s="176" t="s">
        <v>1152</v>
      </c>
      <c r="H709" s="177">
        <v>-115.777</v>
      </c>
      <c r="I709" s="178"/>
      <c r="L709" s="173"/>
      <c r="M709" s="179"/>
      <c r="N709" s="180"/>
      <c r="O709" s="180"/>
      <c r="P709" s="180"/>
      <c r="Q709" s="180"/>
      <c r="R709" s="180"/>
      <c r="S709" s="180"/>
      <c r="T709" s="181"/>
      <c r="AT709" s="175" t="s">
        <v>219</v>
      </c>
      <c r="AU709" s="175" t="s">
        <v>87</v>
      </c>
      <c r="AV709" s="13" t="s">
        <v>87</v>
      </c>
      <c r="AW709" s="13" t="s">
        <v>29</v>
      </c>
      <c r="AX709" s="13" t="s">
        <v>74</v>
      </c>
      <c r="AY709" s="175" t="s">
        <v>196</v>
      </c>
    </row>
    <row r="710" spans="1:65" s="14" customFormat="1">
      <c r="B710" s="182"/>
      <c r="D710" s="174" t="s">
        <v>219</v>
      </c>
      <c r="E710" s="183" t="s">
        <v>1</v>
      </c>
      <c r="F710" s="184" t="s">
        <v>233</v>
      </c>
      <c r="H710" s="185">
        <v>133.94399999999999</v>
      </c>
      <c r="I710" s="186"/>
      <c r="L710" s="182"/>
      <c r="M710" s="187"/>
      <c r="N710" s="188"/>
      <c r="O710" s="188"/>
      <c r="P710" s="188"/>
      <c r="Q710" s="188"/>
      <c r="R710" s="188"/>
      <c r="S710" s="188"/>
      <c r="T710" s="189"/>
      <c r="AT710" s="183" t="s">
        <v>219</v>
      </c>
      <c r="AU710" s="183" t="s">
        <v>87</v>
      </c>
      <c r="AV710" s="14" t="s">
        <v>200</v>
      </c>
      <c r="AW710" s="14" t="s">
        <v>29</v>
      </c>
      <c r="AX710" s="14" t="s">
        <v>81</v>
      </c>
      <c r="AY710" s="183" t="s">
        <v>196</v>
      </c>
    </row>
    <row r="711" spans="1:65" s="2" customFormat="1" ht="33" customHeight="1">
      <c r="A711" s="33"/>
      <c r="B711" s="156"/>
      <c r="C711" s="157" t="s">
        <v>1153</v>
      </c>
      <c r="D711" s="157" t="s">
        <v>197</v>
      </c>
      <c r="E711" s="158" t="s">
        <v>1154</v>
      </c>
      <c r="F711" s="159" t="s">
        <v>1155</v>
      </c>
      <c r="G711" s="160" t="s">
        <v>217</v>
      </c>
      <c r="H711" s="161">
        <v>221.12200000000001</v>
      </c>
      <c r="I711" s="162"/>
      <c r="J711" s="163">
        <f>ROUND(I711*H711,2)</f>
        <v>0</v>
      </c>
      <c r="K711" s="164"/>
      <c r="L711" s="34"/>
      <c r="M711" s="165" t="s">
        <v>1</v>
      </c>
      <c r="N711" s="166" t="s">
        <v>40</v>
      </c>
      <c r="O711" s="62"/>
      <c r="P711" s="167">
        <f>O711*H711</f>
        <v>0</v>
      </c>
      <c r="Q711" s="167">
        <v>4.2439999999999999E-2</v>
      </c>
      <c r="R711" s="167">
        <f>Q711*H711</f>
        <v>9.3844176800000003</v>
      </c>
      <c r="S711" s="167">
        <v>0</v>
      </c>
      <c r="T711" s="168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9" t="s">
        <v>289</v>
      </c>
      <c r="AT711" s="169" t="s">
        <v>197</v>
      </c>
      <c r="AU711" s="169" t="s">
        <v>87</v>
      </c>
      <c r="AY711" s="18" t="s">
        <v>196</v>
      </c>
      <c r="BE711" s="170">
        <f>IF(N711="základná",J711,0)</f>
        <v>0</v>
      </c>
      <c r="BF711" s="170">
        <f>IF(N711="znížená",J711,0)</f>
        <v>0</v>
      </c>
      <c r="BG711" s="170">
        <f>IF(N711="zákl. prenesená",J711,0)</f>
        <v>0</v>
      </c>
      <c r="BH711" s="170">
        <f>IF(N711="zníž. prenesená",J711,0)</f>
        <v>0</v>
      </c>
      <c r="BI711" s="170">
        <f>IF(N711="nulová",J711,0)</f>
        <v>0</v>
      </c>
      <c r="BJ711" s="18" t="s">
        <v>87</v>
      </c>
      <c r="BK711" s="170">
        <f>ROUND(I711*H711,2)</f>
        <v>0</v>
      </c>
      <c r="BL711" s="18" t="s">
        <v>289</v>
      </c>
      <c r="BM711" s="169" t="s">
        <v>1156</v>
      </c>
    </row>
    <row r="712" spans="1:65" s="13" customFormat="1" ht="22.5">
      <c r="B712" s="173"/>
      <c r="D712" s="174" t="s">
        <v>219</v>
      </c>
      <c r="E712" s="175" t="s">
        <v>1</v>
      </c>
      <c r="F712" s="176" t="s">
        <v>1157</v>
      </c>
      <c r="H712" s="177">
        <v>115.777</v>
      </c>
      <c r="I712" s="178"/>
      <c r="L712" s="173"/>
      <c r="M712" s="179"/>
      <c r="N712" s="180"/>
      <c r="O712" s="180"/>
      <c r="P712" s="180"/>
      <c r="Q712" s="180"/>
      <c r="R712" s="180"/>
      <c r="S712" s="180"/>
      <c r="T712" s="181"/>
      <c r="AT712" s="175" t="s">
        <v>219</v>
      </c>
      <c r="AU712" s="175" t="s">
        <v>87</v>
      </c>
      <c r="AV712" s="13" t="s">
        <v>87</v>
      </c>
      <c r="AW712" s="13" t="s">
        <v>29</v>
      </c>
      <c r="AX712" s="13" t="s">
        <v>74</v>
      </c>
      <c r="AY712" s="175" t="s">
        <v>196</v>
      </c>
    </row>
    <row r="713" spans="1:65" s="13" customFormat="1" ht="22.5">
      <c r="B713" s="173"/>
      <c r="D713" s="174" t="s">
        <v>219</v>
      </c>
      <c r="E713" s="175" t="s">
        <v>1</v>
      </c>
      <c r="F713" s="176" t="s">
        <v>1158</v>
      </c>
      <c r="H713" s="177">
        <v>105.345</v>
      </c>
      <c r="I713" s="178"/>
      <c r="L713" s="173"/>
      <c r="M713" s="179"/>
      <c r="N713" s="180"/>
      <c r="O713" s="180"/>
      <c r="P713" s="180"/>
      <c r="Q713" s="180"/>
      <c r="R713" s="180"/>
      <c r="S713" s="180"/>
      <c r="T713" s="181"/>
      <c r="AT713" s="175" t="s">
        <v>219</v>
      </c>
      <c r="AU713" s="175" t="s">
        <v>87</v>
      </c>
      <c r="AV713" s="13" t="s">
        <v>87</v>
      </c>
      <c r="AW713" s="13" t="s">
        <v>29</v>
      </c>
      <c r="AX713" s="13" t="s">
        <v>74</v>
      </c>
      <c r="AY713" s="175" t="s">
        <v>196</v>
      </c>
    </row>
    <row r="714" spans="1:65" s="14" customFormat="1">
      <c r="B714" s="182"/>
      <c r="D714" s="174" t="s">
        <v>219</v>
      </c>
      <c r="E714" s="183" t="s">
        <v>1</v>
      </c>
      <c r="F714" s="184" t="s">
        <v>233</v>
      </c>
      <c r="H714" s="185">
        <v>221.12200000000001</v>
      </c>
      <c r="I714" s="186"/>
      <c r="L714" s="182"/>
      <c r="M714" s="187"/>
      <c r="N714" s="188"/>
      <c r="O714" s="188"/>
      <c r="P714" s="188"/>
      <c r="Q714" s="188"/>
      <c r="R714" s="188"/>
      <c r="S714" s="188"/>
      <c r="T714" s="189"/>
      <c r="AT714" s="183" t="s">
        <v>219</v>
      </c>
      <c r="AU714" s="183" t="s">
        <v>87</v>
      </c>
      <c r="AV714" s="14" t="s">
        <v>200</v>
      </c>
      <c r="AW714" s="14" t="s">
        <v>29</v>
      </c>
      <c r="AX714" s="14" t="s">
        <v>81</v>
      </c>
      <c r="AY714" s="183" t="s">
        <v>196</v>
      </c>
    </row>
    <row r="715" spans="1:65" s="2" customFormat="1" ht="33" customHeight="1">
      <c r="A715" s="33"/>
      <c r="B715" s="156"/>
      <c r="C715" s="157" t="s">
        <v>1159</v>
      </c>
      <c r="D715" s="157" t="s">
        <v>197</v>
      </c>
      <c r="E715" s="158" t="s">
        <v>1160</v>
      </c>
      <c r="F715" s="159" t="s">
        <v>1161</v>
      </c>
      <c r="G715" s="160" t="s">
        <v>217</v>
      </c>
      <c r="H715" s="161">
        <v>210.184</v>
      </c>
      <c r="I715" s="162"/>
      <c r="J715" s="163">
        <f>ROUND(I715*H715,2)</f>
        <v>0</v>
      </c>
      <c r="K715" s="164"/>
      <c r="L715" s="34"/>
      <c r="M715" s="165" t="s">
        <v>1</v>
      </c>
      <c r="N715" s="166" t="s">
        <v>40</v>
      </c>
      <c r="O715" s="62"/>
      <c r="P715" s="167">
        <f>O715*H715</f>
        <v>0</v>
      </c>
      <c r="Q715" s="167">
        <v>2.2020000000000001E-2</v>
      </c>
      <c r="R715" s="167">
        <f>Q715*H715</f>
        <v>4.62825168</v>
      </c>
      <c r="S715" s="167">
        <v>0</v>
      </c>
      <c r="T715" s="168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69" t="s">
        <v>289</v>
      </c>
      <c r="AT715" s="169" t="s">
        <v>197</v>
      </c>
      <c r="AU715" s="169" t="s">
        <v>87</v>
      </c>
      <c r="AY715" s="18" t="s">
        <v>196</v>
      </c>
      <c r="BE715" s="170">
        <f>IF(N715="základná",J715,0)</f>
        <v>0</v>
      </c>
      <c r="BF715" s="170">
        <f>IF(N715="znížená",J715,0)</f>
        <v>0</v>
      </c>
      <c r="BG715" s="170">
        <f>IF(N715="zákl. prenesená",J715,0)</f>
        <v>0</v>
      </c>
      <c r="BH715" s="170">
        <f>IF(N715="zníž. prenesená",J715,0)</f>
        <v>0</v>
      </c>
      <c r="BI715" s="170">
        <f>IF(N715="nulová",J715,0)</f>
        <v>0</v>
      </c>
      <c r="BJ715" s="18" t="s">
        <v>87</v>
      </c>
      <c r="BK715" s="170">
        <f>ROUND(I715*H715,2)</f>
        <v>0</v>
      </c>
      <c r="BL715" s="18" t="s">
        <v>289</v>
      </c>
      <c r="BM715" s="169" t="s">
        <v>1162</v>
      </c>
    </row>
    <row r="716" spans="1:65" s="13" customFormat="1">
      <c r="B716" s="173"/>
      <c r="D716" s="174" t="s">
        <v>219</v>
      </c>
      <c r="E716" s="175" t="s">
        <v>1</v>
      </c>
      <c r="F716" s="176" t="s">
        <v>1163</v>
      </c>
      <c r="H716" s="177">
        <v>64.5</v>
      </c>
      <c r="I716" s="178"/>
      <c r="L716" s="173"/>
      <c r="M716" s="179"/>
      <c r="N716" s="180"/>
      <c r="O716" s="180"/>
      <c r="P716" s="180"/>
      <c r="Q716" s="180"/>
      <c r="R716" s="180"/>
      <c r="S716" s="180"/>
      <c r="T716" s="181"/>
      <c r="AT716" s="175" t="s">
        <v>219</v>
      </c>
      <c r="AU716" s="175" t="s">
        <v>87</v>
      </c>
      <c r="AV716" s="13" t="s">
        <v>87</v>
      </c>
      <c r="AW716" s="13" t="s">
        <v>29</v>
      </c>
      <c r="AX716" s="13" t="s">
        <v>74</v>
      </c>
      <c r="AY716" s="175" t="s">
        <v>196</v>
      </c>
    </row>
    <row r="717" spans="1:65" s="13" customFormat="1" ht="33.75">
      <c r="B717" s="173"/>
      <c r="D717" s="174" t="s">
        <v>219</v>
      </c>
      <c r="E717" s="175" t="s">
        <v>1</v>
      </c>
      <c r="F717" s="176" t="s">
        <v>1164</v>
      </c>
      <c r="H717" s="177">
        <v>31.885000000000002</v>
      </c>
      <c r="I717" s="178"/>
      <c r="L717" s="173"/>
      <c r="M717" s="179"/>
      <c r="N717" s="180"/>
      <c r="O717" s="180"/>
      <c r="P717" s="180"/>
      <c r="Q717" s="180"/>
      <c r="R717" s="180"/>
      <c r="S717" s="180"/>
      <c r="T717" s="181"/>
      <c r="AT717" s="175" t="s">
        <v>219</v>
      </c>
      <c r="AU717" s="175" t="s">
        <v>87</v>
      </c>
      <c r="AV717" s="13" t="s">
        <v>87</v>
      </c>
      <c r="AW717" s="13" t="s">
        <v>29</v>
      </c>
      <c r="AX717" s="13" t="s">
        <v>74</v>
      </c>
      <c r="AY717" s="175" t="s">
        <v>196</v>
      </c>
    </row>
    <row r="718" spans="1:65" s="13" customFormat="1" ht="33.75">
      <c r="B718" s="173"/>
      <c r="D718" s="174" t="s">
        <v>219</v>
      </c>
      <c r="E718" s="175" t="s">
        <v>1</v>
      </c>
      <c r="F718" s="176" t="s">
        <v>1165</v>
      </c>
      <c r="H718" s="177">
        <v>113.79900000000001</v>
      </c>
      <c r="I718" s="178"/>
      <c r="L718" s="173"/>
      <c r="M718" s="179"/>
      <c r="N718" s="180"/>
      <c r="O718" s="180"/>
      <c r="P718" s="180"/>
      <c r="Q718" s="180"/>
      <c r="R718" s="180"/>
      <c r="S718" s="180"/>
      <c r="T718" s="181"/>
      <c r="AT718" s="175" t="s">
        <v>219</v>
      </c>
      <c r="AU718" s="175" t="s">
        <v>87</v>
      </c>
      <c r="AV718" s="13" t="s">
        <v>87</v>
      </c>
      <c r="AW718" s="13" t="s">
        <v>29</v>
      </c>
      <c r="AX718" s="13" t="s">
        <v>74</v>
      </c>
      <c r="AY718" s="175" t="s">
        <v>196</v>
      </c>
    </row>
    <row r="719" spans="1:65" s="14" customFormat="1">
      <c r="B719" s="182"/>
      <c r="D719" s="174" t="s">
        <v>219</v>
      </c>
      <c r="E719" s="183" t="s">
        <v>1</v>
      </c>
      <c r="F719" s="184" t="s">
        <v>233</v>
      </c>
      <c r="H719" s="185">
        <v>210.18400000000003</v>
      </c>
      <c r="I719" s="186"/>
      <c r="L719" s="182"/>
      <c r="M719" s="187"/>
      <c r="N719" s="188"/>
      <c r="O719" s="188"/>
      <c r="P719" s="188"/>
      <c r="Q719" s="188"/>
      <c r="R719" s="188"/>
      <c r="S719" s="188"/>
      <c r="T719" s="189"/>
      <c r="AT719" s="183" t="s">
        <v>219</v>
      </c>
      <c r="AU719" s="183" t="s">
        <v>87</v>
      </c>
      <c r="AV719" s="14" t="s">
        <v>200</v>
      </c>
      <c r="AW719" s="14" t="s">
        <v>29</v>
      </c>
      <c r="AX719" s="14" t="s">
        <v>81</v>
      </c>
      <c r="AY719" s="183" t="s">
        <v>196</v>
      </c>
    </row>
    <row r="720" spans="1:65" s="2" customFormat="1" ht="37.700000000000003" customHeight="1">
      <c r="A720" s="33"/>
      <c r="B720" s="156"/>
      <c r="C720" s="157" t="s">
        <v>1166</v>
      </c>
      <c r="D720" s="157" t="s">
        <v>197</v>
      </c>
      <c r="E720" s="158" t="s">
        <v>1167</v>
      </c>
      <c r="F720" s="159" t="s">
        <v>1168</v>
      </c>
      <c r="G720" s="160" t="s">
        <v>217</v>
      </c>
      <c r="H720" s="161">
        <v>24</v>
      </c>
      <c r="I720" s="162"/>
      <c r="J720" s="163">
        <f>ROUND(I720*H720,2)</f>
        <v>0</v>
      </c>
      <c r="K720" s="164"/>
      <c r="L720" s="34"/>
      <c r="M720" s="165" t="s">
        <v>1</v>
      </c>
      <c r="N720" s="166" t="s">
        <v>40</v>
      </c>
      <c r="O720" s="62"/>
      <c r="P720" s="167">
        <f>O720*H720</f>
        <v>0</v>
      </c>
      <c r="Q720" s="167">
        <v>2.946E-2</v>
      </c>
      <c r="R720" s="167">
        <f>Q720*H720</f>
        <v>0.70704</v>
      </c>
      <c r="S720" s="167">
        <v>0</v>
      </c>
      <c r="T720" s="168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9" t="s">
        <v>289</v>
      </c>
      <c r="AT720" s="169" t="s">
        <v>197</v>
      </c>
      <c r="AU720" s="169" t="s">
        <v>87</v>
      </c>
      <c r="AY720" s="18" t="s">
        <v>196</v>
      </c>
      <c r="BE720" s="170">
        <f>IF(N720="základná",J720,0)</f>
        <v>0</v>
      </c>
      <c r="BF720" s="170">
        <f>IF(N720="znížená",J720,0)</f>
        <v>0</v>
      </c>
      <c r="BG720" s="170">
        <f>IF(N720="zákl. prenesená",J720,0)</f>
        <v>0</v>
      </c>
      <c r="BH720" s="170">
        <f>IF(N720="zníž. prenesená",J720,0)</f>
        <v>0</v>
      </c>
      <c r="BI720" s="170">
        <f>IF(N720="nulová",J720,0)</f>
        <v>0</v>
      </c>
      <c r="BJ720" s="18" t="s">
        <v>87</v>
      </c>
      <c r="BK720" s="170">
        <f>ROUND(I720*H720,2)</f>
        <v>0</v>
      </c>
      <c r="BL720" s="18" t="s">
        <v>289</v>
      </c>
      <c r="BM720" s="169" t="s">
        <v>1169</v>
      </c>
    </row>
    <row r="721" spans="1:65" s="13" customFormat="1">
      <c r="B721" s="173"/>
      <c r="D721" s="174" t="s">
        <v>219</v>
      </c>
      <c r="E721" s="175" t="s">
        <v>1</v>
      </c>
      <c r="F721" s="176" t="s">
        <v>1170</v>
      </c>
      <c r="H721" s="177">
        <v>24</v>
      </c>
      <c r="I721" s="178"/>
      <c r="L721" s="173"/>
      <c r="M721" s="179"/>
      <c r="N721" s="180"/>
      <c r="O721" s="180"/>
      <c r="P721" s="180"/>
      <c r="Q721" s="180"/>
      <c r="R721" s="180"/>
      <c r="S721" s="180"/>
      <c r="T721" s="181"/>
      <c r="AT721" s="175" t="s">
        <v>219</v>
      </c>
      <c r="AU721" s="175" t="s">
        <v>87</v>
      </c>
      <c r="AV721" s="13" t="s">
        <v>87</v>
      </c>
      <c r="AW721" s="13" t="s">
        <v>29</v>
      </c>
      <c r="AX721" s="13" t="s">
        <v>81</v>
      </c>
      <c r="AY721" s="175" t="s">
        <v>196</v>
      </c>
    </row>
    <row r="722" spans="1:65" s="2" customFormat="1" ht="24.2" customHeight="1">
      <c r="A722" s="33"/>
      <c r="B722" s="156"/>
      <c r="C722" s="157" t="s">
        <v>1171</v>
      </c>
      <c r="D722" s="157" t="s">
        <v>197</v>
      </c>
      <c r="E722" s="158" t="s">
        <v>1172</v>
      </c>
      <c r="F722" s="159" t="s">
        <v>1173</v>
      </c>
      <c r="G722" s="160" t="s">
        <v>217</v>
      </c>
      <c r="H722" s="161">
        <v>597.29600000000005</v>
      </c>
      <c r="I722" s="162"/>
      <c r="J722" s="163">
        <f>ROUND(I722*H722,2)</f>
        <v>0</v>
      </c>
      <c r="K722" s="164"/>
      <c r="L722" s="34"/>
      <c r="M722" s="165" t="s">
        <v>1</v>
      </c>
      <c r="N722" s="166" t="s">
        <v>40</v>
      </c>
      <c r="O722" s="62"/>
      <c r="P722" s="167">
        <f>O722*H722</f>
        <v>0</v>
      </c>
      <c r="Q722" s="167">
        <v>1.3440000000000001E-2</v>
      </c>
      <c r="R722" s="167">
        <f>Q722*H722</f>
        <v>8.0276582400000009</v>
      </c>
      <c r="S722" s="167">
        <v>0</v>
      </c>
      <c r="T722" s="168">
        <f>S722*H722</f>
        <v>0</v>
      </c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R722" s="169" t="s">
        <v>289</v>
      </c>
      <c r="AT722" s="169" t="s">
        <v>197</v>
      </c>
      <c r="AU722" s="169" t="s">
        <v>87</v>
      </c>
      <c r="AY722" s="18" t="s">
        <v>196</v>
      </c>
      <c r="BE722" s="170">
        <f>IF(N722="základná",J722,0)</f>
        <v>0</v>
      </c>
      <c r="BF722" s="170">
        <f>IF(N722="znížená",J722,0)</f>
        <v>0</v>
      </c>
      <c r="BG722" s="170">
        <f>IF(N722="zákl. prenesená",J722,0)</f>
        <v>0</v>
      </c>
      <c r="BH722" s="170">
        <f>IF(N722="zníž. prenesená",J722,0)</f>
        <v>0</v>
      </c>
      <c r="BI722" s="170">
        <f>IF(N722="nulová",J722,0)</f>
        <v>0</v>
      </c>
      <c r="BJ722" s="18" t="s">
        <v>87</v>
      </c>
      <c r="BK722" s="170">
        <f>ROUND(I722*H722,2)</f>
        <v>0</v>
      </c>
      <c r="BL722" s="18" t="s">
        <v>289</v>
      </c>
      <c r="BM722" s="169" t="s">
        <v>1174</v>
      </c>
    </row>
    <row r="723" spans="1:65" s="13" customFormat="1">
      <c r="B723" s="173"/>
      <c r="D723" s="174" t="s">
        <v>219</v>
      </c>
      <c r="E723" s="175" t="s">
        <v>1</v>
      </c>
      <c r="F723" s="176" t="s">
        <v>1175</v>
      </c>
      <c r="H723" s="177">
        <v>731.3</v>
      </c>
      <c r="I723" s="178"/>
      <c r="L723" s="173"/>
      <c r="M723" s="179"/>
      <c r="N723" s="180"/>
      <c r="O723" s="180"/>
      <c r="P723" s="180"/>
      <c r="Q723" s="180"/>
      <c r="R723" s="180"/>
      <c r="S723" s="180"/>
      <c r="T723" s="181"/>
      <c r="AT723" s="175" t="s">
        <v>219</v>
      </c>
      <c r="AU723" s="175" t="s">
        <v>87</v>
      </c>
      <c r="AV723" s="13" t="s">
        <v>87</v>
      </c>
      <c r="AW723" s="13" t="s">
        <v>29</v>
      </c>
      <c r="AX723" s="13" t="s">
        <v>74</v>
      </c>
      <c r="AY723" s="175" t="s">
        <v>196</v>
      </c>
    </row>
    <row r="724" spans="1:65" s="13" customFormat="1" ht="22.5">
      <c r="B724" s="173"/>
      <c r="D724" s="174" t="s">
        <v>219</v>
      </c>
      <c r="E724" s="175" t="s">
        <v>1</v>
      </c>
      <c r="F724" s="176" t="s">
        <v>1176</v>
      </c>
      <c r="H724" s="177">
        <v>-122.89</v>
      </c>
      <c r="I724" s="178"/>
      <c r="L724" s="173"/>
      <c r="M724" s="179"/>
      <c r="N724" s="180"/>
      <c r="O724" s="180"/>
      <c r="P724" s="180"/>
      <c r="Q724" s="180"/>
      <c r="R724" s="180"/>
      <c r="S724" s="180"/>
      <c r="T724" s="181"/>
      <c r="AT724" s="175" t="s">
        <v>219</v>
      </c>
      <c r="AU724" s="175" t="s">
        <v>87</v>
      </c>
      <c r="AV724" s="13" t="s">
        <v>87</v>
      </c>
      <c r="AW724" s="13" t="s">
        <v>29</v>
      </c>
      <c r="AX724" s="13" t="s">
        <v>74</v>
      </c>
      <c r="AY724" s="175" t="s">
        <v>196</v>
      </c>
    </row>
    <row r="725" spans="1:65" s="13" customFormat="1">
      <c r="B725" s="173"/>
      <c r="D725" s="174" t="s">
        <v>219</v>
      </c>
      <c r="E725" s="175" t="s">
        <v>1</v>
      </c>
      <c r="F725" s="176" t="s">
        <v>1177</v>
      </c>
      <c r="H725" s="177">
        <v>12.885999999999999</v>
      </c>
      <c r="I725" s="178"/>
      <c r="L725" s="173"/>
      <c r="M725" s="179"/>
      <c r="N725" s="180"/>
      <c r="O725" s="180"/>
      <c r="P725" s="180"/>
      <c r="Q725" s="180"/>
      <c r="R725" s="180"/>
      <c r="S725" s="180"/>
      <c r="T725" s="181"/>
      <c r="AT725" s="175" t="s">
        <v>219</v>
      </c>
      <c r="AU725" s="175" t="s">
        <v>87</v>
      </c>
      <c r="AV725" s="13" t="s">
        <v>87</v>
      </c>
      <c r="AW725" s="13" t="s">
        <v>29</v>
      </c>
      <c r="AX725" s="13" t="s">
        <v>74</v>
      </c>
      <c r="AY725" s="175" t="s">
        <v>196</v>
      </c>
    </row>
    <row r="726" spans="1:65" s="13" customFormat="1">
      <c r="B726" s="173"/>
      <c r="D726" s="174" t="s">
        <v>219</v>
      </c>
      <c r="E726" s="175" t="s">
        <v>1</v>
      </c>
      <c r="F726" s="176" t="s">
        <v>1178</v>
      </c>
      <c r="H726" s="177">
        <v>-24</v>
      </c>
      <c r="I726" s="178"/>
      <c r="L726" s="173"/>
      <c r="M726" s="179"/>
      <c r="N726" s="180"/>
      <c r="O726" s="180"/>
      <c r="P726" s="180"/>
      <c r="Q726" s="180"/>
      <c r="R726" s="180"/>
      <c r="S726" s="180"/>
      <c r="T726" s="181"/>
      <c r="AT726" s="175" t="s">
        <v>219</v>
      </c>
      <c r="AU726" s="175" t="s">
        <v>87</v>
      </c>
      <c r="AV726" s="13" t="s">
        <v>87</v>
      </c>
      <c r="AW726" s="13" t="s">
        <v>29</v>
      </c>
      <c r="AX726" s="13" t="s">
        <v>74</v>
      </c>
      <c r="AY726" s="175" t="s">
        <v>196</v>
      </c>
    </row>
    <row r="727" spans="1:65" s="14" customFormat="1">
      <c r="B727" s="182"/>
      <c r="D727" s="174" t="s">
        <v>219</v>
      </c>
      <c r="E727" s="183" t="s">
        <v>1</v>
      </c>
      <c r="F727" s="184" t="s">
        <v>233</v>
      </c>
      <c r="H727" s="185">
        <v>597.29599999999994</v>
      </c>
      <c r="I727" s="186"/>
      <c r="L727" s="182"/>
      <c r="M727" s="187"/>
      <c r="N727" s="188"/>
      <c r="O727" s="188"/>
      <c r="P727" s="188"/>
      <c r="Q727" s="188"/>
      <c r="R727" s="188"/>
      <c r="S727" s="188"/>
      <c r="T727" s="189"/>
      <c r="AT727" s="183" t="s">
        <v>219</v>
      </c>
      <c r="AU727" s="183" t="s">
        <v>87</v>
      </c>
      <c r="AV727" s="14" t="s">
        <v>200</v>
      </c>
      <c r="AW727" s="14" t="s">
        <v>29</v>
      </c>
      <c r="AX727" s="14" t="s">
        <v>81</v>
      </c>
      <c r="AY727" s="183" t="s">
        <v>196</v>
      </c>
    </row>
    <row r="728" spans="1:65" s="2" customFormat="1" ht="37.700000000000003" customHeight="1">
      <c r="A728" s="33"/>
      <c r="B728" s="156"/>
      <c r="C728" s="157" t="s">
        <v>1179</v>
      </c>
      <c r="D728" s="157" t="s">
        <v>197</v>
      </c>
      <c r="E728" s="158" t="s">
        <v>1180</v>
      </c>
      <c r="F728" s="159" t="s">
        <v>1181</v>
      </c>
      <c r="G728" s="160" t="s">
        <v>217</v>
      </c>
      <c r="H728" s="161">
        <v>119.94</v>
      </c>
      <c r="I728" s="162"/>
      <c r="J728" s="163">
        <f>ROUND(I728*H728,2)</f>
        <v>0</v>
      </c>
      <c r="K728" s="164"/>
      <c r="L728" s="34"/>
      <c r="M728" s="165" t="s">
        <v>1</v>
      </c>
      <c r="N728" s="166" t="s">
        <v>40</v>
      </c>
      <c r="O728" s="62"/>
      <c r="P728" s="167">
        <f>O728*H728</f>
        <v>0</v>
      </c>
      <c r="Q728" s="167">
        <v>1.4760000000000001E-2</v>
      </c>
      <c r="R728" s="167">
        <f>Q728*H728</f>
        <v>1.7703144</v>
      </c>
      <c r="S728" s="167">
        <v>0</v>
      </c>
      <c r="T728" s="168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69" t="s">
        <v>289</v>
      </c>
      <c r="AT728" s="169" t="s">
        <v>197</v>
      </c>
      <c r="AU728" s="169" t="s">
        <v>87</v>
      </c>
      <c r="AY728" s="18" t="s">
        <v>196</v>
      </c>
      <c r="BE728" s="170">
        <f>IF(N728="základná",J728,0)</f>
        <v>0</v>
      </c>
      <c r="BF728" s="170">
        <f>IF(N728="znížená",J728,0)</f>
        <v>0</v>
      </c>
      <c r="BG728" s="170">
        <f>IF(N728="zákl. prenesená",J728,0)</f>
        <v>0</v>
      </c>
      <c r="BH728" s="170">
        <f>IF(N728="zníž. prenesená",J728,0)</f>
        <v>0</v>
      </c>
      <c r="BI728" s="170">
        <f>IF(N728="nulová",J728,0)</f>
        <v>0</v>
      </c>
      <c r="BJ728" s="18" t="s">
        <v>87</v>
      </c>
      <c r="BK728" s="170">
        <f>ROUND(I728*H728,2)</f>
        <v>0</v>
      </c>
      <c r="BL728" s="18" t="s">
        <v>289</v>
      </c>
      <c r="BM728" s="169" t="s">
        <v>1182</v>
      </c>
    </row>
    <row r="729" spans="1:65" s="13" customFormat="1" ht="33.75">
      <c r="B729" s="173"/>
      <c r="D729" s="174" t="s">
        <v>219</v>
      </c>
      <c r="E729" s="175" t="s">
        <v>1</v>
      </c>
      <c r="F729" s="176" t="s">
        <v>1183</v>
      </c>
      <c r="H729" s="177">
        <v>119.94</v>
      </c>
      <c r="I729" s="178"/>
      <c r="L729" s="173"/>
      <c r="M729" s="179"/>
      <c r="N729" s="180"/>
      <c r="O729" s="180"/>
      <c r="P729" s="180"/>
      <c r="Q729" s="180"/>
      <c r="R729" s="180"/>
      <c r="S729" s="180"/>
      <c r="T729" s="181"/>
      <c r="AT729" s="175" t="s">
        <v>219</v>
      </c>
      <c r="AU729" s="175" t="s">
        <v>87</v>
      </c>
      <c r="AV729" s="13" t="s">
        <v>87</v>
      </c>
      <c r="AW729" s="13" t="s">
        <v>29</v>
      </c>
      <c r="AX729" s="13" t="s">
        <v>81</v>
      </c>
      <c r="AY729" s="175" t="s">
        <v>196</v>
      </c>
    </row>
    <row r="730" spans="1:65" s="2" customFormat="1" ht="24.2" customHeight="1">
      <c r="A730" s="33"/>
      <c r="B730" s="156"/>
      <c r="C730" s="197" t="s">
        <v>1184</v>
      </c>
      <c r="D730" s="197" t="s">
        <v>305</v>
      </c>
      <c r="E730" s="198" t="s">
        <v>1185</v>
      </c>
      <c r="F730" s="199" t="s">
        <v>1186</v>
      </c>
      <c r="G730" s="200" t="s">
        <v>1187</v>
      </c>
      <c r="H730" s="201">
        <v>26.972000000000001</v>
      </c>
      <c r="I730" s="202"/>
      <c r="J730" s="203">
        <f>ROUND(I730*H730,2)</f>
        <v>0</v>
      </c>
      <c r="K730" s="204"/>
      <c r="L730" s="205"/>
      <c r="M730" s="206" t="s">
        <v>1</v>
      </c>
      <c r="N730" s="207" t="s">
        <v>40</v>
      </c>
      <c r="O730" s="62"/>
      <c r="P730" s="167">
        <f>O730*H730</f>
        <v>0</v>
      </c>
      <c r="Q730" s="167">
        <v>0</v>
      </c>
      <c r="R730" s="167">
        <f>Q730*H730</f>
        <v>0</v>
      </c>
      <c r="S730" s="167">
        <v>0</v>
      </c>
      <c r="T730" s="168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69" t="s">
        <v>388</v>
      </c>
      <c r="AT730" s="169" t="s">
        <v>305</v>
      </c>
      <c r="AU730" s="169" t="s">
        <v>87</v>
      </c>
      <c r="AY730" s="18" t="s">
        <v>196</v>
      </c>
      <c r="BE730" s="170">
        <f>IF(N730="základná",J730,0)</f>
        <v>0</v>
      </c>
      <c r="BF730" s="170">
        <f>IF(N730="znížená",J730,0)</f>
        <v>0</v>
      </c>
      <c r="BG730" s="170">
        <f>IF(N730="zákl. prenesená",J730,0)</f>
        <v>0</v>
      </c>
      <c r="BH730" s="170">
        <f>IF(N730="zníž. prenesená",J730,0)</f>
        <v>0</v>
      </c>
      <c r="BI730" s="170">
        <f>IF(N730="nulová",J730,0)</f>
        <v>0</v>
      </c>
      <c r="BJ730" s="18" t="s">
        <v>87</v>
      </c>
      <c r="BK730" s="170">
        <f>ROUND(I730*H730,2)</f>
        <v>0</v>
      </c>
      <c r="BL730" s="18" t="s">
        <v>289</v>
      </c>
      <c r="BM730" s="169" t="s">
        <v>1188</v>
      </c>
    </row>
    <row r="731" spans="1:65" s="13" customFormat="1">
      <c r="B731" s="173"/>
      <c r="D731" s="174" t="s">
        <v>219</v>
      </c>
      <c r="E731" s="175" t="s">
        <v>1</v>
      </c>
      <c r="F731" s="176" t="s">
        <v>1189</v>
      </c>
      <c r="H731" s="177">
        <v>26.972000000000001</v>
      </c>
      <c r="I731" s="178"/>
      <c r="L731" s="173"/>
      <c r="M731" s="179"/>
      <c r="N731" s="180"/>
      <c r="O731" s="180"/>
      <c r="P731" s="180"/>
      <c r="Q731" s="180"/>
      <c r="R731" s="180"/>
      <c r="S731" s="180"/>
      <c r="T731" s="181"/>
      <c r="AT731" s="175" t="s">
        <v>219</v>
      </c>
      <c r="AU731" s="175" t="s">
        <v>87</v>
      </c>
      <c r="AV731" s="13" t="s">
        <v>87</v>
      </c>
      <c r="AW731" s="13" t="s">
        <v>29</v>
      </c>
      <c r="AX731" s="13" t="s">
        <v>81</v>
      </c>
      <c r="AY731" s="175" t="s">
        <v>196</v>
      </c>
    </row>
    <row r="732" spans="1:65" s="2" customFormat="1" ht="37.700000000000003" customHeight="1">
      <c r="A732" s="33"/>
      <c r="B732" s="156"/>
      <c r="C732" s="157" t="s">
        <v>1190</v>
      </c>
      <c r="D732" s="157" t="s">
        <v>197</v>
      </c>
      <c r="E732" s="158" t="s">
        <v>1180</v>
      </c>
      <c r="F732" s="159" t="s">
        <v>1181</v>
      </c>
      <c r="G732" s="160" t="s">
        <v>217</v>
      </c>
      <c r="H732" s="161">
        <v>385.79199999999997</v>
      </c>
      <c r="I732" s="162"/>
      <c r="J732" s="163">
        <f>ROUND(I732*H732,2)</f>
        <v>0</v>
      </c>
      <c r="K732" s="164"/>
      <c r="L732" s="34"/>
      <c r="M732" s="165" t="s">
        <v>1</v>
      </c>
      <c r="N732" s="166" t="s">
        <v>40</v>
      </c>
      <c r="O732" s="62"/>
      <c r="P732" s="167">
        <f>O732*H732</f>
        <v>0</v>
      </c>
      <c r="Q732" s="167">
        <v>1.4760000000000001E-2</v>
      </c>
      <c r="R732" s="167">
        <f>Q732*H732</f>
        <v>5.6942899200000001</v>
      </c>
      <c r="S732" s="167">
        <v>0</v>
      </c>
      <c r="T732" s="168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69" t="s">
        <v>289</v>
      </c>
      <c r="AT732" s="169" t="s">
        <v>197</v>
      </c>
      <c r="AU732" s="169" t="s">
        <v>87</v>
      </c>
      <c r="AY732" s="18" t="s">
        <v>196</v>
      </c>
      <c r="BE732" s="170">
        <f>IF(N732="základná",J732,0)</f>
        <v>0</v>
      </c>
      <c r="BF732" s="170">
        <f>IF(N732="znížená",J732,0)</f>
        <v>0</v>
      </c>
      <c r="BG732" s="170">
        <f>IF(N732="zákl. prenesená",J732,0)</f>
        <v>0</v>
      </c>
      <c r="BH732" s="170">
        <f>IF(N732="zníž. prenesená",J732,0)</f>
        <v>0</v>
      </c>
      <c r="BI732" s="170">
        <f>IF(N732="nulová",J732,0)</f>
        <v>0</v>
      </c>
      <c r="BJ732" s="18" t="s">
        <v>87</v>
      </c>
      <c r="BK732" s="170">
        <f>ROUND(I732*H732,2)</f>
        <v>0</v>
      </c>
      <c r="BL732" s="18" t="s">
        <v>289</v>
      </c>
      <c r="BM732" s="169" t="s">
        <v>1191</v>
      </c>
    </row>
    <row r="733" spans="1:65" s="13" customFormat="1">
      <c r="B733" s="173"/>
      <c r="D733" s="174" t="s">
        <v>219</v>
      </c>
      <c r="E733" s="175" t="s">
        <v>1</v>
      </c>
      <c r="F733" s="176" t="s">
        <v>1192</v>
      </c>
      <c r="H733" s="177">
        <v>505.73200000000003</v>
      </c>
      <c r="I733" s="178"/>
      <c r="L733" s="173"/>
      <c r="M733" s="179"/>
      <c r="N733" s="180"/>
      <c r="O733" s="180"/>
      <c r="P733" s="180"/>
      <c r="Q733" s="180"/>
      <c r="R733" s="180"/>
      <c r="S733" s="180"/>
      <c r="T733" s="181"/>
      <c r="AT733" s="175" t="s">
        <v>219</v>
      </c>
      <c r="AU733" s="175" t="s">
        <v>87</v>
      </c>
      <c r="AV733" s="13" t="s">
        <v>87</v>
      </c>
      <c r="AW733" s="13" t="s">
        <v>29</v>
      </c>
      <c r="AX733" s="13" t="s">
        <v>74</v>
      </c>
      <c r="AY733" s="175" t="s">
        <v>196</v>
      </c>
    </row>
    <row r="734" spans="1:65" s="13" customFormat="1" ht="33.75">
      <c r="B734" s="173"/>
      <c r="D734" s="174" t="s">
        <v>219</v>
      </c>
      <c r="E734" s="175" t="s">
        <v>1</v>
      </c>
      <c r="F734" s="176" t="s">
        <v>1193</v>
      </c>
      <c r="H734" s="177">
        <v>-119.94</v>
      </c>
      <c r="I734" s="178"/>
      <c r="L734" s="173"/>
      <c r="M734" s="179"/>
      <c r="N734" s="180"/>
      <c r="O734" s="180"/>
      <c r="P734" s="180"/>
      <c r="Q734" s="180"/>
      <c r="R734" s="180"/>
      <c r="S734" s="180"/>
      <c r="T734" s="181"/>
      <c r="AT734" s="175" t="s">
        <v>219</v>
      </c>
      <c r="AU734" s="175" t="s">
        <v>87</v>
      </c>
      <c r="AV734" s="13" t="s">
        <v>87</v>
      </c>
      <c r="AW734" s="13" t="s">
        <v>29</v>
      </c>
      <c r="AX734" s="13" t="s">
        <v>74</v>
      </c>
      <c r="AY734" s="175" t="s">
        <v>196</v>
      </c>
    </row>
    <row r="735" spans="1:65" s="14" customFormat="1">
      <c r="B735" s="182"/>
      <c r="D735" s="174" t="s">
        <v>219</v>
      </c>
      <c r="E735" s="183" t="s">
        <v>1</v>
      </c>
      <c r="F735" s="184" t="s">
        <v>233</v>
      </c>
      <c r="H735" s="185">
        <v>385.79200000000003</v>
      </c>
      <c r="I735" s="186"/>
      <c r="L735" s="182"/>
      <c r="M735" s="187"/>
      <c r="N735" s="188"/>
      <c r="O735" s="188"/>
      <c r="P735" s="188"/>
      <c r="Q735" s="188"/>
      <c r="R735" s="188"/>
      <c r="S735" s="188"/>
      <c r="T735" s="189"/>
      <c r="AT735" s="183" t="s">
        <v>219</v>
      </c>
      <c r="AU735" s="183" t="s">
        <v>87</v>
      </c>
      <c r="AV735" s="14" t="s">
        <v>200</v>
      </c>
      <c r="AW735" s="14" t="s">
        <v>29</v>
      </c>
      <c r="AX735" s="14" t="s">
        <v>81</v>
      </c>
      <c r="AY735" s="183" t="s">
        <v>196</v>
      </c>
    </row>
    <row r="736" spans="1:65" s="2" customFormat="1" ht="16.5" customHeight="1">
      <c r="A736" s="33"/>
      <c r="B736" s="156"/>
      <c r="C736" s="157" t="s">
        <v>1194</v>
      </c>
      <c r="D736" s="157" t="s">
        <v>197</v>
      </c>
      <c r="E736" s="158" t="s">
        <v>1195</v>
      </c>
      <c r="F736" s="159" t="s">
        <v>1196</v>
      </c>
      <c r="G736" s="160" t="s">
        <v>217</v>
      </c>
      <c r="H736" s="161">
        <v>35.299999999999997</v>
      </c>
      <c r="I736" s="162"/>
      <c r="J736" s="163">
        <f>ROUND(I736*H736,2)</f>
        <v>0</v>
      </c>
      <c r="K736" s="164"/>
      <c r="L736" s="34"/>
      <c r="M736" s="165" t="s">
        <v>1</v>
      </c>
      <c r="N736" s="166" t="s">
        <v>40</v>
      </c>
      <c r="O736" s="62"/>
      <c r="P736" s="167">
        <f>O736*H736</f>
        <v>0</v>
      </c>
      <c r="Q736" s="167">
        <v>8.2199999999999999E-3</v>
      </c>
      <c r="R736" s="167">
        <f>Q736*H736</f>
        <v>0.29016599999999998</v>
      </c>
      <c r="S736" s="167">
        <v>0</v>
      </c>
      <c r="T736" s="168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69" t="s">
        <v>289</v>
      </c>
      <c r="AT736" s="169" t="s">
        <v>197</v>
      </c>
      <c r="AU736" s="169" t="s">
        <v>87</v>
      </c>
      <c r="AY736" s="18" t="s">
        <v>196</v>
      </c>
      <c r="BE736" s="170">
        <f>IF(N736="základná",J736,0)</f>
        <v>0</v>
      </c>
      <c r="BF736" s="170">
        <f>IF(N736="znížená",J736,0)</f>
        <v>0</v>
      </c>
      <c r="BG736" s="170">
        <f>IF(N736="zákl. prenesená",J736,0)</f>
        <v>0</v>
      </c>
      <c r="BH736" s="170">
        <f>IF(N736="zníž. prenesená",J736,0)</f>
        <v>0</v>
      </c>
      <c r="BI736" s="170">
        <f>IF(N736="nulová",J736,0)</f>
        <v>0</v>
      </c>
      <c r="BJ736" s="18" t="s">
        <v>87</v>
      </c>
      <c r="BK736" s="170">
        <f>ROUND(I736*H736,2)</f>
        <v>0</v>
      </c>
      <c r="BL736" s="18" t="s">
        <v>289</v>
      </c>
      <c r="BM736" s="169" t="s">
        <v>1197</v>
      </c>
    </row>
    <row r="737" spans="1:65" s="2" customFormat="1" ht="37.700000000000003" customHeight="1">
      <c r="A737" s="33"/>
      <c r="B737" s="156"/>
      <c r="C737" s="157" t="s">
        <v>1198</v>
      </c>
      <c r="D737" s="157" t="s">
        <v>197</v>
      </c>
      <c r="E737" s="158" t="s">
        <v>1199</v>
      </c>
      <c r="F737" s="159" t="s">
        <v>1200</v>
      </c>
      <c r="G737" s="160" t="s">
        <v>217</v>
      </c>
      <c r="H737" s="161">
        <v>242.256</v>
      </c>
      <c r="I737" s="162"/>
      <c r="J737" s="163">
        <f>ROUND(I737*H737,2)</f>
        <v>0</v>
      </c>
      <c r="K737" s="164"/>
      <c r="L737" s="34"/>
      <c r="M737" s="165" t="s">
        <v>1</v>
      </c>
      <c r="N737" s="166" t="s">
        <v>40</v>
      </c>
      <c r="O737" s="62"/>
      <c r="P737" s="167">
        <f>O737*H737</f>
        <v>0</v>
      </c>
      <c r="Q737" s="167">
        <v>0</v>
      </c>
      <c r="R737" s="167">
        <f>Q737*H737</f>
        <v>0</v>
      </c>
      <c r="S737" s="167">
        <v>0</v>
      </c>
      <c r="T737" s="168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9" t="s">
        <v>289</v>
      </c>
      <c r="AT737" s="169" t="s">
        <v>197</v>
      </c>
      <c r="AU737" s="169" t="s">
        <v>87</v>
      </c>
      <c r="AY737" s="18" t="s">
        <v>196</v>
      </c>
      <c r="BE737" s="170">
        <f>IF(N737="základná",J737,0)</f>
        <v>0</v>
      </c>
      <c r="BF737" s="170">
        <f>IF(N737="znížená",J737,0)</f>
        <v>0</v>
      </c>
      <c r="BG737" s="170">
        <f>IF(N737="zákl. prenesená",J737,0)</f>
        <v>0</v>
      </c>
      <c r="BH737" s="170">
        <f>IF(N737="zníž. prenesená",J737,0)</f>
        <v>0</v>
      </c>
      <c r="BI737" s="170">
        <f>IF(N737="nulová",J737,0)</f>
        <v>0</v>
      </c>
      <c r="BJ737" s="18" t="s">
        <v>87</v>
      </c>
      <c r="BK737" s="170">
        <f>ROUND(I737*H737,2)</f>
        <v>0</v>
      </c>
      <c r="BL737" s="18" t="s">
        <v>289</v>
      </c>
      <c r="BM737" s="169" t="s">
        <v>1201</v>
      </c>
    </row>
    <row r="738" spans="1:65" s="13" customFormat="1" ht="22.5">
      <c r="B738" s="173"/>
      <c r="D738" s="174" t="s">
        <v>219</v>
      </c>
      <c r="E738" s="175" t="s">
        <v>1</v>
      </c>
      <c r="F738" s="176" t="s">
        <v>1202</v>
      </c>
      <c r="H738" s="177">
        <v>156.983</v>
      </c>
      <c r="I738" s="178"/>
      <c r="L738" s="173"/>
      <c r="M738" s="179"/>
      <c r="N738" s="180"/>
      <c r="O738" s="180"/>
      <c r="P738" s="180"/>
      <c r="Q738" s="180"/>
      <c r="R738" s="180"/>
      <c r="S738" s="180"/>
      <c r="T738" s="181"/>
      <c r="AT738" s="175" t="s">
        <v>219</v>
      </c>
      <c r="AU738" s="175" t="s">
        <v>87</v>
      </c>
      <c r="AV738" s="13" t="s">
        <v>87</v>
      </c>
      <c r="AW738" s="13" t="s">
        <v>29</v>
      </c>
      <c r="AX738" s="13" t="s">
        <v>74</v>
      </c>
      <c r="AY738" s="175" t="s">
        <v>196</v>
      </c>
    </row>
    <row r="739" spans="1:65" s="13" customFormat="1">
      <c r="B739" s="173"/>
      <c r="D739" s="174" t="s">
        <v>219</v>
      </c>
      <c r="E739" s="175" t="s">
        <v>1</v>
      </c>
      <c r="F739" s="176" t="s">
        <v>1203</v>
      </c>
      <c r="H739" s="177">
        <v>78.585999999999999</v>
      </c>
      <c r="I739" s="178"/>
      <c r="L739" s="173"/>
      <c r="M739" s="179"/>
      <c r="N739" s="180"/>
      <c r="O739" s="180"/>
      <c r="P739" s="180"/>
      <c r="Q739" s="180"/>
      <c r="R739" s="180"/>
      <c r="S739" s="180"/>
      <c r="T739" s="181"/>
      <c r="AT739" s="175" t="s">
        <v>219</v>
      </c>
      <c r="AU739" s="175" t="s">
        <v>87</v>
      </c>
      <c r="AV739" s="13" t="s">
        <v>87</v>
      </c>
      <c r="AW739" s="13" t="s">
        <v>29</v>
      </c>
      <c r="AX739" s="13" t="s">
        <v>74</v>
      </c>
      <c r="AY739" s="175" t="s">
        <v>196</v>
      </c>
    </row>
    <row r="740" spans="1:65" s="13" customFormat="1">
      <c r="B740" s="173"/>
      <c r="D740" s="174" t="s">
        <v>219</v>
      </c>
      <c r="E740" s="175" t="s">
        <v>1</v>
      </c>
      <c r="F740" s="176" t="s">
        <v>1204</v>
      </c>
      <c r="H740" s="177">
        <v>6.6870000000000003</v>
      </c>
      <c r="I740" s="178"/>
      <c r="L740" s="173"/>
      <c r="M740" s="179"/>
      <c r="N740" s="180"/>
      <c r="O740" s="180"/>
      <c r="P740" s="180"/>
      <c r="Q740" s="180"/>
      <c r="R740" s="180"/>
      <c r="S740" s="180"/>
      <c r="T740" s="181"/>
      <c r="AT740" s="175" t="s">
        <v>219</v>
      </c>
      <c r="AU740" s="175" t="s">
        <v>87</v>
      </c>
      <c r="AV740" s="13" t="s">
        <v>87</v>
      </c>
      <c r="AW740" s="13" t="s">
        <v>29</v>
      </c>
      <c r="AX740" s="13" t="s">
        <v>74</v>
      </c>
      <c r="AY740" s="175" t="s">
        <v>196</v>
      </c>
    </row>
    <row r="741" spans="1:65" s="14" customFormat="1">
      <c r="B741" s="182"/>
      <c r="D741" s="174" t="s">
        <v>219</v>
      </c>
      <c r="E741" s="183" t="s">
        <v>1</v>
      </c>
      <c r="F741" s="184" t="s">
        <v>233</v>
      </c>
      <c r="H741" s="185">
        <v>242.256</v>
      </c>
      <c r="I741" s="186"/>
      <c r="L741" s="182"/>
      <c r="M741" s="187"/>
      <c r="N741" s="188"/>
      <c r="O741" s="188"/>
      <c r="P741" s="188"/>
      <c r="Q741" s="188"/>
      <c r="R741" s="188"/>
      <c r="S741" s="188"/>
      <c r="T741" s="189"/>
      <c r="AT741" s="183" t="s">
        <v>219</v>
      </c>
      <c r="AU741" s="183" t="s">
        <v>87</v>
      </c>
      <c r="AV741" s="14" t="s">
        <v>200</v>
      </c>
      <c r="AW741" s="14" t="s">
        <v>29</v>
      </c>
      <c r="AX741" s="14" t="s">
        <v>81</v>
      </c>
      <c r="AY741" s="183" t="s">
        <v>196</v>
      </c>
    </row>
    <row r="742" spans="1:65" s="2" customFormat="1" ht="48.95" customHeight="1">
      <c r="A742" s="33"/>
      <c r="B742" s="156"/>
      <c r="C742" s="157" t="s">
        <v>1205</v>
      </c>
      <c r="D742" s="157" t="s">
        <v>197</v>
      </c>
      <c r="E742" s="158" t="s">
        <v>1206</v>
      </c>
      <c r="F742" s="159" t="s">
        <v>1207</v>
      </c>
      <c r="G742" s="160" t="s">
        <v>217</v>
      </c>
      <c r="H742" s="161">
        <v>165.53200000000001</v>
      </c>
      <c r="I742" s="162"/>
      <c r="J742" s="163">
        <f>ROUND(I742*H742,2)</f>
        <v>0</v>
      </c>
      <c r="K742" s="164"/>
      <c r="L742" s="34"/>
      <c r="M742" s="165" t="s">
        <v>1</v>
      </c>
      <c r="N742" s="166" t="s">
        <v>40</v>
      </c>
      <c r="O742" s="62"/>
      <c r="P742" s="167">
        <f>O742*H742</f>
        <v>0</v>
      </c>
      <c r="Q742" s="167">
        <v>4.6010000000000002E-2</v>
      </c>
      <c r="R742" s="167">
        <f>Q742*H742</f>
        <v>7.6161273200000013</v>
      </c>
      <c r="S742" s="167">
        <v>0</v>
      </c>
      <c r="T742" s="168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69" t="s">
        <v>289</v>
      </c>
      <c r="AT742" s="169" t="s">
        <v>197</v>
      </c>
      <c r="AU742" s="169" t="s">
        <v>87</v>
      </c>
      <c r="AY742" s="18" t="s">
        <v>196</v>
      </c>
      <c r="BE742" s="170">
        <f>IF(N742="základná",J742,0)</f>
        <v>0</v>
      </c>
      <c r="BF742" s="170">
        <f>IF(N742="znížená",J742,0)</f>
        <v>0</v>
      </c>
      <c r="BG742" s="170">
        <f>IF(N742="zákl. prenesená",J742,0)</f>
        <v>0</v>
      </c>
      <c r="BH742" s="170">
        <f>IF(N742="zníž. prenesená",J742,0)</f>
        <v>0</v>
      </c>
      <c r="BI742" s="170">
        <f>IF(N742="nulová",J742,0)</f>
        <v>0</v>
      </c>
      <c r="BJ742" s="18" t="s">
        <v>87</v>
      </c>
      <c r="BK742" s="170">
        <f>ROUND(I742*H742,2)</f>
        <v>0</v>
      </c>
      <c r="BL742" s="18" t="s">
        <v>289</v>
      </c>
      <c r="BM742" s="169" t="s">
        <v>1208</v>
      </c>
    </row>
    <row r="743" spans="1:65" s="13" customFormat="1" ht="45">
      <c r="B743" s="173"/>
      <c r="D743" s="174" t="s">
        <v>219</v>
      </c>
      <c r="E743" s="175" t="s">
        <v>1</v>
      </c>
      <c r="F743" s="176" t="s">
        <v>1209</v>
      </c>
      <c r="H743" s="177">
        <v>93.304000000000002</v>
      </c>
      <c r="I743" s="178"/>
      <c r="L743" s="173"/>
      <c r="M743" s="179"/>
      <c r="N743" s="180"/>
      <c r="O743" s="180"/>
      <c r="P743" s="180"/>
      <c r="Q743" s="180"/>
      <c r="R743" s="180"/>
      <c r="S743" s="180"/>
      <c r="T743" s="181"/>
      <c r="AT743" s="175" t="s">
        <v>219</v>
      </c>
      <c r="AU743" s="175" t="s">
        <v>87</v>
      </c>
      <c r="AV743" s="13" t="s">
        <v>87</v>
      </c>
      <c r="AW743" s="13" t="s">
        <v>29</v>
      </c>
      <c r="AX743" s="13" t="s">
        <v>74</v>
      </c>
      <c r="AY743" s="175" t="s">
        <v>196</v>
      </c>
    </row>
    <row r="744" spans="1:65" s="13" customFormat="1">
      <c r="B744" s="173"/>
      <c r="D744" s="174" t="s">
        <v>219</v>
      </c>
      <c r="E744" s="175" t="s">
        <v>1</v>
      </c>
      <c r="F744" s="176" t="s">
        <v>1210</v>
      </c>
      <c r="H744" s="177">
        <v>16.009</v>
      </c>
      <c r="I744" s="178"/>
      <c r="L744" s="173"/>
      <c r="M744" s="179"/>
      <c r="N744" s="180"/>
      <c r="O744" s="180"/>
      <c r="P744" s="180"/>
      <c r="Q744" s="180"/>
      <c r="R744" s="180"/>
      <c r="S744" s="180"/>
      <c r="T744" s="181"/>
      <c r="AT744" s="175" t="s">
        <v>219</v>
      </c>
      <c r="AU744" s="175" t="s">
        <v>87</v>
      </c>
      <c r="AV744" s="13" t="s">
        <v>87</v>
      </c>
      <c r="AW744" s="13" t="s">
        <v>29</v>
      </c>
      <c r="AX744" s="13" t="s">
        <v>74</v>
      </c>
      <c r="AY744" s="175" t="s">
        <v>196</v>
      </c>
    </row>
    <row r="745" spans="1:65" s="13" customFormat="1" ht="22.5">
      <c r="B745" s="173"/>
      <c r="D745" s="174" t="s">
        <v>219</v>
      </c>
      <c r="E745" s="175" t="s">
        <v>1</v>
      </c>
      <c r="F745" s="176" t="s">
        <v>1211</v>
      </c>
      <c r="H745" s="177">
        <v>56.219000000000001</v>
      </c>
      <c r="I745" s="178"/>
      <c r="L745" s="173"/>
      <c r="M745" s="179"/>
      <c r="N745" s="180"/>
      <c r="O745" s="180"/>
      <c r="P745" s="180"/>
      <c r="Q745" s="180"/>
      <c r="R745" s="180"/>
      <c r="S745" s="180"/>
      <c r="T745" s="181"/>
      <c r="AT745" s="175" t="s">
        <v>219</v>
      </c>
      <c r="AU745" s="175" t="s">
        <v>87</v>
      </c>
      <c r="AV745" s="13" t="s">
        <v>87</v>
      </c>
      <c r="AW745" s="13" t="s">
        <v>29</v>
      </c>
      <c r="AX745" s="13" t="s">
        <v>74</v>
      </c>
      <c r="AY745" s="175" t="s">
        <v>196</v>
      </c>
    </row>
    <row r="746" spans="1:65" s="14" customFormat="1">
      <c r="B746" s="182"/>
      <c r="D746" s="174" t="s">
        <v>219</v>
      </c>
      <c r="E746" s="183" t="s">
        <v>1</v>
      </c>
      <c r="F746" s="184" t="s">
        <v>233</v>
      </c>
      <c r="H746" s="185">
        <v>165.53200000000001</v>
      </c>
      <c r="I746" s="186"/>
      <c r="L746" s="182"/>
      <c r="M746" s="187"/>
      <c r="N746" s="188"/>
      <c r="O746" s="188"/>
      <c r="P746" s="188"/>
      <c r="Q746" s="188"/>
      <c r="R746" s="188"/>
      <c r="S746" s="188"/>
      <c r="T746" s="189"/>
      <c r="AT746" s="183" t="s">
        <v>219</v>
      </c>
      <c r="AU746" s="183" t="s">
        <v>87</v>
      </c>
      <c r="AV746" s="14" t="s">
        <v>200</v>
      </c>
      <c r="AW746" s="14" t="s">
        <v>29</v>
      </c>
      <c r="AX746" s="14" t="s">
        <v>81</v>
      </c>
      <c r="AY746" s="183" t="s">
        <v>196</v>
      </c>
    </row>
    <row r="747" spans="1:65" s="2" customFormat="1" ht="48.95" customHeight="1">
      <c r="A747" s="33"/>
      <c r="B747" s="156"/>
      <c r="C747" s="157" t="s">
        <v>1212</v>
      </c>
      <c r="D747" s="157" t="s">
        <v>197</v>
      </c>
      <c r="E747" s="158" t="s">
        <v>1213</v>
      </c>
      <c r="F747" s="159" t="s">
        <v>1214</v>
      </c>
      <c r="G747" s="160" t="s">
        <v>217</v>
      </c>
      <c r="H747" s="161">
        <v>565.13699999999994</v>
      </c>
      <c r="I747" s="162"/>
      <c r="J747" s="163">
        <f>ROUND(I747*H747,2)</f>
        <v>0</v>
      </c>
      <c r="K747" s="164"/>
      <c r="L747" s="34"/>
      <c r="M747" s="165" t="s">
        <v>1</v>
      </c>
      <c r="N747" s="166" t="s">
        <v>40</v>
      </c>
      <c r="O747" s="62"/>
      <c r="P747" s="167">
        <f>O747*H747</f>
        <v>0</v>
      </c>
      <c r="Q747" s="167">
        <v>5.2650000000000002E-2</v>
      </c>
      <c r="R747" s="167">
        <f>Q747*H747</f>
        <v>29.754463049999998</v>
      </c>
      <c r="S747" s="167">
        <v>0</v>
      </c>
      <c r="T747" s="168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69" t="s">
        <v>289</v>
      </c>
      <c r="AT747" s="169" t="s">
        <v>197</v>
      </c>
      <c r="AU747" s="169" t="s">
        <v>87</v>
      </c>
      <c r="AY747" s="18" t="s">
        <v>196</v>
      </c>
      <c r="BE747" s="170">
        <f>IF(N747="základná",J747,0)</f>
        <v>0</v>
      </c>
      <c r="BF747" s="170">
        <f>IF(N747="znížená",J747,0)</f>
        <v>0</v>
      </c>
      <c r="BG747" s="170">
        <f>IF(N747="zákl. prenesená",J747,0)</f>
        <v>0</v>
      </c>
      <c r="BH747" s="170">
        <f>IF(N747="zníž. prenesená",J747,0)</f>
        <v>0</v>
      </c>
      <c r="BI747" s="170">
        <f>IF(N747="nulová",J747,0)</f>
        <v>0</v>
      </c>
      <c r="BJ747" s="18" t="s">
        <v>87</v>
      </c>
      <c r="BK747" s="170">
        <f>ROUND(I747*H747,2)</f>
        <v>0</v>
      </c>
      <c r="BL747" s="18" t="s">
        <v>289</v>
      </c>
      <c r="BM747" s="169" t="s">
        <v>1215</v>
      </c>
    </row>
    <row r="748" spans="1:65" s="13" customFormat="1" ht="22.5">
      <c r="B748" s="173"/>
      <c r="D748" s="174" t="s">
        <v>219</v>
      </c>
      <c r="E748" s="175" t="s">
        <v>1</v>
      </c>
      <c r="F748" s="176" t="s">
        <v>1216</v>
      </c>
      <c r="H748" s="177">
        <v>265.50099999999998</v>
      </c>
      <c r="I748" s="178"/>
      <c r="L748" s="173"/>
      <c r="M748" s="179"/>
      <c r="N748" s="180"/>
      <c r="O748" s="180"/>
      <c r="P748" s="180"/>
      <c r="Q748" s="180"/>
      <c r="R748" s="180"/>
      <c r="S748" s="180"/>
      <c r="T748" s="181"/>
      <c r="AT748" s="175" t="s">
        <v>219</v>
      </c>
      <c r="AU748" s="175" t="s">
        <v>87</v>
      </c>
      <c r="AV748" s="13" t="s">
        <v>87</v>
      </c>
      <c r="AW748" s="13" t="s">
        <v>29</v>
      </c>
      <c r="AX748" s="13" t="s">
        <v>74</v>
      </c>
      <c r="AY748" s="175" t="s">
        <v>196</v>
      </c>
    </row>
    <row r="749" spans="1:65" s="13" customFormat="1" ht="22.5">
      <c r="B749" s="173"/>
      <c r="D749" s="174" t="s">
        <v>219</v>
      </c>
      <c r="E749" s="175" t="s">
        <v>1</v>
      </c>
      <c r="F749" s="176" t="s">
        <v>1217</v>
      </c>
      <c r="H749" s="177">
        <v>583.63800000000003</v>
      </c>
      <c r="I749" s="178"/>
      <c r="L749" s="173"/>
      <c r="M749" s="179"/>
      <c r="N749" s="180"/>
      <c r="O749" s="180"/>
      <c r="P749" s="180"/>
      <c r="Q749" s="180"/>
      <c r="R749" s="180"/>
      <c r="S749" s="180"/>
      <c r="T749" s="181"/>
      <c r="AT749" s="175" t="s">
        <v>219</v>
      </c>
      <c r="AU749" s="175" t="s">
        <v>87</v>
      </c>
      <c r="AV749" s="13" t="s">
        <v>87</v>
      </c>
      <c r="AW749" s="13" t="s">
        <v>29</v>
      </c>
      <c r="AX749" s="13" t="s">
        <v>74</v>
      </c>
      <c r="AY749" s="175" t="s">
        <v>196</v>
      </c>
    </row>
    <row r="750" spans="1:65" s="13" customFormat="1" ht="22.5">
      <c r="B750" s="173"/>
      <c r="D750" s="174" t="s">
        <v>219</v>
      </c>
      <c r="E750" s="175" t="s">
        <v>1</v>
      </c>
      <c r="F750" s="176" t="s">
        <v>1218</v>
      </c>
      <c r="H750" s="177">
        <v>-284.00200000000001</v>
      </c>
      <c r="I750" s="178"/>
      <c r="L750" s="173"/>
      <c r="M750" s="179"/>
      <c r="N750" s="180"/>
      <c r="O750" s="180"/>
      <c r="P750" s="180"/>
      <c r="Q750" s="180"/>
      <c r="R750" s="180"/>
      <c r="S750" s="180"/>
      <c r="T750" s="181"/>
      <c r="AT750" s="175" t="s">
        <v>219</v>
      </c>
      <c r="AU750" s="175" t="s">
        <v>87</v>
      </c>
      <c r="AV750" s="13" t="s">
        <v>87</v>
      </c>
      <c r="AW750" s="13" t="s">
        <v>29</v>
      </c>
      <c r="AX750" s="13" t="s">
        <v>74</v>
      </c>
      <c r="AY750" s="175" t="s">
        <v>196</v>
      </c>
    </row>
    <row r="751" spans="1:65" s="14" customFormat="1">
      <c r="B751" s="182"/>
      <c r="D751" s="174" t="s">
        <v>219</v>
      </c>
      <c r="E751" s="183" t="s">
        <v>1</v>
      </c>
      <c r="F751" s="184" t="s">
        <v>233</v>
      </c>
      <c r="H751" s="185">
        <v>565.13699999999994</v>
      </c>
      <c r="I751" s="186"/>
      <c r="L751" s="182"/>
      <c r="M751" s="187"/>
      <c r="N751" s="188"/>
      <c r="O751" s="188"/>
      <c r="P751" s="188"/>
      <c r="Q751" s="188"/>
      <c r="R751" s="188"/>
      <c r="S751" s="188"/>
      <c r="T751" s="189"/>
      <c r="AT751" s="183" t="s">
        <v>219</v>
      </c>
      <c r="AU751" s="183" t="s">
        <v>87</v>
      </c>
      <c r="AV751" s="14" t="s">
        <v>200</v>
      </c>
      <c r="AW751" s="14" t="s">
        <v>29</v>
      </c>
      <c r="AX751" s="14" t="s">
        <v>81</v>
      </c>
      <c r="AY751" s="183" t="s">
        <v>196</v>
      </c>
    </row>
    <row r="752" spans="1:65" s="2" customFormat="1" ht="24.2" customHeight="1">
      <c r="A752" s="33"/>
      <c r="B752" s="156"/>
      <c r="C752" s="157" t="s">
        <v>1219</v>
      </c>
      <c r="D752" s="157" t="s">
        <v>197</v>
      </c>
      <c r="E752" s="158" t="s">
        <v>1220</v>
      </c>
      <c r="F752" s="159" t="s">
        <v>1221</v>
      </c>
      <c r="G752" s="160" t="s">
        <v>316</v>
      </c>
      <c r="H752" s="161">
        <v>637.51</v>
      </c>
      <c r="I752" s="162"/>
      <c r="J752" s="163">
        <f>ROUND(I752*H752,2)</f>
        <v>0</v>
      </c>
      <c r="K752" s="164"/>
      <c r="L752" s="34"/>
      <c r="M752" s="165" t="s">
        <v>1</v>
      </c>
      <c r="N752" s="166" t="s">
        <v>40</v>
      </c>
      <c r="O752" s="62"/>
      <c r="P752" s="167">
        <f>O752*H752</f>
        <v>0</v>
      </c>
      <c r="Q752" s="167">
        <v>2.5999999999999998E-4</v>
      </c>
      <c r="R752" s="167">
        <f>Q752*H752</f>
        <v>0.16575259999999997</v>
      </c>
      <c r="S752" s="167">
        <v>0</v>
      </c>
      <c r="T752" s="168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69" t="s">
        <v>289</v>
      </c>
      <c r="AT752" s="169" t="s">
        <v>197</v>
      </c>
      <c r="AU752" s="169" t="s">
        <v>87</v>
      </c>
      <c r="AY752" s="18" t="s">
        <v>196</v>
      </c>
      <c r="BE752" s="170">
        <f>IF(N752="základná",J752,0)</f>
        <v>0</v>
      </c>
      <c r="BF752" s="170">
        <f>IF(N752="znížená",J752,0)</f>
        <v>0</v>
      </c>
      <c r="BG752" s="170">
        <f>IF(N752="zákl. prenesená",J752,0)</f>
        <v>0</v>
      </c>
      <c r="BH752" s="170">
        <f>IF(N752="zníž. prenesená",J752,0)</f>
        <v>0</v>
      </c>
      <c r="BI752" s="170">
        <f>IF(N752="nulová",J752,0)</f>
        <v>0</v>
      </c>
      <c r="BJ752" s="18" t="s">
        <v>87</v>
      </c>
      <c r="BK752" s="170">
        <f>ROUND(I752*H752,2)</f>
        <v>0</v>
      </c>
      <c r="BL752" s="18" t="s">
        <v>289</v>
      </c>
      <c r="BM752" s="169" t="s">
        <v>1222</v>
      </c>
    </row>
    <row r="753" spans="1:65" s="13" customFormat="1">
      <c r="B753" s="173"/>
      <c r="D753" s="174" t="s">
        <v>219</v>
      </c>
      <c r="E753" s="175" t="s">
        <v>1</v>
      </c>
      <c r="F753" s="176" t="s">
        <v>1223</v>
      </c>
      <c r="H753" s="177">
        <v>4.0999999999999996</v>
      </c>
      <c r="I753" s="178"/>
      <c r="L753" s="173"/>
      <c r="M753" s="179"/>
      <c r="N753" s="180"/>
      <c r="O753" s="180"/>
      <c r="P753" s="180"/>
      <c r="Q753" s="180"/>
      <c r="R753" s="180"/>
      <c r="S753" s="180"/>
      <c r="T753" s="181"/>
      <c r="AT753" s="175" t="s">
        <v>219</v>
      </c>
      <c r="AU753" s="175" t="s">
        <v>87</v>
      </c>
      <c r="AV753" s="13" t="s">
        <v>87</v>
      </c>
      <c r="AW753" s="13" t="s">
        <v>29</v>
      </c>
      <c r="AX753" s="13" t="s">
        <v>74</v>
      </c>
      <c r="AY753" s="175" t="s">
        <v>196</v>
      </c>
    </row>
    <row r="754" spans="1:65" s="13" customFormat="1">
      <c r="B754" s="173"/>
      <c r="D754" s="174" t="s">
        <v>219</v>
      </c>
      <c r="E754" s="175" t="s">
        <v>1</v>
      </c>
      <c r="F754" s="176" t="s">
        <v>1224</v>
      </c>
      <c r="H754" s="177">
        <v>100.9</v>
      </c>
      <c r="I754" s="178"/>
      <c r="L754" s="173"/>
      <c r="M754" s="179"/>
      <c r="N754" s="180"/>
      <c r="O754" s="180"/>
      <c r="P754" s="180"/>
      <c r="Q754" s="180"/>
      <c r="R754" s="180"/>
      <c r="S754" s="180"/>
      <c r="T754" s="181"/>
      <c r="AT754" s="175" t="s">
        <v>219</v>
      </c>
      <c r="AU754" s="175" t="s">
        <v>87</v>
      </c>
      <c r="AV754" s="13" t="s">
        <v>87</v>
      </c>
      <c r="AW754" s="13" t="s">
        <v>29</v>
      </c>
      <c r="AX754" s="13" t="s">
        <v>74</v>
      </c>
      <c r="AY754" s="175" t="s">
        <v>196</v>
      </c>
    </row>
    <row r="755" spans="1:65" s="13" customFormat="1">
      <c r="B755" s="173"/>
      <c r="D755" s="174" t="s">
        <v>219</v>
      </c>
      <c r="E755" s="175" t="s">
        <v>1</v>
      </c>
      <c r="F755" s="176" t="s">
        <v>1225</v>
      </c>
      <c r="H755" s="177">
        <v>11.25</v>
      </c>
      <c r="I755" s="178"/>
      <c r="L755" s="173"/>
      <c r="M755" s="179"/>
      <c r="N755" s="180"/>
      <c r="O755" s="180"/>
      <c r="P755" s="180"/>
      <c r="Q755" s="180"/>
      <c r="R755" s="180"/>
      <c r="S755" s="180"/>
      <c r="T755" s="181"/>
      <c r="AT755" s="175" t="s">
        <v>219</v>
      </c>
      <c r="AU755" s="175" t="s">
        <v>87</v>
      </c>
      <c r="AV755" s="13" t="s">
        <v>87</v>
      </c>
      <c r="AW755" s="13" t="s">
        <v>29</v>
      </c>
      <c r="AX755" s="13" t="s">
        <v>74</v>
      </c>
      <c r="AY755" s="175" t="s">
        <v>196</v>
      </c>
    </row>
    <row r="756" spans="1:65" s="13" customFormat="1">
      <c r="B756" s="173"/>
      <c r="D756" s="174" t="s">
        <v>219</v>
      </c>
      <c r="E756" s="175" t="s">
        <v>1</v>
      </c>
      <c r="F756" s="176" t="s">
        <v>1226</v>
      </c>
      <c r="H756" s="177">
        <v>11.25</v>
      </c>
      <c r="I756" s="178"/>
      <c r="L756" s="173"/>
      <c r="M756" s="179"/>
      <c r="N756" s="180"/>
      <c r="O756" s="180"/>
      <c r="P756" s="180"/>
      <c r="Q756" s="180"/>
      <c r="R756" s="180"/>
      <c r="S756" s="180"/>
      <c r="T756" s="181"/>
      <c r="AT756" s="175" t="s">
        <v>219</v>
      </c>
      <c r="AU756" s="175" t="s">
        <v>87</v>
      </c>
      <c r="AV756" s="13" t="s">
        <v>87</v>
      </c>
      <c r="AW756" s="13" t="s">
        <v>29</v>
      </c>
      <c r="AX756" s="13" t="s">
        <v>74</v>
      </c>
      <c r="AY756" s="175" t="s">
        <v>196</v>
      </c>
    </row>
    <row r="757" spans="1:65" s="13" customFormat="1">
      <c r="B757" s="173"/>
      <c r="D757" s="174" t="s">
        <v>219</v>
      </c>
      <c r="E757" s="175" t="s">
        <v>1</v>
      </c>
      <c r="F757" s="176" t="s">
        <v>1227</v>
      </c>
      <c r="H757" s="177">
        <v>7.5</v>
      </c>
      <c r="I757" s="178"/>
      <c r="L757" s="173"/>
      <c r="M757" s="179"/>
      <c r="N757" s="180"/>
      <c r="O757" s="180"/>
      <c r="P757" s="180"/>
      <c r="Q757" s="180"/>
      <c r="R757" s="180"/>
      <c r="S757" s="180"/>
      <c r="T757" s="181"/>
      <c r="AT757" s="175" t="s">
        <v>219</v>
      </c>
      <c r="AU757" s="175" t="s">
        <v>87</v>
      </c>
      <c r="AV757" s="13" t="s">
        <v>87</v>
      </c>
      <c r="AW757" s="13" t="s">
        <v>29</v>
      </c>
      <c r="AX757" s="13" t="s">
        <v>74</v>
      </c>
      <c r="AY757" s="175" t="s">
        <v>196</v>
      </c>
    </row>
    <row r="758" spans="1:65" s="13" customFormat="1">
      <c r="B758" s="173"/>
      <c r="D758" s="174" t="s">
        <v>219</v>
      </c>
      <c r="E758" s="175" t="s">
        <v>1</v>
      </c>
      <c r="F758" s="176" t="s">
        <v>1228</v>
      </c>
      <c r="H758" s="177">
        <v>21.5</v>
      </c>
      <c r="I758" s="178"/>
      <c r="L758" s="173"/>
      <c r="M758" s="179"/>
      <c r="N758" s="180"/>
      <c r="O758" s="180"/>
      <c r="P758" s="180"/>
      <c r="Q758" s="180"/>
      <c r="R758" s="180"/>
      <c r="S758" s="180"/>
      <c r="T758" s="181"/>
      <c r="AT758" s="175" t="s">
        <v>219</v>
      </c>
      <c r="AU758" s="175" t="s">
        <v>87</v>
      </c>
      <c r="AV758" s="13" t="s">
        <v>87</v>
      </c>
      <c r="AW758" s="13" t="s">
        <v>29</v>
      </c>
      <c r="AX758" s="13" t="s">
        <v>74</v>
      </c>
      <c r="AY758" s="175" t="s">
        <v>196</v>
      </c>
    </row>
    <row r="759" spans="1:65" s="13" customFormat="1">
      <c r="B759" s="173"/>
      <c r="D759" s="174" t="s">
        <v>219</v>
      </c>
      <c r="E759" s="175" t="s">
        <v>1</v>
      </c>
      <c r="F759" s="176" t="s">
        <v>1229</v>
      </c>
      <c r="H759" s="177">
        <v>129.08000000000001</v>
      </c>
      <c r="I759" s="178"/>
      <c r="L759" s="173"/>
      <c r="M759" s="179"/>
      <c r="N759" s="180"/>
      <c r="O759" s="180"/>
      <c r="P759" s="180"/>
      <c r="Q759" s="180"/>
      <c r="R759" s="180"/>
      <c r="S759" s="180"/>
      <c r="T759" s="181"/>
      <c r="AT759" s="175" t="s">
        <v>219</v>
      </c>
      <c r="AU759" s="175" t="s">
        <v>87</v>
      </c>
      <c r="AV759" s="13" t="s">
        <v>87</v>
      </c>
      <c r="AW759" s="13" t="s">
        <v>29</v>
      </c>
      <c r="AX759" s="13" t="s">
        <v>74</v>
      </c>
      <c r="AY759" s="175" t="s">
        <v>196</v>
      </c>
    </row>
    <row r="760" spans="1:65" s="13" customFormat="1">
      <c r="B760" s="173"/>
      <c r="D760" s="174" t="s">
        <v>219</v>
      </c>
      <c r="E760" s="175" t="s">
        <v>1</v>
      </c>
      <c r="F760" s="176" t="s">
        <v>1230</v>
      </c>
      <c r="H760" s="177">
        <v>106.03</v>
      </c>
      <c r="I760" s="178"/>
      <c r="L760" s="173"/>
      <c r="M760" s="179"/>
      <c r="N760" s="180"/>
      <c r="O760" s="180"/>
      <c r="P760" s="180"/>
      <c r="Q760" s="180"/>
      <c r="R760" s="180"/>
      <c r="S760" s="180"/>
      <c r="T760" s="181"/>
      <c r="AT760" s="175" t="s">
        <v>219</v>
      </c>
      <c r="AU760" s="175" t="s">
        <v>87</v>
      </c>
      <c r="AV760" s="13" t="s">
        <v>87</v>
      </c>
      <c r="AW760" s="13" t="s">
        <v>29</v>
      </c>
      <c r="AX760" s="13" t="s">
        <v>74</v>
      </c>
      <c r="AY760" s="175" t="s">
        <v>196</v>
      </c>
    </row>
    <row r="761" spans="1:65" s="13" customFormat="1">
      <c r="B761" s="173"/>
      <c r="D761" s="174" t="s">
        <v>219</v>
      </c>
      <c r="E761" s="175" t="s">
        <v>1</v>
      </c>
      <c r="F761" s="176" t="s">
        <v>1231</v>
      </c>
      <c r="H761" s="177">
        <v>4</v>
      </c>
      <c r="I761" s="178"/>
      <c r="L761" s="173"/>
      <c r="M761" s="179"/>
      <c r="N761" s="180"/>
      <c r="O761" s="180"/>
      <c r="P761" s="180"/>
      <c r="Q761" s="180"/>
      <c r="R761" s="180"/>
      <c r="S761" s="180"/>
      <c r="T761" s="181"/>
      <c r="AT761" s="175" t="s">
        <v>219</v>
      </c>
      <c r="AU761" s="175" t="s">
        <v>87</v>
      </c>
      <c r="AV761" s="13" t="s">
        <v>87</v>
      </c>
      <c r="AW761" s="13" t="s">
        <v>29</v>
      </c>
      <c r="AX761" s="13" t="s">
        <v>74</v>
      </c>
      <c r="AY761" s="175" t="s">
        <v>196</v>
      </c>
    </row>
    <row r="762" spans="1:65" s="13" customFormat="1">
      <c r="B762" s="173"/>
      <c r="D762" s="174" t="s">
        <v>219</v>
      </c>
      <c r="E762" s="175" t="s">
        <v>1</v>
      </c>
      <c r="F762" s="176" t="s">
        <v>1232</v>
      </c>
      <c r="H762" s="177">
        <v>6</v>
      </c>
      <c r="I762" s="178"/>
      <c r="L762" s="173"/>
      <c r="M762" s="179"/>
      <c r="N762" s="180"/>
      <c r="O762" s="180"/>
      <c r="P762" s="180"/>
      <c r="Q762" s="180"/>
      <c r="R762" s="180"/>
      <c r="S762" s="180"/>
      <c r="T762" s="181"/>
      <c r="AT762" s="175" t="s">
        <v>219</v>
      </c>
      <c r="AU762" s="175" t="s">
        <v>87</v>
      </c>
      <c r="AV762" s="13" t="s">
        <v>87</v>
      </c>
      <c r="AW762" s="13" t="s">
        <v>29</v>
      </c>
      <c r="AX762" s="13" t="s">
        <v>74</v>
      </c>
      <c r="AY762" s="175" t="s">
        <v>196</v>
      </c>
    </row>
    <row r="763" spans="1:65" s="13" customFormat="1">
      <c r="B763" s="173"/>
      <c r="D763" s="174" t="s">
        <v>219</v>
      </c>
      <c r="E763" s="175" t="s">
        <v>1</v>
      </c>
      <c r="F763" s="176" t="s">
        <v>1233</v>
      </c>
      <c r="H763" s="177">
        <v>102.4</v>
      </c>
      <c r="I763" s="178"/>
      <c r="L763" s="173"/>
      <c r="M763" s="179"/>
      <c r="N763" s="180"/>
      <c r="O763" s="180"/>
      <c r="P763" s="180"/>
      <c r="Q763" s="180"/>
      <c r="R763" s="180"/>
      <c r="S763" s="180"/>
      <c r="T763" s="181"/>
      <c r="AT763" s="175" t="s">
        <v>219</v>
      </c>
      <c r="AU763" s="175" t="s">
        <v>87</v>
      </c>
      <c r="AV763" s="13" t="s">
        <v>87</v>
      </c>
      <c r="AW763" s="13" t="s">
        <v>29</v>
      </c>
      <c r="AX763" s="13" t="s">
        <v>74</v>
      </c>
      <c r="AY763" s="175" t="s">
        <v>196</v>
      </c>
    </row>
    <row r="764" spans="1:65" s="13" customFormat="1">
      <c r="B764" s="173"/>
      <c r="D764" s="174" t="s">
        <v>219</v>
      </c>
      <c r="E764" s="175" t="s">
        <v>1</v>
      </c>
      <c r="F764" s="176" t="s">
        <v>1234</v>
      </c>
      <c r="H764" s="177">
        <v>115.2</v>
      </c>
      <c r="I764" s="178"/>
      <c r="L764" s="173"/>
      <c r="M764" s="179"/>
      <c r="N764" s="180"/>
      <c r="O764" s="180"/>
      <c r="P764" s="180"/>
      <c r="Q764" s="180"/>
      <c r="R764" s="180"/>
      <c r="S764" s="180"/>
      <c r="T764" s="181"/>
      <c r="AT764" s="175" t="s">
        <v>219</v>
      </c>
      <c r="AU764" s="175" t="s">
        <v>87</v>
      </c>
      <c r="AV764" s="13" t="s">
        <v>87</v>
      </c>
      <c r="AW764" s="13" t="s">
        <v>29</v>
      </c>
      <c r="AX764" s="13" t="s">
        <v>74</v>
      </c>
      <c r="AY764" s="175" t="s">
        <v>196</v>
      </c>
    </row>
    <row r="765" spans="1:65" s="13" customFormat="1">
      <c r="B765" s="173"/>
      <c r="D765" s="174" t="s">
        <v>219</v>
      </c>
      <c r="E765" s="175" t="s">
        <v>1</v>
      </c>
      <c r="F765" s="176" t="s">
        <v>1235</v>
      </c>
      <c r="H765" s="177">
        <v>18.3</v>
      </c>
      <c r="I765" s="178"/>
      <c r="L765" s="173"/>
      <c r="M765" s="179"/>
      <c r="N765" s="180"/>
      <c r="O765" s="180"/>
      <c r="P765" s="180"/>
      <c r="Q765" s="180"/>
      <c r="R765" s="180"/>
      <c r="S765" s="180"/>
      <c r="T765" s="181"/>
      <c r="AT765" s="175" t="s">
        <v>219</v>
      </c>
      <c r="AU765" s="175" t="s">
        <v>87</v>
      </c>
      <c r="AV765" s="13" t="s">
        <v>87</v>
      </c>
      <c r="AW765" s="13" t="s">
        <v>29</v>
      </c>
      <c r="AX765" s="13" t="s">
        <v>74</v>
      </c>
      <c r="AY765" s="175" t="s">
        <v>196</v>
      </c>
    </row>
    <row r="766" spans="1:65" s="14" customFormat="1">
      <c r="B766" s="182"/>
      <c r="D766" s="174" t="s">
        <v>219</v>
      </c>
      <c r="E766" s="183" t="s">
        <v>1</v>
      </c>
      <c r="F766" s="184" t="s">
        <v>233</v>
      </c>
      <c r="H766" s="185">
        <v>637.51</v>
      </c>
      <c r="I766" s="186"/>
      <c r="L766" s="182"/>
      <c r="M766" s="187"/>
      <c r="N766" s="188"/>
      <c r="O766" s="188"/>
      <c r="P766" s="188"/>
      <c r="Q766" s="188"/>
      <c r="R766" s="188"/>
      <c r="S766" s="188"/>
      <c r="T766" s="189"/>
      <c r="AT766" s="183" t="s">
        <v>219</v>
      </c>
      <c r="AU766" s="183" t="s">
        <v>87</v>
      </c>
      <c r="AV766" s="14" t="s">
        <v>200</v>
      </c>
      <c r="AW766" s="14" t="s">
        <v>29</v>
      </c>
      <c r="AX766" s="14" t="s">
        <v>81</v>
      </c>
      <c r="AY766" s="183" t="s">
        <v>196</v>
      </c>
    </row>
    <row r="767" spans="1:65" s="2" customFormat="1" ht="21.75" customHeight="1">
      <c r="A767" s="33"/>
      <c r="B767" s="156"/>
      <c r="C767" s="157" t="s">
        <v>1236</v>
      </c>
      <c r="D767" s="157" t="s">
        <v>197</v>
      </c>
      <c r="E767" s="158" t="s">
        <v>1237</v>
      </c>
      <c r="F767" s="159" t="s">
        <v>1238</v>
      </c>
      <c r="G767" s="160" t="s">
        <v>217</v>
      </c>
      <c r="H767" s="161">
        <v>3794.6109999999999</v>
      </c>
      <c r="I767" s="162"/>
      <c r="J767" s="163">
        <f>ROUND(I767*H767,2)</f>
        <v>0</v>
      </c>
      <c r="K767" s="164"/>
      <c r="L767" s="34"/>
      <c r="M767" s="165" t="s">
        <v>1</v>
      </c>
      <c r="N767" s="166" t="s">
        <v>40</v>
      </c>
      <c r="O767" s="62"/>
      <c r="P767" s="167">
        <f>O767*H767</f>
        <v>0</v>
      </c>
      <c r="Q767" s="167">
        <v>6.9999999999999994E-5</v>
      </c>
      <c r="R767" s="167">
        <f>Q767*H767</f>
        <v>0.26562276999999995</v>
      </c>
      <c r="S767" s="167">
        <v>0</v>
      </c>
      <c r="T767" s="168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9" t="s">
        <v>289</v>
      </c>
      <c r="AT767" s="169" t="s">
        <v>197</v>
      </c>
      <c r="AU767" s="169" t="s">
        <v>87</v>
      </c>
      <c r="AY767" s="18" t="s">
        <v>196</v>
      </c>
      <c r="BE767" s="170">
        <f>IF(N767="základná",J767,0)</f>
        <v>0</v>
      </c>
      <c r="BF767" s="170">
        <f>IF(N767="znížená",J767,0)</f>
        <v>0</v>
      </c>
      <c r="BG767" s="170">
        <f>IF(N767="zákl. prenesená",J767,0)</f>
        <v>0</v>
      </c>
      <c r="BH767" s="170">
        <f>IF(N767="zníž. prenesená",J767,0)</f>
        <v>0</v>
      </c>
      <c r="BI767" s="170">
        <f>IF(N767="nulová",J767,0)</f>
        <v>0</v>
      </c>
      <c r="BJ767" s="18" t="s">
        <v>87</v>
      </c>
      <c r="BK767" s="170">
        <f>ROUND(I767*H767,2)</f>
        <v>0</v>
      </c>
      <c r="BL767" s="18" t="s">
        <v>289</v>
      </c>
      <c r="BM767" s="169" t="s">
        <v>1239</v>
      </c>
    </row>
    <row r="768" spans="1:65" s="13" customFormat="1">
      <c r="B768" s="173"/>
      <c r="D768" s="174" t="s">
        <v>219</v>
      </c>
      <c r="E768" s="175" t="s">
        <v>1</v>
      </c>
      <c r="F768" s="176" t="s">
        <v>1240</v>
      </c>
      <c r="H768" s="177">
        <v>38.006999999999998</v>
      </c>
      <c r="I768" s="178"/>
      <c r="L768" s="173"/>
      <c r="M768" s="179"/>
      <c r="N768" s="180"/>
      <c r="O768" s="180"/>
      <c r="P768" s="180"/>
      <c r="Q768" s="180"/>
      <c r="R768" s="180"/>
      <c r="S768" s="180"/>
      <c r="T768" s="181"/>
      <c r="AT768" s="175" t="s">
        <v>219</v>
      </c>
      <c r="AU768" s="175" t="s">
        <v>87</v>
      </c>
      <c r="AV768" s="13" t="s">
        <v>87</v>
      </c>
      <c r="AW768" s="13" t="s">
        <v>29</v>
      </c>
      <c r="AX768" s="13" t="s">
        <v>74</v>
      </c>
      <c r="AY768" s="175" t="s">
        <v>196</v>
      </c>
    </row>
    <row r="769" spans="2:51" s="13" customFormat="1" ht="45">
      <c r="B769" s="173"/>
      <c r="D769" s="174" t="s">
        <v>219</v>
      </c>
      <c r="E769" s="175" t="s">
        <v>1</v>
      </c>
      <c r="F769" s="176" t="s">
        <v>1241</v>
      </c>
      <c r="H769" s="177">
        <v>186.608</v>
      </c>
      <c r="I769" s="178"/>
      <c r="L769" s="173"/>
      <c r="M769" s="179"/>
      <c r="N769" s="180"/>
      <c r="O769" s="180"/>
      <c r="P769" s="180"/>
      <c r="Q769" s="180"/>
      <c r="R769" s="180"/>
      <c r="S769" s="180"/>
      <c r="T769" s="181"/>
      <c r="AT769" s="175" t="s">
        <v>219</v>
      </c>
      <c r="AU769" s="175" t="s">
        <v>87</v>
      </c>
      <c r="AV769" s="13" t="s">
        <v>87</v>
      </c>
      <c r="AW769" s="13" t="s">
        <v>29</v>
      </c>
      <c r="AX769" s="13" t="s">
        <v>74</v>
      </c>
      <c r="AY769" s="175" t="s">
        <v>196</v>
      </c>
    </row>
    <row r="770" spans="2:51" s="13" customFormat="1">
      <c r="B770" s="173"/>
      <c r="D770" s="174" t="s">
        <v>219</v>
      </c>
      <c r="E770" s="175" t="s">
        <v>1</v>
      </c>
      <c r="F770" s="176" t="s">
        <v>1242</v>
      </c>
      <c r="H770" s="177">
        <v>32.018000000000001</v>
      </c>
      <c r="I770" s="178"/>
      <c r="L770" s="173"/>
      <c r="M770" s="179"/>
      <c r="N770" s="180"/>
      <c r="O770" s="180"/>
      <c r="P770" s="180"/>
      <c r="Q770" s="180"/>
      <c r="R770" s="180"/>
      <c r="S770" s="180"/>
      <c r="T770" s="181"/>
      <c r="AT770" s="175" t="s">
        <v>219</v>
      </c>
      <c r="AU770" s="175" t="s">
        <v>87</v>
      </c>
      <c r="AV770" s="13" t="s">
        <v>87</v>
      </c>
      <c r="AW770" s="13" t="s">
        <v>29</v>
      </c>
      <c r="AX770" s="13" t="s">
        <v>74</v>
      </c>
      <c r="AY770" s="175" t="s">
        <v>196</v>
      </c>
    </row>
    <row r="771" spans="2:51" s="13" customFormat="1" ht="22.5">
      <c r="B771" s="173"/>
      <c r="D771" s="174" t="s">
        <v>219</v>
      </c>
      <c r="E771" s="175" t="s">
        <v>1</v>
      </c>
      <c r="F771" s="176" t="s">
        <v>1243</v>
      </c>
      <c r="H771" s="177">
        <v>531.00199999999995</v>
      </c>
      <c r="I771" s="178"/>
      <c r="L771" s="173"/>
      <c r="M771" s="179"/>
      <c r="N771" s="180"/>
      <c r="O771" s="180"/>
      <c r="P771" s="180"/>
      <c r="Q771" s="180"/>
      <c r="R771" s="180"/>
      <c r="S771" s="180"/>
      <c r="T771" s="181"/>
      <c r="AT771" s="175" t="s">
        <v>219</v>
      </c>
      <c r="AU771" s="175" t="s">
        <v>87</v>
      </c>
      <c r="AV771" s="13" t="s">
        <v>87</v>
      </c>
      <c r="AW771" s="13" t="s">
        <v>29</v>
      </c>
      <c r="AX771" s="13" t="s">
        <v>74</v>
      </c>
      <c r="AY771" s="175" t="s">
        <v>196</v>
      </c>
    </row>
    <row r="772" spans="2:51" s="13" customFormat="1" ht="22.5">
      <c r="B772" s="173"/>
      <c r="D772" s="174" t="s">
        <v>219</v>
      </c>
      <c r="E772" s="175" t="s">
        <v>1</v>
      </c>
      <c r="F772" s="176" t="s">
        <v>1244</v>
      </c>
      <c r="H772" s="177">
        <v>692.01300000000003</v>
      </c>
      <c r="I772" s="178"/>
      <c r="L772" s="173"/>
      <c r="M772" s="179"/>
      <c r="N772" s="180"/>
      <c r="O772" s="180"/>
      <c r="P772" s="180"/>
      <c r="Q772" s="180"/>
      <c r="R772" s="180"/>
      <c r="S772" s="180"/>
      <c r="T772" s="181"/>
      <c r="AT772" s="175" t="s">
        <v>219</v>
      </c>
      <c r="AU772" s="175" t="s">
        <v>87</v>
      </c>
      <c r="AV772" s="13" t="s">
        <v>87</v>
      </c>
      <c r="AW772" s="13" t="s">
        <v>29</v>
      </c>
      <c r="AX772" s="13" t="s">
        <v>74</v>
      </c>
      <c r="AY772" s="175" t="s">
        <v>196</v>
      </c>
    </row>
    <row r="773" spans="2:51" s="13" customFormat="1">
      <c r="B773" s="173"/>
      <c r="D773" s="174" t="s">
        <v>219</v>
      </c>
      <c r="E773" s="175" t="s">
        <v>1</v>
      </c>
      <c r="F773" s="176" t="s">
        <v>1245</v>
      </c>
      <c r="H773" s="177">
        <v>-6.5</v>
      </c>
      <c r="I773" s="178"/>
      <c r="L773" s="173"/>
      <c r="M773" s="179"/>
      <c r="N773" s="180"/>
      <c r="O773" s="180"/>
      <c r="P773" s="180"/>
      <c r="Q773" s="180"/>
      <c r="R773" s="180"/>
      <c r="S773" s="180"/>
      <c r="T773" s="181"/>
      <c r="AT773" s="175" t="s">
        <v>219</v>
      </c>
      <c r="AU773" s="175" t="s">
        <v>87</v>
      </c>
      <c r="AV773" s="13" t="s">
        <v>87</v>
      </c>
      <c r="AW773" s="13" t="s">
        <v>29</v>
      </c>
      <c r="AX773" s="13" t="s">
        <v>74</v>
      </c>
      <c r="AY773" s="175" t="s">
        <v>196</v>
      </c>
    </row>
    <row r="774" spans="2:51" s="13" customFormat="1" ht="22.5">
      <c r="B774" s="173"/>
      <c r="D774" s="174" t="s">
        <v>219</v>
      </c>
      <c r="E774" s="175" t="s">
        <v>1</v>
      </c>
      <c r="F774" s="176" t="s">
        <v>1246</v>
      </c>
      <c r="H774" s="177">
        <v>499.44200000000001</v>
      </c>
      <c r="I774" s="178"/>
      <c r="L774" s="173"/>
      <c r="M774" s="179"/>
      <c r="N774" s="180"/>
      <c r="O774" s="180"/>
      <c r="P774" s="180"/>
      <c r="Q774" s="180"/>
      <c r="R774" s="180"/>
      <c r="S774" s="180"/>
      <c r="T774" s="181"/>
      <c r="AT774" s="175" t="s">
        <v>219</v>
      </c>
      <c r="AU774" s="175" t="s">
        <v>87</v>
      </c>
      <c r="AV774" s="13" t="s">
        <v>87</v>
      </c>
      <c r="AW774" s="13" t="s">
        <v>29</v>
      </c>
      <c r="AX774" s="13" t="s">
        <v>74</v>
      </c>
      <c r="AY774" s="175" t="s">
        <v>196</v>
      </c>
    </row>
    <row r="775" spans="2:51" s="13" customFormat="1">
      <c r="B775" s="173"/>
      <c r="D775" s="174" t="s">
        <v>219</v>
      </c>
      <c r="E775" s="175" t="s">
        <v>1</v>
      </c>
      <c r="F775" s="176" t="s">
        <v>1163</v>
      </c>
      <c r="H775" s="177">
        <v>64.5</v>
      </c>
      <c r="I775" s="178"/>
      <c r="L775" s="173"/>
      <c r="M775" s="179"/>
      <c r="N775" s="180"/>
      <c r="O775" s="180"/>
      <c r="P775" s="180"/>
      <c r="Q775" s="180"/>
      <c r="R775" s="180"/>
      <c r="S775" s="180"/>
      <c r="T775" s="181"/>
      <c r="AT775" s="175" t="s">
        <v>219</v>
      </c>
      <c r="AU775" s="175" t="s">
        <v>87</v>
      </c>
      <c r="AV775" s="13" t="s">
        <v>87</v>
      </c>
      <c r="AW775" s="13" t="s">
        <v>29</v>
      </c>
      <c r="AX775" s="13" t="s">
        <v>74</v>
      </c>
      <c r="AY775" s="175" t="s">
        <v>196</v>
      </c>
    </row>
    <row r="776" spans="2:51" s="13" customFormat="1" ht="22.5">
      <c r="B776" s="173"/>
      <c r="D776" s="174" t="s">
        <v>219</v>
      </c>
      <c r="E776" s="175" t="s">
        <v>1</v>
      </c>
      <c r="F776" s="176" t="s">
        <v>1247</v>
      </c>
      <c r="H776" s="177">
        <v>112.438</v>
      </c>
      <c r="I776" s="178"/>
      <c r="L776" s="173"/>
      <c r="M776" s="179"/>
      <c r="N776" s="180"/>
      <c r="O776" s="180"/>
      <c r="P776" s="180"/>
      <c r="Q776" s="180"/>
      <c r="R776" s="180"/>
      <c r="S776" s="180"/>
      <c r="T776" s="181"/>
      <c r="AT776" s="175" t="s">
        <v>219</v>
      </c>
      <c r="AU776" s="175" t="s">
        <v>87</v>
      </c>
      <c r="AV776" s="13" t="s">
        <v>87</v>
      </c>
      <c r="AW776" s="13" t="s">
        <v>29</v>
      </c>
      <c r="AX776" s="13" t="s">
        <v>74</v>
      </c>
      <c r="AY776" s="175" t="s">
        <v>196</v>
      </c>
    </row>
    <row r="777" spans="2:51" s="13" customFormat="1" ht="33.75">
      <c r="B777" s="173"/>
      <c r="D777" s="174" t="s">
        <v>219</v>
      </c>
      <c r="E777" s="175" t="s">
        <v>1</v>
      </c>
      <c r="F777" s="176" t="s">
        <v>1248</v>
      </c>
      <c r="H777" s="177">
        <v>1167.277</v>
      </c>
      <c r="I777" s="178"/>
      <c r="L777" s="173"/>
      <c r="M777" s="179"/>
      <c r="N777" s="180"/>
      <c r="O777" s="180"/>
      <c r="P777" s="180"/>
      <c r="Q777" s="180"/>
      <c r="R777" s="180"/>
      <c r="S777" s="180"/>
      <c r="T777" s="181"/>
      <c r="AT777" s="175" t="s">
        <v>219</v>
      </c>
      <c r="AU777" s="175" t="s">
        <v>87</v>
      </c>
      <c r="AV777" s="13" t="s">
        <v>87</v>
      </c>
      <c r="AW777" s="13" t="s">
        <v>29</v>
      </c>
      <c r="AX777" s="13" t="s">
        <v>74</v>
      </c>
      <c r="AY777" s="175" t="s">
        <v>196</v>
      </c>
    </row>
    <row r="778" spans="2:51" s="13" customFormat="1">
      <c r="B778" s="173"/>
      <c r="D778" s="174" t="s">
        <v>219</v>
      </c>
      <c r="E778" s="175" t="s">
        <v>1</v>
      </c>
      <c r="F778" s="176" t="s">
        <v>1249</v>
      </c>
      <c r="H778" s="177">
        <v>18.920000000000002</v>
      </c>
      <c r="I778" s="178"/>
      <c r="L778" s="173"/>
      <c r="M778" s="179"/>
      <c r="N778" s="180"/>
      <c r="O778" s="180"/>
      <c r="P778" s="180"/>
      <c r="Q778" s="180"/>
      <c r="R778" s="180"/>
      <c r="S778" s="180"/>
      <c r="T778" s="181"/>
      <c r="AT778" s="175" t="s">
        <v>219</v>
      </c>
      <c r="AU778" s="175" t="s">
        <v>87</v>
      </c>
      <c r="AV778" s="13" t="s">
        <v>87</v>
      </c>
      <c r="AW778" s="13" t="s">
        <v>29</v>
      </c>
      <c r="AX778" s="13" t="s">
        <v>74</v>
      </c>
      <c r="AY778" s="175" t="s">
        <v>196</v>
      </c>
    </row>
    <row r="779" spans="2:51" s="13" customFormat="1" ht="22.5">
      <c r="B779" s="173"/>
      <c r="D779" s="174" t="s">
        <v>219</v>
      </c>
      <c r="E779" s="175" t="s">
        <v>1</v>
      </c>
      <c r="F779" s="176" t="s">
        <v>1250</v>
      </c>
      <c r="H779" s="177">
        <v>210.68899999999999</v>
      </c>
      <c r="I779" s="178"/>
      <c r="L779" s="173"/>
      <c r="M779" s="179"/>
      <c r="N779" s="180"/>
      <c r="O779" s="180"/>
      <c r="P779" s="180"/>
      <c r="Q779" s="180"/>
      <c r="R779" s="180"/>
      <c r="S779" s="180"/>
      <c r="T779" s="181"/>
      <c r="AT779" s="175" t="s">
        <v>219</v>
      </c>
      <c r="AU779" s="175" t="s">
        <v>87</v>
      </c>
      <c r="AV779" s="13" t="s">
        <v>87</v>
      </c>
      <c r="AW779" s="13" t="s">
        <v>29</v>
      </c>
      <c r="AX779" s="13" t="s">
        <v>74</v>
      </c>
      <c r="AY779" s="175" t="s">
        <v>196</v>
      </c>
    </row>
    <row r="780" spans="2:51" s="13" customFormat="1" ht="22.5">
      <c r="B780" s="173"/>
      <c r="D780" s="174" t="s">
        <v>219</v>
      </c>
      <c r="E780" s="175" t="s">
        <v>1</v>
      </c>
      <c r="F780" s="176" t="s">
        <v>1251</v>
      </c>
      <c r="H780" s="177">
        <v>112.199</v>
      </c>
      <c r="I780" s="178"/>
      <c r="L780" s="173"/>
      <c r="M780" s="179"/>
      <c r="N780" s="180"/>
      <c r="O780" s="180"/>
      <c r="P780" s="180"/>
      <c r="Q780" s="180"/>
      <c r="R780" s="180"/>
      <c r="S780" s="180"/>
      <c r="T780" s="181"/>
      <c r="AT780" s="175" t="s">
        <v>219</v>
      </c>
      <c r="AU780" s="175" t="s">
        <v>87</v>
      </c>
      <c r="AV780" s="13" t="s">
        <v>87</v>
      </c>
      <c r="AW780" s="13" t="s">
        <v>29</v>
      </c>
      <c r="AX780" s="13" t="s">
        <v>74</v>
      </c>
      <c r="AY780" s="175" t="s">
        <v>196</v>
      </c>
    </row>
    <row r="781" spans="2:51" s="13" customFormat="1" ht="33.75">
      <c r="B781" s="173"/>
      <c r="D781" s="174" t="s">
        <v>219</v>
      </c>
      <c r="E781" s="175" t="s">
        <v>1</v>
      </c>
      <c r="F781" s="176" t="s">
        <v>1164</v>
      </c>
      <c r="H781" s="177">
        <v>31.885000000000002</v>
      </c>
      <c r="I781" s="178"/>
      <c r="L781" s="173"/>
      <c r="M781" s="179"/>
      <c r="N781" s="180"/>
      <c r="O781" s="180"/>
      <c r="P781" s="180"/>
      <c r="Q781" s="180"/>
      <c r="R781" s="180"/>
      <c r="S781" s="180"/>
      <c r="T781" s="181"/>
      <c r="AT781" s="175" t="s">
        <v>219</v>
      </c>
      <c r="AU781" s="175" t="s">
        <v>87</v>
      </c>
      <c r="AV781" s="13" t="s">
        <v>87</v>
      </c>
      <c r="AW781" s="13" t="s">
        <v>29</v>
      </c>
      <c r="AX781" s="13" t="s">
        <v>74</v>
      </c>
      <c r="AY781" s="175" t="s">
        <v>196</v>
      </c>
    </row>
    <row r="782" spans="2:51" s="13" customFormat="1">
      <c r="B782" s="173"/>
      <c r="D782" s="174" t="s">
        <v>219</v>
      </c>
      <c r="E782" s="175" t="s">
        <v>1</v>
      </c>
      <c r="F782" s="176" t="s">
        <v>1252</v>
      </c>
      <c r="H782" s="177">
        <v>13.95</v>
      </c>
      <c r="I782" s="178"/>
      <c r="L782" s="173"/>
      <c r="M782" s="179"/>
      <c r="N782" s="180"/>
      <c r="O782" s="180"/>
      <c r="P782" s="180"/>
      <c r="Q782" s="180"/>
      <c r="R782" s="180"/>
      <c r="S782" s="180"/>
      <c r="T782" s="181"/>
      <c r="AT782" s="175" t="s">
        <v>219</v>
      </c>
      <c r="AU782" s="175" t="s">
        <v>87</v>
      </c>
      <c r="AV782" s="13" t="s">
        <v>87</v>
      </c>
      <c r="AW782" s="13" t="s">
        <v>29</v>
      </c>
      <c r="AX782" s="13" t="s">
        <v>74</v>
      </c>
      <c r="AY782" s="175" t="s">
        <v>196</v>
      </c>
    </row>
    <row r="783" spans="2:51" s="13" customFormat="1" ht="22.5">
      <c r="B783" s="173"/>
      <c r="D783" s="174" t="s">
        <v>219</v>
      </c>
      <c r="E783" s="175" t="s">
        <v>1</v>
      </c>
      <c r="F783" s="176" t="s">
        <v>1253</v>
      </c>
      <c r="H783" s="177">
        <v>36.415999999999997</v>
      </c>
      <c r="I783" s="178"/>
      <c r="L783" s="173"/>
      <c r="M783" s="179"/>
      <c r="N783" s="180"/>
      <c r="O783" s="180"/>
      <c r="P783" s="180"/>
      <c r="Q783" s="180"/>
      <c r="R783" s="180"/>
      <c r="S783" s="180"/>
      <c r="T783" s="181"/>
      <c r="AT783" s="175" t="s">
        <v>219</v>
      </c>
      <c r="AU783" s="175" t="s">
        <v>87</v>
      </c>
      <c r="AV783" s="13" t="s">
        <v>87</v>
      </c>
      <c r="AW783" s="13" t="s">
        <v>29</v>
      </c>
      <c r="AX783" s="13" t="s">
        <v>74</v>
      </c>
      <c r="AY783" s="175" t="s">
        <v>196</v>
      </c>
    </row>
    <row r="784" spans="2:51" s="13" customFormat="1" ht="22.5">
      <c r="B784" s="173"/>
      <c r="D784" s="174" t="s">
        <v>219</v>
      </c>
      <c r="E784" s="175" t="s">
        <v>1</v>
      </c>
      <c r="F784" s="176" t="s">
        <v>1254</v>
      </c>
      <c r="H784" s="177">
        <v>41.76</v>
      </c>
      <c r="I784" s="178"/>
      <c r="L784" s="173"/>
      <c r="M784" s="179"/>
      <c r="N784" s="180"/>
      <c r="O784" s="180"/>
      <c r="P784" s="180"/>
      <c r="Q784" s="180"/>
      <c r="R784" s="180"/>
      <c r="S784" s="180"/>
      <c r="T784" s="181"/>
      <c r="AT784" s="175" t="s">
        <v>219</v>
      </c>
      <c r="AU784" s="175" t="s">
        <v>87</v>
      </c>
      <c r="AV784" s="13" t="s">
        <v>87</v>
      </c>
      <c r="AW784" s="13" t="s">
        <v>29</v>
      </c>
      <c r="AX784" s="13" t="s">
        <v>74</v>
      </c>
      <c r="AY784" s="175" t="s">
        <v>196</v>
      </c>
    </row>
    <row r="785" spans="1:65" s="13" customFormat="1">
      <c r="B785" s="173"/>
      <c r="D785" s="174" t="s">
        <v>219</v>
      </c>
      <c r="E785" s="175" t="s">
        <v>1</v>
      </c>
      <c r="F785" s="176" t="s">
        <v>1255</v>
      </c>
      <c r="H785" s="177">
        <v>11.987</v>
      </c>
      <c r="I785" s="178"/>
      <c r="L785" s="173"/>
      <c r="M785" s="179"/>
      <c r="N785" s="180"/>
      <c r="O785" s="180"/>
      <c r="P785" s="180"/>
      <c r="Q785" s="180"/>
      <c r="R785" s="180"/>
      <c r="S785" s="180"/>
      <c r="T785" s="181"/>
      <c r="AT785" s="175" t="s">
        <v>219</v>
      </c>
      <c r="AU785" s="175" t="s">
        <v>87</v>
      </c>
      <c r="AV785" s="13" t="s">
        <v>87</v>
      </c>
      <c r="AW785" s="13" t="s">
        <v>29</v>
      </c>
      <c r="AX785" s="13" t="s">
        <v>74</v>
      </c>
      <c r="AY785" s="175" t="s">
        <v>196</v>
      </c>
    </row>
    <row r="786" spans="1:65" s="14" customFormat="1">
      <c r="B786" s="182"/>
      <c r="D786" s="174" t="s">
        <v>219</v>
      </c>
      <c r="E786" s="183" t="s">
        <v>1</v>
      </c>
      <c r="F786" s="184" t="s">
        <v>233</v>
      </c>
      <c r="H786" s="185">
        <v>3794.6110000000008</v>
      </c>
      <c r="I786" s="186"/>
      <c r="L786" s="182"/>
      <c r="M786" s="187"/>
      <c r="N786" s="188"/>
      <c r="O786" s="188"/>
      <c r="P786" s="188"/>
      <c r="Q786" s="188"/>
      <c r="R786" s="188"/>
      <c r="S786" s="188"/>
      <c r="T786" s="189"/>
      <c r="AT786" s="183" t="s">
        <v>219</v>
      </c>
      <c r="AU786" s="183" t="s">
        <v>87</v>
      </c>
      <c r="AV786" s="14" t="s">
        <v>200</v>
      </c>
      <c r="AW786" s="14" t="s">
        <v>29</v>
      </c>
      <c r="AX786" s="14" t="s">
        <v>81</v>
      </c>
      <c r="AY786" s="183" t="s">
        <v>196</v>
      </c>
    </row>
    <row r="787" spans="1:65" s="2" customFormat="1" ht="37.700000000000003" customHeight="1">
      <c r="A787" s="33"/>
      <c r="B787" s="156"/>
      <c r="C787" s="157" t="s">
        <v>1256</v>
      </c>
      <c r="D787" s="157" t="s">
        <v>197</v>
      </c>
      <c r="E787" s="158" t="s">
        <v>1257</v>
      </c>
      <c r="F787" s="159" t="s">
        <v>1258</v>
      </c>
      <c r="G787" s="160" t="s">
        <v>217</v>
      </c>
      <c r="H787" s="161">
        <v>25.73</v>
      </c>
      <c r="I787" s="162"/>
      <c r="J787" s="163">
        <f>ROUND(I787*H787,2)</f>
        <v>0</v>
      </c>
      <c r="K787" s="164"/>
      <c r="L787" s="34"/>
      <c r="M787" s="165" t="s">
        <v>1</v>
      </c>
      <c r="N787" s="166" t="s">
        <v>40</v>
      </c>
      <c r="O787" s="62"/>
      <c r="P787" s="167">
        <f>O787*H787</f>
        <v>0</v>
      </c>
      <c r="Q787" s="167">
        <v>1.1972E-2</v>
      </c>
      <c r="R787" s="167">
        <f>Q787*H787</f>
        <v>0.30803955999999999</v>
      </c>
      <c r="S787" s="167">
        <v>0</v>
      </c>
      <c r="T787" s="168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69" t="s">
        <v>289</v>
      </c>
      <c r="AT787" s="169" t="s">
        <v>197</v>
      </c>
      <c r="AU787" s="169" t="s">
        <v>87</v>
      </c>
      <c r="AY787" s="18" t="s">
        <v>196</v>
      </c>
      <c r="BE787" s="170">
        <f>IF(N787="základná",J787,0)</f>
        <v>0</v>
      </c>
      <c r="BF787" s="170">
        <f>IF(N787="znížená",J787,0)</f>
        <v>0</v>
      </c>
      <c r="BG787" s="170">
        <f>IF(N787="zákl. prenesená",J787,0)</f>
        <v>0</v>
      </c>
      <c r="BH787" s="170">
        <f>IF(N787="zníž. prenesená",J787,0)</f>
        <v>0</v>
      </c>
      <c r="BI787" s="170">
        <f>IF(N787="nulová",J787,0)</f>
        <v>0</v>
      </c>
      <c r="BJ787" s="18" t="s">
        <v>87</v>
      </c>
      <c r="BK787" s="170">
        <f>ROUND(I787*H787,2)</f>
        <v>0</v>
      </c>
      <c r="BL787" s="18" t="s">
        <v>289</v>
      </c>
      <c r="BM787" s="169" t="s">
        <v>1259</v>
      </c>
    </row>
    <row r="788" spans="1:65" s="13" customFormat="1">
      <c r="B788" s="173"/>
      <c r="D788" s="174" t="s">
        <v>219</v>
      </c>
      <c r="E788" s="175" t="s">
        <v>1</v>
      </c>
      <c r="F788" s="176" t="s">
        <v>1252</v>
      </c>
      <c r="H788" s="177">
        <v>13.95</v>
      </c>
      <c r="I788" s="178"/>
      <c r="L788" s="173"/>
      <c r="M788" s="179"/>
      <c r="N788" s="180"/>
      <c r="O788" s="180"/>
      <c r="P788" s="180"/>
      <c r="Q788" s="180"/>
      <c r="R788" s="180"/>
      <c r="S788" s="180"/>
      <c r="T788" s="181"/>
      <c r="AT788" s="175" t="s">
        <v>219</v>
      </c>
      <c r="AU788" s="175" t="s">
        <v>87</v>
      </c>
      <c r="AV788" s="13" t="s">
        <v>87</v>
      </c>
      <c r="AW788" s="13" t="s">
        <v>29</v>
      </c>
      <c r="AX788" s="13" t="s">
        <v>74</v>
      </c>
      <c r="AY788" s="175" t="s">
        <v>196</v>
      </c>
    </row>
    <row r="789" spans="1:65" s="13" customFormat="1">
      <c r="B789" s="173"/>
      <c r="D789" s="174" t="s">
        <v>219</v>
      </c>
      <c r="E789" s="175" t="s">
        <v>1</v>
      </c>
      <c r="F789" s="176" t="s">
        <v>1260</v>
      </c>
      <c r="H789" s="177">
        <v>11.78</v>
      </c>
      <c r="I789" s="178"/>
      <c r="L789" s="173"/>
      <c r="M789" s="179"/>
      <c r="N789" s="180"/>
      <c r="O789" s="180"/>
      <c r="P789" s="180"/>
      <c r="Q789" s="180"/>
      <c r="R789" s="180"/>
      <c r="S789" s="180"/>
      <c r="T789" s="181"/>
      <c r="AT789" s="175" t="s">
        <v>219</v>
      </c>
      <c r="AU789" s="175" t="s">
        <v>87</v>
      </c>
      <c r="AV789" s="13" t="s">
        <v>87</v>
      </c>
      <c r="AW789" s="13" t="s">
        <v>29</v>
      </c>
      <c r="AX789" s="13" t="s">
        <v>74</v>
      </c>
      <c r="AY789" s="175" t="s">
        <v>196</v>
      </c>
    </row>
    <row r="790" spans="1:65" s="14" customFormat="1">
      <c r="B790" s="182"/>
      <c r="D790" s="174" t="s">
        <v>219</v>
      </c>
      <c r="E790" s="183" t="s">
        <v>1</v>
      </c>
      <c r="F790" s="184" t="s">
        <v>233</v>
      </c>
      <c r="H790" s="185">
        <v>25.73</v>
      </c>
      <c r="I790" s="186"/>
      <c r="L790" s="182"/>
      <c r="M790" s="187"/>
      <c r="N790" s="188"/>
      <c r="O790" s="188"/>
      <c r="P790" s="188"/>
      <c r="Q790" s="188"/>
      <c r="R790" s="188"/>
      <c r="S790" s="188"/>
      <c r="T790" s="189"/>
      <c r="AT790" s="183" t="s">
        <v>219</v>
      </c>
      <c r="AU790" s="183" t="s">
        <v>87</v>
      </c>
      <c r="AV790" s="14" t="s">
        <v>200</v>
      </c>
      <c r="AW790" s="14" t="s">
        <v>29</v>
      </c>
      <c r="AX790" s="14" t="s">
        <v>81</v>
      </c>
      <c r="AY790" s="183" t="s">
        <v>196</v>
      </c>
    </row>
    <row r="791" spans="1:65" s="2" customFormat="1" ht="44.25" customHeight="1">
      <c r="A791" s="33"/>
      <c r="B791" s="156"/>
      <c r="C791" s="157" t="s">
        <v>1261</v>
      </c>
      <c r="D791" s="157" t="s">
        <v>197</v>
      </c>
      <c r="E791" s="158" t="s">
        <v>1262</v>
      </c>
      <c r="F791" s="159" t="s">
        <v>1263</v>
      </c>
      <c r="G791" s="160" t="s">
        <v>217</v>
      </c>
      <c r="H791" s="161">
        <v>128.16999999999999</v>
      </c>
      <c r="I791" s="162"/>
      <c r="J791" s="163">
        <f>ROUND(I791*H791,2)</f>
        <v>0</v>
      </c>
      <c r="K791" s="164"/>
      <c r="L791" s="34"/>
      <c r="M791" s="165" t="s">
        <v>1</v>
      </c>
      <c r="N791" s="166" t="s">
        <v>40</v>
      </c>
      <c r="O791" s="62"/>
      <c r="P791" s="167">
        <f>O791*H791</f>
        <v>0</v>
      </c>
      <c r="Q791" s="167">
        <v>1.4540000000000001E-2</v>
      </c>
      <c r="R791" s="167">
        <f>Q791*H791</f>
        <v>1.8635918</v>
      </c>
      <c r="S791" s="167">
        <v>0</v>
      </c>
      <c r="T791" s="16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69" t="s">
        <v>289</v>
      </c>
      <c r="AT791" s="169" t="s">
        <v>197</v>
      </c>
      <c r="AU791" s="169" t="s">
        <v>87</v>
      </c>
      <c r="AY791" s="18" t="s">
        <v>196</v>
      </c>
      <c r="BE791" s="170">
        <f>IF(N791="základná",J791,0)</f>
        <v>0</v>
      </c>
      <c r="BF791" s="170">
        <f>IF(N791="znížená",J791,0)</f>
        <v>0</v>
      </c>
      <c r="BG791" s="170">
        <f>IF(N791="zákl. prenesená",J791,0)</f>
        <v>0</v>
      </c>
      <c r="BH791" s="170">
        <f>IF(N791="zníž. prenesená",J791,0)</f>
        <v>0</v>
      </c>
      <c r="BI791" s="170">
        <f>IF(N791="nulová",J791,0)</f>
        <v>0</v>
      </c>
      <c r="BJ791" s="18" t="s">
        <v>87</v>
      </c>
      <c r="BK791" s="170">
        <f>ROUND(I791*H791,2)</f>
        <v>0</v>
      </c>
      <c r="BL791" s="18" t="s">
        <v>289</v>
      </c>
      <c r="BM791" s="169" t="s">
        <v>1264</v>
      </c>
    </row>
    <row r="792" spans="1:65" s="13" customFormat="1">
      <c r="B792" s="173"/>
      <c r="D792" s="174" t="s">
        <v>219</v>
      </c>
      <c r="E792" s="175" t="s">
        <v>1</v>
      </c>
      <c r="F792" s="176" t="s">
        <v>1240</v>
      </c>
      <c r="H792" s="177">
        <v>38.006999999999998</v>
      </c>
      <c r="I792" s="178"/>
      <c r="L792" s="173"/>
      <c r="M792" s="179"/>
      <c r="N792" s="180"/>
      <c r="O792" s="180"/>
      <c r="P792" s="180"/>
      <c r="Q792" s="180"/>
      <c r="R792" s="180"/>
      <c r="S792" s="180"/>
      <c r="T792" s="181"/>
      <c r="AT792" s="175" t="s">
        <v>219</v>
      </c>
      <c r="AU792" s="175" t="s">
        <v>87</v>
      </c>
      <c r="AV792" s="13" t="s">
        <v>87</v>
      </c>
      <c r="AW792" s="13" t="s">
        <v>29</v>
      </c>
      <c r="AX792" s="13" t="s">
        <v>74</v>
      </c>
      <c r="AY792" s="175" t="s">
        <v>196</v>
      </c>
    </row>
    <row r="793" spans="1:65" s="13" customFormat="1" ht="22.5">
      <c r="B793" s="173"/>
      <c r="D793" s="174" t="s">
        <v>219</v>
      </c>
      <c r="E793" s="175" t="s">
        <v>1</v>
      </c>
      <c r="F793" s="176" t="s">
        <v>1253</v>
      </c>
      <c r="H793" s="177">
        <v>36.415999999999997</v>
      </c>
      <c r="I793" s="178"/>
      <c r="L793" s="173"/>
      <c r="M793" s="179"/>
      <c r="N793" s="180"/>
      <c r="O793" s="180"/>
      <c r="P793" s="180"/>
      <c r="Q793" s="180"/>
      <c r="R793" s="180"/>
      <c r="S793" s="180"/>
      <c r="T793" s="181"/>
      <c r="AT793" s="175" t="s">
        <v>219</v>
      </c>
      <c r="AU793" s="175" t="s">
        <v>87</v>
      </c>
      <c r="AV793" s="13" t="s">
        <v>87</v>
      </c>
      <c r="AW793" s="13" t="s">
        <v>29</v>
      </c>
      <c r="AX793" s="13" t="s">
        <v>74</v>
      </c>
      <c r="AY793" s="175" t="s">
        <v>196</v>
      </c>
    </row>
    <row r="794" spans="1:65" s="13" customFormat="1" ht="22.5">
      <c r="B794" s="173"/>
      <c r="D794" s="174" t="s">
        <v>219</v>
      </c>
      <c r="E794" s="175" t="s">
        <v>1</v>
      </c>
      <c r="F794" s="176" t="s">
        <v>1254</v>
      </c>
      <c r="H794" s="177">
        <v>41.76</v>
      </c>
      <c r="I794" s="178"/>
      <c r="L794" s="173"/>
      <c r="M794" s="179"/>
      <c r="N794" s="180"/>
      <c r="O794" s="180"/>
      <c r="P794" s="180"/>
      <c r="Q794" s="180"/>
      <c r="R794" s="180"/>
      <c r="S794" s="180"/>
      <c r="T794" s="181"/>
      <c r="AT794" s="175" t="s">
        <v>219</v>
      </c>
      <c r="AU794" s="175" t="s">
        <v>87</v>
      </c>
      <c r="AV794" s="13" t="s">
        <v>87</v>
      </c>
      <c r="AW794" s="13" t="s">
        <v>29</v>
      </c>
      <c r="AX794" s="13" t="s">
        <v>74</v>
      </c>
      <c r="AY794" s="175" t="s">
        <v>196</v>
      </c>
    </row>
    <row r="795" spans="1:65" s="13" customFormat="1">
      <c r="B795" s="173"/>
      <c r="D795" s="174" t="s">
        <v>219</v>
      </c>
      <c r="E795" s="175" t="s">
        <v>1</v>
      </c>
      <c r="F795" s="176" t="s">
        <v>1255</v>
      </c>
      <c r="H795" s="177">
        <v>11.987</v>
      </c>
      <c r="I795" s="178"/>
      <c r="L795" s="173"/>
      <c r="M795" s="179"/>
      <c r="N795" s="180"/>
      <c r="O795" s="180"/>
      <c r="P795" s="180"/>
      <c r="Q795" s="180"/>
      <c r="R795" s="180"/>
      <c r="S795" s="180"/>
      <c r="T795" s="181"/>
      <c r="AT795" s="175" t="s">
        <v>219</v>
      </c>
      <c r="AU795" s="175" t="s">
        <v>87</v>
      </c>
      <c r="AV795" s="13" t="s">
        <v>87</v>
      </c>
      <c r="AW795" s="13" t="s">
        <v>29</v>
      </c>
      <c r="AX795" s="13" t="s">
        <v>74</v>
      </c>
      <c r="AY795" s="175" t="s">
        <v>196</v>
      </c>
    </row>
    <row r="796" spans="1:65" s="14" customFormat="1">
      <c r="B796" s="182"/>
      <c r="D796" s="174" t="s">
        <v>219</v>
      </c>
      <c r="E796" s="183" t="s">
        <v>1</v>
      </c>
      <c r="F796" s="184" t="s">
        <v>233</v>
      </c>
      <c r="H796" s="185">
        <v>128.16999999999999</v>
      </c>
      <c r="I796" s="186"/>
      <c r="L796" s="182"/>
      <c r="M796" s="187"/>
      <c r="N796" s="188"/>
      <c r="O796" s="188"/>
      <c r="P796" s="188"/>
      <c r="Q796" s="188"/>
      <c r="R796" s="188"/>
      <c r="S796" s="188"/>
      <c r="T796" s="189"/>
      <c r="AT796" s="183" t="s">
        <v>219</v>
      </c>
      <c r="AU796" s="183" t="s">
        <v>87</v>
      </c>
      <c r="AV796" s="14" t="s">
        <v>200</v>
      </c>
      <c r="AW796" s="14" t="s">
        <v>29</v>
      </c>
      <c r="AX796" s="14" t="s">
        <v>81</v>
      </c>
      <c r="AY796" s="183" t="s">
        <v>196</v>
      </c>
    </row>
    <row r="797" spans="1:65" s="2" customFormat="1" ht="37.700000000000003" customHeight="1">
      <c r="A797" s="33"/>
      <c r="B797" s="156"/>
      <c r="C797" s="157" t="s">
        <v>1265</v>
      </c>
      <c r="D797" s="157" t="s">
        <v>197</v>
      </c>
      <c r="E797" s="158" t="s">
        <v>1266</v>
      </c>
      <c r="F797" s="159" t="s">
        <v>1267</v>
      </c>
      <c r="G797" s="160" t="s">
        <v>217</v>
      </c>
      <c r="H797" s="161">
        <v>122.89</v>
      </c>
      <c r="I797" s="162"/>
      <c r="J797" s="163">
        <f>ROUND(I797*H797,2)</f>
        <v>0</v>
      </c>
      <c r="K797" s="164"/>
      <c r="L797" s="34"/>
      <c r="M797" s="165" t="s">
        <v>1</v>
      </c>
      <c r="N797" s="166" t="s">
        <v>40</v>
      </c>
      <c r="O797" s="62"/>
      <c r="P797" s="167">
        <f>O797*H797</f>
        <v>0</v>
      </c>
      <c r="Q797" s="167">
        <v>1.3440000000000001E-2</v>
      </c>
      <c r="R797" s="167">
        <f>Q797*H797</f>
        <v>1.6516416</v>
      </c>
      <c r="S797" s="167">
        <v>0</v>
      </c>
      <c r="T797" s="168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69" t="s">
        <v>289</v>
      </c>
      <c r="AT797" s="169" t="s">
        <v>197</v>
      </c>
      <c r="AU797" s="169" t="s">
        <v>87</v>
      </c>
      <c r="AY797" s="18" t="s">
        <v>196</v>
      </c>
      <c r="BE797" s="170">
        <f>IF(N797="základná",J797,0)</f>
        <v>0</v>
      </c>
      <c r="BF797" s="170">
        <f>IF(N797="znížená",J797,0)</f>
        <v>0</v>
      </c>
      <c r="BG797" s="170">
        <f>IF(N797="zákl. prenesená",J797,0)</f>
        <v>0</v>
      </c>
      <c r="BH797" s="170">
        <f>IF(N797="zníž. prenesená",J797,0)</f>
        <v>0</v>
      </c>
      <c r="BI797" s="170">
        <f>IF(N797="nulová",J797,0)</f>
        <v>0</v>
      </c>
      <c r="BJ797" s="18" t="s">
        <v>87</v>
      </c>
      <c r="BK797" s="170">
        <f>ROUND(I797*H797,2)</f>
        <v>0</v>
      </c>
      <c r="BL797" s="18" t="s">
        <v>289</v>
      </c>
      <c r="BM797" s="169" t="s">
        <v>1268</v>
      </c>
    </row>
    <row r="798" spans="1:65" s="13" customFormat="1" ht="22.5">
      <c r="B798" s="173"/>
      <c r="D798" s="174" t="s">
        <v>219</v>
      </c>
      <c r="E798" s="175" t="s">
        <v>1</v>
      </c>
      <c r="F798" s="176" t="s">
        <v>1269</v>
      </c>
      <c r="H798" s="177">
        <v>122.89</v>
      </c>
      <c r="I798" s="178"/>
      <c r="L798" s="173"/>
      <c r="M798" s="179"/>
      <c r="N798" s="180"/>
      <c r="O798" s="180"/>
      <c r="P798" s="180"/>
      <c r="Q798" s="180"/>
      <c r="R798" s="180"/>
      <c r="S798" s="180"/>
      <c r="T798" s="181"/>
      <c r="AT798" s="175" t="s">
        <v>219</v>
      </c>
      <c r="AU798" s="175" t="s">
        <v>87</v>
      </c>
      <c r="AV798" s="13" t="s">
        <v>87</v>
      </c>
      <c r="AW798" s="13" t="s">
        <v>29</v>
      </c>
      <c r="AX798" s="13" t="s">
        <v>81</v>
      </c>
      <c r="AY798" s="175" t="s">
        <v>196</v>
      </c>
    </row>
    <row r="799" spans="1:65" s="2" customFormat="1" ht="24.2" customHeight="1">
      <c r="A799" s="33"/>
      <c r="B799" s="156"/>
      <c r="C799" s="157" t="s">
        <v>1270</v>
      </c>
      <c r="D799" s="157" t="s">
        <v>197</v>
      </c>
      <c r="E799" s="158" t="s">
        <v>1271</v>
      </c>
      <c r="F799" s="159" t="s">
        <v>1272</v>
      </c>
      <c r="G799" s="160" t="s">
        <v>444</v>
      </c>
      <c r="H799" s="161">
        <v>16</v>
      </c>
      <c r="I799" s="162"/>
      <c r="J799" s="163">
        <f t="shared" ref="J799:J809" si="0">ROUND(I799*H799,2)</f>
        <v>0</v>
      </c>
      <c r="K799" s="164"/>
      <c r="L799" s="34"/>
      <c r="M799" s="165" t="s">
        <v>1</v>
      </c>
      <c r="N799" s="166" t="s">
        <v>40</v>
      </c>
      <c r="O799" s="62"/>
      <c r="P799" s="167">
        <f t="shared" ref="P799:P809" si="1">O799*H799</f>
        <v>0</v>
      </c>
      <c r="Q799" s="167">
        <v>2.3000000000000001E-4</v>
      </c>
      <c r="R799" s="167">
        <f t="shared" ref="R799:R809" si="2">Q799*H799</f>
        <v>3.6800000000000001E-3</v>
      </c>
      <c r="S799" s="167">
        <v>0</v>
      </c>
      <c r="T799" s="168">
        <f t="shared" ref="T799:T809" si="3"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9" t="s">
        <v>289</v>
      </c>
      <c r="AT799" s="169" t="s">
        <v>197</v>
      </c>
      <c r="AU799" s="169" t="s">
        <v>87</v>
      </c>
      <c r="AY799" s="18" t="s">
        <v>196</v>
      </c>
      <c r="BE799" s="170">
        <f t="shared" ref="BE799:BE809" si="4">IF(N799="základná",J799,0)</f>
        <v>0</v>
      </c>
      <c r="BF799" s="170">
        <f t="shared" ref="BF799:BF809" si="5">IF(N799="znížená",J799,0)</f>
        <v>0</v>
      </c>
      <c r="BG799" s="170">
        <f t="shared" ref="BG799:BG809" si="6">IF(N799="zákl. prenesená",J799,0)</f>
        <v>0</v>
      </c>
      <c r="BH799" s="170">
        <f t="shared" ref="BH799:BH809" si="7">IF(N799="zníž. prenesená",J799,0)</f>
        <v>0</v>
      </c>
      <c r="BI799" s="170">
        <f t="shared" ref="BI799:BI809" si="8">IF(N799="nulová",J799,0)</f>
        <v>0</v>
      </c>
      <c r="BJ799" s="18" t="s">
        <v>87</v>
      </c>
      <c r="BK799" s="170">
        <f t="shared" ref="BK799:BK809" si="9">ROUND(I799*H799,2)</f>
        <v>0</v>
      </c>
      <c r="BL799" s="18" t="s">
        <v>289</v>
      </c>
      <c r="BM799" s="169" t="s">
        <v>1273</v>
      </c>
    </row>
    <row r="800" spans="1:65" s="2" customFormat="1" ht="33" customHeight="1">
      <c r="A800" s="33"/>
      <c r="B800" s="156"/>
      <c r="C800" s="197" t="s">
        <v>1274</v>
      </c>
      <c r="D800" s="197" t="s">
        <v>305</v>
      </c>
      <c r="E800" s="198" t="s">
        <v>1275</v>
      </c>
      <c r="F800" s="199" t="s">
        <v>1276</v>
      </c>
      <c r="G800" s="200" t="s">
        <v>444</v>
      </c>
      <c r="H800" s="201">
        <v>11</v>
      </c>
      <c r="I800" s="202"/>
      <c r="J800" s="203">
        <f t="shared" si="0"/>
        <v>0</v>
      </c>
      <c r="K800" s="204"/>
      <c r="L800" s="205"/>
      <c r="M800" s="206" t="s">
        <v>1</v>
      </c>
      <c r="N800" s="207" t="s">
        <v>40</v>
      </c>
      <c r="O800" s="62"/>
      <c r="P800" s="167">
        <f t="shared" si="1"/>
        <v>0</v>
      </c>
      <c r="Q800" s="167">
        <v>1.2E-2</v>
      </c>
      <c r="R800" s="167">
        <f t="shared" si="2"/>
        <v>0.13200000000000001</v>
      </c>
      <c r="S800" s="167">
        <v>0</v>
      </c>
      <c r="T800" s="168">
        <f t="shared" si="3"/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69" t="s">
        <v>388</v>
      </c>
      <c r="AT800" s="169" t="s">
        <v>305</v>
      </c>
      <c r="AU800" s="169" t="s">
        <v>87</v>
      </c>
      <c r="AY800" s="18" t="s">
        <v>196</v>
      </c>
      <c r="BE800" s="170">
        <f t="shared" si="4"/>
        <v>0</v>
      </c>
      <c r="BF800" s="170">
        <f t="shared" si="5"/>
        <v>0</v>
      </c>
      <c r="BG800" s="170">
        <f t="shared" si="6"/>
        <v>0</v>
      </c>
      <c r="BH800" s="170">
        <f t="shared" si="7"/>
        <v>0</v>
      </c>
      <c r="BI800" s="170">
        <f t="shared" si="8"/>
        <v>0</v>
      </c>
      <c r="BJ800" s="18" t="s">
        <v>87</v>
      </c>
      <c r="BK800" s="170">
        <f t="shared" si="9"/>
        <v>0</v>
      </c>
      <c r="BL800" s="18" t="s">
        <v>289</v>
      </c>
      <c r="BM800" s="169" t="s">
        <v>1277</v>
      </c>
    </row>
    <row r="801" spans="1:65" s="2" customFormat="1" ht="33" customHeight="1">
      <c r="A801" s="33"/>
      <c r="B801" s="156"/>
      <c r="C801" s="197" t="s">
        <v>1278</v>
      </c>
      <c r="D801" s="197" t="s">
        <v>305</v>
      </c>
      <c r="E801" s="198" t="s">
        <v>1279</v>
      </c>
      <c r="F801" s="199" t="s">
        <v>1280</v>
      </c>
      <c r="G801" s="200" t="s">
        <v>444</v>
      </c>
      <c r="H801" s="201">
        <v>2</v>
      </c>
      <c r="I801" s="202"/>
      <c r="J801" s="203">
        <f t="shared" si="0"/>
        <v>0</v>
      </c>
      <c r="K801" s="204"/>
      <c r="L801" s="205"/>
      <c r="M801" s="206" t="s">
        <v>1</v>
      </c>
      <c r="N801" s="207" t="s">
        <v>40</v>
      </c>
      <c r="O801" s="62"/>
      <c r="P801" s="167">
        <f t="shared" si="1"/>
        <v>0</v>
      </c>
      <c r="Q801" s="167">
        <v>5.4999999999999997E-3</v>
      </c>
      <c r="R801" s="167">
        <f t="shared" si="2"/>
        <v>1.0999999999999999E-2</v>
      </c>
      <c r="S801" s="167">
        <v>0</v>
      </c>
      <c r="T801" s="168">
        <f t="shared" si="3"/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69" t="s">
        <v>388</v>
      </c>
      <c r="AT801" s="169" t="s">
        <v>305</v>
      </c>
      <c r="AU801" s="169" t="s">
        <v>87</v>
      </c>
      <c r="AY801" s="18" t="s">
        <v>196</v>
      </c>
      <c r="BE801" s="170">
        <f t="shared" si="4"/>
        <v>0</v>
      </c>
      <c r="BF801" s="170">
        <f t="shared" si="5"/>
        <v>0</v>
      </c>
      <c r="BG801" s="170">
        <f t="shared" si="6"/>
        <v>0</v>
      </c>
      <c r="BH801" s="170">
        <f t="shared" si="7"/>
        <v>0</v>
      </c>
      <c r="BI801" s="170">
        <f t="shared" si="8"/>
        <v>0</v>
      </c>
      <c r="BJ801" s="18" t="s">
        <v>87</v>
      </c>
      <c r="BK801" s="170">
        <f t="shared" si="9"/>
        <v>0</v>
      </c>
      <c r="BL801" s="18" t="s">
        <v>289</v>
      </c>
      <c r="BM801" s="169" t="s">
        <v>1281</v>
      </c>
    </row>
    <row r="802" spans="1:65" s="2" customFormat="1" ht="33" customHeight="1">
      <c r="A802" s="33"/>
      <c r="B802" s="156"/>
      <c r="C802" s="197" t="s">
        <v>1282</v>
      </c>
      <c r="D802" s="197" t="s">
        <v>305</v>
      </c>
      <c r="E802" s="198" t="s">
        <v>1283</v>
      </c>
      <c r="F802" s="199" t="s">
        <v>1284</v>
      </c>
      <c r="G802" s="200" t="s">
        <v>444</v>
      </c>
      <c r="H802" s="201">
        <v>3</v>
      </c>
      <c r="I802" s="202"/>
      <c r="J802" s="203">
        <f t="shared" si="0"/>
        <v>0</v>
      </c>
      <c r="K802" s="204"/>
      <c r="L802" s="205"/>
      <c r="M802" s="206" t="s">
        <v>1</v>
      </c>
      <c r="N802" s="207" t="s">
        <v>40</v>
      </c>
      <c r="O802" s="62"/>
      <c r="P802" s="167">
        <f t="shared" si="1"/>
        <v>0</v>
      </c>
      <c r="Q802" s="167">
        <v>8.0000000000000002E-3</v>
      </c>
      <c r="R802" s="167">
        <f t="shared" si="2"/>
        <v>2.4E-2</v>
      </c>
      <c r="S802" s="167">
        <v>0</v>
      </c>
      <c r="T802" s="168">
        <f t="shared" si="3"/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69" t="s">
        <v>388</v>
      </c>
      <c r="AT802" s="169" t="s">
        <v>305</v>
      </c>
      <c r="AU802" s="169" t="s">
        <v>87</v>
      </c>
      <c r="AY802" s="18" t="s">
        <v>196</v>
      </c>
      <c r="BE802" s="170">
        <f t="shared" si="4"/>
        <v>0</v>
      </c>
      <c r="BF802" s="170">
        <f t="shared" si="5"/>
        <v>0</v>
      </c>
      <c r="BG802" s="170">
        <f t="shared" si="6"/>
        <v>0</v>
      </c>
      <c r="BH802" s="170">
        <f t="shared" si="7"/>
        <v>0</v>
      </c>
      <c r="BI802" s="170">
        <f t="shared" si="8"/>
        <v>0</v>
      </c>
      <c r="BJ802" s="18" t="s">
        <v>87</v>
      </c>
      <c r="BK802" s="170">
        <f t="shared" si="9"/>
        <v>0</v>
      </c>
      <c r="BL802" s="18" t="s">
        <v>289</v>
      </c>
      <c r="BM802" s="169" t="s">
        <v>1285</v>
      </c>
    </row>
    <row r="803" spans="1:65" s="2" customFormat="1" ht="24.2" customHeight="1">
      <c r="A803" s="33"/>
      <c r="B803" s="156"/>
      <c r="C803" s="157" t="s">
        <v>1286</v>
      </c>
      <c r="D803" s="157" t="s">
        <v>197</v>
      </c>
      <c r="E803" s="158" t="s">
        <v>1287</v>
      </c>
      <c r="F803" s="159" t="s">
        <v>1288</v>
      </c>
      <c r="G803" s="160" t="s">
        <v>444</v>
      </c>
      <c r="H803" s="161">
        <v>10</v>
      </c>
      <c r="I803" s="162"/>
      <c r="J803" s="163">
        <f t="shared" si="0"/>
        <v>0</v>
      </c>
      <c r="K803" s="164"/>
      <c r="L803" s="34"/>
      <c r="M803" s="165" t="s">
        <v>1</v>
      </c>
      <c r="N803" s="166" t="s">
        <v>40</v>
      </c>
      <c r="O803" s="62"/>
      <c r="P803" s="167">
        <f t="shared" si="1"/>
        <v>0</v>
      </c>
      <c r="Q803" s="167">
        <v>3.3E-4</v>
      </c>
      <c r="R803" s="167">
        <f t="shared" si="2"/>
        <v>3.3E-3</v>
      </c>
      <c r="S803" s="167">
        <v>0</v>
      </c>
      <c r="T803" s="168">
        <f t="shared" si="3"/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69" t="s">
        <v>289</v>
      </c>
      <c r="AT803" s="169" t="s">
        <v>197</v>
      </c>
      <c r="AU803" s="169" t="s">
        <v>87</v>
      </c>
      <c r="AY803" s="18" t="s">
        <v>196</v>
      </c>
      <c r="BE803" s="170">
        <f t="shared" si="4"/>
        <v>0</v>
      </c>
      <c r="BF803" s="170">
        <f t="shared" si="5"/>
        <v>0</v>
      </c>
      <c r="BG803" s="170">
        <f t="shared" si="6"/>
        <v>0</v>
      </c>
      <c r="BH803" s="170">
        <f t="shared" si="7"/>
        <v>0</v>
      </c>
      <c r="BI803" s="170">
        <f t="shared" si="8"/>
        <v>0</v>
      </c>
      <c r="BJ803" s="18" t="s">
        <v>87</v>
      </c>
      <c r="BK803" s="170">
        <f t="shared" si="9"/>
        <v>0</v>
      </c>
      <c r="BL803" s="18" t="s">
        <v>289</v>
      </c>
      <c r="BM803" s="169" t="s">
        <v>1289</v>
      </c>
    </row>
    <row r="804" spans="1:65" s="2" customFormat="1" ht="24.2" customHeight="1">
      <c r="A804" s="33"/>
      <c r="B804" s="156"/>
      <c r="C804" s="197" t="s">
        <v>1290</v>
      </c>
      <c r="D804" s="197" t="s">
        <v>305</v>
      </c>
      <c r="E804" s="198" t="s">
        <v>1291</v>
      </c>
      <c r="F804" s="199" t="s">
        <v>1292</v>
      </c>
      <c r="G804" s="200" t="s">
        <v>444</v>
      </c>
      <c r="H804" s="201">
        <v>2</v>
      </c>
      <c r="I804" s="202"/>
      <c r="J804" s="203">
        <f t="shared" si="0"/>
        <v>0</v>
      </c>
      <c r="K804" s="204"/>
      <c r="L804" s="205"/>
      <c r="M804" s="206" t="s">
        <v>1</v>
      </c>
      <c r="N804" s="207" t="s">
        <v>40</v>
      </c>
      <c r="O804" s="62"/>
      <c r="P804" s="167">
        <f t="shared" si="1"/>
        <v>0</v>
      </c>
      <c r="Q804" s="167">
        <v>1.6E-2</v>
      </c>
      <c r="R804" s="167">
        <f t="shared" si="2"/>
        <v>3.2000000000000001E-2</v>
      </c>
      <c r="S804" s="167">
        <v>0</v>
      </c>
      <c r="T804" s="168">
        <f t="shared" si="3"/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69" t="s">
        <v>388</v>
      </c>
      <c r="AT804" s="169" t="s">
        <v>305</v>
      </c>
      <c r="AU804" s="169" t="s">
        <v>87</v>
      </c>
      <c r="AY804" s="18" t="s">
        <v>196</v>
      </c>
      <c r="BE804" s="170">
        <f t="shared" si="4"/>
        <v>0</v>
      </c>
      <c r="BF804" s="170">
        <f t="shared" si="5"/>
        <v>0</v>
      </c>
      <c r="BG804" s="170">
        <f t="shared" si="6"/>
        <v>0</v>
      </c>
      <c r="BH804" s="170">
        <f t="shared" si="7"/>
        <v>0</v>
      </c>
      <c r="BI804" s="170">
        <f t="shared" si="8"/>
        <v>0</v>
      </c>
      <c r="BJ804" s="18" t="s">
        <v>87</v>
      </c>
      <c r="BK804" s="170">
        <f t="shared" si="9"/>
        <v>0</v>
      </c>
      <c r="BL804" s="18" t="s">
        <v>289</v>
      </c>
      <c r="BM804" s="169" t="s">
        <v>1293</v>
      </c>
    </row>
    <row r="805" spans="1:65" s="2" customFormat="1" ht="24.2" customHeight="1">
      <c r="A805" s="33"/>
      <c r="B805" s="156"/>
      <c r="C805" s="197" t="s">
        <v>1294</v>
      </c>
      <c r="D805" s="197" t="s">
        <v>305</v>
      </c>
      <c r="E805" s="198" t="s">
        <v>1295</v>
      </c>
      <c r="F805" s="199" t="s">
        <v>1296</v>
      </c>
      <c r="G805" s="200" t="s">
        <v>444</v>
      </c>
      <c r="H805" s="201">
        <v>4</v>
      </c>
      <c r="I805" s="202"/>
      <c r="J805" s="203">
        <f t="shared" si="0"/>
        <v>0</v>
      </c>
      <c r="K805" s="204"/>
      <c r="L805" s="205"/>
      <c r="M805" s="206" t="s">
        <v>1</v>
      </c>
      <c r="N805" s="207" t="s">
        <v>40</v>
      </c>
      <c r="O805" s="62"/>
      <c r="P805" s="167">
        <f t="shared" si="1"/>
        <v>0</v>
      </c>
      <c r="Q805" s="167">
        <v>1.6E-2</v>
      </c>
      <c r="R805" s="167">
        <f t="shared" si="2"/>
        <v>6.4000000000000001E-2</v>
      </c>
      <c r="S805" s="167">
        <v>0</v>
      </c>
      <c r="T805" s="168">
        <f t="shared" si="3"/>
        <v>0</v>
      </c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R805" s="169" t="s">
        <v>388</v>
      </c>
      <c r="AT805" s="169" t="s">
        <v>305</v>
      </c>
      <c r="AU805" s="169" t="s">
        <v>87</v>
      </c>
      <c r="AY805" s="18" t="s">
        <v>196</v>
      </c>
      <c r="BE805" s="170">
        <f t="shared" si="4"/>
        <v>0</v>
      </c>
      <c r="BF805" s="170">
        <f t="shared" si="5"/>
        <v>0</v>
      </c>
      <c r="BG805" s="170">
        <f t="shared" si="6"/>
        <v>0</v>
      </c>
      <c r="BH805" s="170">
        <f t="shared" si="7"/>
        <v>0</v>
      </c>
      <c r="BI805" s="170">
        <f t="shared" si="8"/>
        <v>0</v>
      </c>
      <c r="BJ805" s="18" t="s">
        <v>87</v>
      </c>
      <c r="BK805" s="170">
        <f t="shared" si="9"/>
        <v>0</v>
      </c>
      <c r="BL805" s="18" t="s">
        <v>289</v>
      </c>
      <c r="BM805" s="169" t="s">
        <v>1297</v>
      </c>
    </row>
    <row r="806" spans="1:65" s="2" customFormat="1" ht="24.2" customHeight="1">
      <c r="A806" s="33"/>
      <c r="B806" s="156"/>
      <c r="C806" s="197" t="s">
        <v>1298</v>
      </c>
      <c r="D806" s="197" t="s">
        <v>305</v>
      </c>
      <c r="E806" s="198" t="s">
        <v>1299</v>
      </c>
      <c r="F806" s="199" t="s">
        <v>1300</v>
      </c>
      <c r="G806" s="200" t="s">
        <v>444</v>
      </c>
      <c r="H806" s="201">
        <v>1</v>
      </c>
      <c r="I806" s="202"/>
      <c r="J806" s="203">
        <f t="shared" si="0"/>
        <v>0</v>
      </c>
      <c r="K806" s="204"/>
      <c r="L806" s="205"/>
      <c r="M806" s="206" t="s">
        <v>1</v>
      </c>
      <c r="N806" s="207" t="s">
        <v>40</v>
      </c>
      <c r="O806" s="62"/>
      <c r="P806" s="167">
        <f t="shared" si="1"/>
        <v>0</v>
      </c>
      <c r="Q806" s="167">
        <v>1.6E-2</v>
      </c>
      <c r="R806" s="167">
        <f t="shared" si="2"/>
        <v>1.6E-2</v>
      </c>
      <c r="S806" s="167">
        <v>0</v>
      </c>
      <c r="T806" s="168">
        <f t="shared" si="3"/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9" t="s">
        <v>388</v>
      </c>
      <c r="AT806" s="169" t="s">
        <v>305</v>
      </c>
      <c r="AU806" s="169" t="s">
        <v>87</v>
      </c>
      <c r="AY806" s="18" t="s">
        <v>196</v>
      </c>
      <c r="BE806" s="170">
        <f t="shared" si="4"/>
        <v>0</v>
      </c>
      <c r="BF806" s="170">
        <f t="shared" si="5"/>
        <v>0</v>
      </c>
      <c r="BG806" s="170">
        <f t="shared" si="6"/>
        <v>0</v>
      </c>
      <c r="BH806" s="170">
        <f t="shared" si="7"/>
        <v>0</v>
      </c>
      <c r="BI806" s="170">
        <f t="shared" si="8"/>
        <v>0</v>
      </c>
      <c r="BJ806" s="18" t="s">
        <v>87</v>
      </c>
      <c r="BK806" s="170">
        <f t="shared" si="9"/>
        <v>0</v>
      </c>
      <c r="BL806" s="18" t="s">
        <v>289</v>
      </c>
      <c r="BM806" s="169" t="s">
        <v>1301</v>
      </c>
    </row>
    <row r="807" spans="1:65" s="2" customFormat="1" ht="24.2" customHeight="1">
      <c r="A807" s="33"/>
      <c r="B807" s="156"/>
      <c r="C807" s="197" t="s">
        <v>1302</v>
      </c>
      <c r="D807" s="197" t="s">
        <v>305</v>
      </c>
      <c r="E807" s="198" t="s">
        <v>1303</v>
      </c>
      <c r="F807" s="199" t="s">
        <v>1304</v>
      </c>
      <c r="G807" s="200" t="s">
        <v>444</v>
      </c>
      <c r="H807" s="201">
        <v>1</v>
      </c>
      <c r="I807" s="202"/>
      <c r="J807" s="203">
        <f t="shared" si="0"/>
        <v>0</v>
      </c>
      <c r="K807" s="204"/>
      <c r="L807" s="205"/>
      <c r="M807" s="206" t="s">
        <v>1</v>
      </c>
      <c r="N807" s="207" t="s">
        <v>40</v>
      </c>
      <c r="O807" s="62"/>
      <c r="P807" s="167">
        <f t="shared" si="1"/>
        <v>0</v>
      </c>
      <c r="Q807" s="167">
        <v>1.6E-2</v>
      </c>
      <c r="R807" s="167">
        <f t="shared" si="2"/>
        <v>1.6E-2</v>
      </c>
      <c r="S807" s="167">
        <v>0</v>
      </c>
      <c r="T807" s="168">
        <f t="shared" si="3"/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69" t="s">
        <v>388</v>
      </c>
      <c r="AT807" s="169" t="s">
        <v>305</v>
      </c>
      <c r="AU807" s="169" t="s">
        <v>87</v>
      </c>
      <c r="AY807" s="18" t="s">
        <v>196</v>
      </c>
      <c r="BE807" s="170">
        <f t="shared" si="4"/>
        <v>0</v>
      </c>
      <c r="BF807" s="170">
        <f t="shared" si="5"/>
        <v>0</v>
      </c>
      <c r="BG807" s="170">
        <f t="shared" si="6"/>
        <v>0</v>
      </c>
      <c r="BH807" s="170">
        <f t="shared" si="7"/>
        <v>0</v>
      </c>
      <c r="BI807" s="170">
        <f t="shared" si="8"/>
        <v>0</v>
      </c>
      <c r="BJ807" s="18" t="s">
        <v>87</v>
      </c>
      <c r="BK807" s="170">
        <f t="shared" si="9"/>
        <v>0</v>
      </c>
      <c r="BL807" s="18" t="s">
        <v>289</v>
      </c>
      <c r="BM807" s="169" t="s">
        <v>1305</v>
      </c>
    </row>
    <row r="808" spans="1:65" s="2" customFormat="1" ht="24.2" customHeight="1">
      <c r="A808" s="33"/>
      <c r="B808" s="156"/>
      <c r="C808" s="197" t="s">
        <v>1306</v>
      </c>
      <c r="D808" s="197" t="s">
        <v>305</v>
      </c>
      <c r="E808" s="198" t="s">
        <v>1307</v>
      </c>
      <c r="F808" s="199" t="s">
        <v>1308</v>
      </c>
      <c r="G808" s="200" t="s">
        <v>444</v>
      </c>
      <c r="H808" s="201">
        <v>2</v>
      </c>
      <c r="I808" s="202"/>
      <c r="J808" s="203">
        <f t="shared" si="0"/>
        <v>0</v>
      </c>
      <c r="K808" s="204"/>
      <c r="L808" s="205"/>
      <c r="M808" s="206" t="s">
        <v>1</v>
      </c>
      <c r="N808" s="207" t="s">
        <v>40</v>
      </c>
      <c r="O808" s="62"/>
      <c r="P808" s="167">
        <f t="shared" si="1"/>
        <v>0</v>
      </c>
      <c r="Q808" s="167">
        <v>1.6E-2</v>
      </c>
      <c r="R808" s="167">
        <f t="shared" si="2"/>
        <v>3.2000000000000001E-2</v>
      </c>
      <c r="S808" s="167">
        <v>0</v>
      </c>
      <c r="T808" s="168">
        <f t="shared" si="3"/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69" t="s">
        <v>388</v>
      </c>
      <c r="AT808" s="169" t="s">
        <v>305</v>
      </c>
      <c r="AU808" s="169" t="s">
        <v>87</v>
      </c>
      <c r="AY808" s="18" t="s">
        <v>196</v>
      </c>
      <c r="BE808" s="170">
        <f t="shared" si="4"/>
        <v>0</v>
      </c>
      <c r="BF808" s="170">
        <f t="shared" si="5"/>
        <v>0</v>
      </c>
      <c r="BG808" s="170">
        <f t="shared" si="6"/>
        <v>0</v>
      </c>
      <c r="BH808" s="170">
        <f t="shared" si="7"/>
        <v>0</v>
      </c>
      <c r="BI808" s="170">
        <f t="shared" si="8"/>
        <v>0</v>
      </c>
      <c r="BJ808" s="18" t="s">
        <v>87</v>
      </c>
      <c r="BK808" s="170">
        <f t="shared" si="9"/>
        <v>0</v>
      </c>
      <c r="BL808" s="18" t="s">
        <v>289</v>
      </c>
      <c r="BM808" s="169" t="s">
        <v>1309</v>
      </c>
    </row>
    <row r="809" spans="1:65" s="2" customFormat="1" ht="33" customHeight="1">
      <c r="A809" s="33"/>
      <c r="B809" s="156"/>
      <c r="C809" s="157" t="s">
        <v>1310</v>
      </c>
      <c r="D809" s="157" t="s">
        <v>197</v>
      </c>
      <c r="E809" s="158" t="s">
        <v>1311</v>
      </c>
      <c r="F809" s="159" t="s">
        <v>1312</v>
      </c>
      <c r="G809" s="160" t="s">
        <v>316</v>
      </c>
      <c r="H809" s="161">
        <v>884.54600000000005</v>
      </c>
      <c r="I809" s="162"/>
      <c r="J809" s="163">
        <f t="shared" si="0"/>
        <v>0</v>
      </c>
      <c r="K809" s="164"/>
      <c r="L809" s="34"/>
      <c r="M809" s="165" t="s">
        <v>1</v>
      </c>
      <c r="N809" s="166" t="s">
        <v>40</v>
      </c>
      <c r="O809" s="62"/>
      <c r="P809" s="167">
        <f t="shared" si="1"/>
        <v>0</v>
      </c>
      <c r="Q809" s="167">
        <v>5.0000000000000002E-5</v>
      </c>
      <c r="R809" s="167">
        <f t="shared" si="2"/>
        <v>4.4227300000000004E-2</v>
      </c>
      <c r="S809" s="167">
        <v>0</v>
      </c>
      <c r="T809" s="168">
        <f t="shared" si="3"/>
        <v>0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69" t="s">
        <v>289</v>
      </c>
      <c r="AT809" s="169" t="s">
        <v>197</v>
      </c>
      <c r="AU809" s="169" t="s">
        <v>87</v>
      </c>
      <c r="AY809" s="18" t="s">
        <v>196</v>
      </c>
      <c r="BE809" s="170">
        <f t="shared" si="4"/>
        <v>0</v>
      </c>
      <c r="BF809" s="170">
        <f t="shared" si="5"/>
        <v>0</v>
      </c>
      <c r="BG809" s="170">
        <f t="shared" si="6"/>
        <v>0</v>
      </c>
      <c r="BH809" s="170">
        <f t="shared" si="7"/>
        <v>0</v>
      </c>
      <c r="BI809" s="170">
        <f t="shared" si="8"/>
        <v>0</v>
      </c>
      <c r="BJ809" s="18" t="s">
        <v>87</v>
      </c>
      <c r="BK809" s="170">
        <f t="shared" si="9"/>
        <v>0</v>
      </c>
      <c r="BL809" s="18" t="s">
        <v>289</v>
      </c>
      <c r="BM809" s="169" t="s">
        <v>1313</v>
      </c>
    </row>
    <row r="810" spans="1:65" s="13" customFormat="1">
      <c r="B810" s="173"/>
      <c r="D810" s="174" t="s">
        <v>219</v>
      </c>
      <c r="E810" s="175" t="s">
        <v>1</v>
      </c>
      <c r="F810" s="176" t="s">
        <v>1314</v>
      </c>
      <c r="H810" s="177">
        <v>9.27</v>
      </c>
      <c r="I810" s="178"/>
      <c r="L810" s="173"/>
      <c r="M810" s="179"/>
      <c r="N810" s="180"/>
      <c r="O810" s="180"/>
      <c r="P810" s="180"/>
      <c r="Q810" s="180"/>
      <c r="R810" s="180"/>
      <c r="S810" s="180"/>
      <c r="T810" s="181"/>
      <c r="AT810" s="175" t="s">
        <v>219</v>
      </c>
      <c r="AU810" s="175" t="s">
        <v>87</v>
      </c>
      <c r="AV810" s="13" t="s">
        <v>87</v>
      </c>
      <c r="AW810" s="13" t="s">
        <v>29</v>
      </c>
      <c r="AX810" s="13" t="s">
        <v>74</v>
      </c>
      <c r="AY810" s="175" t="s">
        <v>196</v>
      </c>
    </row>
    <row r="811" spans="1:65" s="13" customFormat="1" ht="33.75">
      <c r="B811" s="173"/>
      <c r="D811" s="174" t="s">
        <v>219</v>
      </c>
      <c r="E811" s="175" t="s">
        <v>1</v>
      </c>
      <c r="F811" s="176" t="s">
        <v>1315</v>
      </c>
      <c r="H811" s="177">
        <v>48.17</v>
      </c>
      <c r="I811" s="178"/>
      <c r="L811" s="173"/>
      <c r="M811" s="179"/>
      <c r="N811" s="180"/>
      <c r="O811" s="180"/>
      <c r="P811" s="180"/>
      <c r="Q811" s="180"/>
      <c r="R811" s="180"/>
      <c r="S811" s="180"/>
      <c r="T811" s="181"/>
      <c r="AT811" s="175" t="s">
        <v>219</v>
      </c>
      <c r="AU811" s="175" t="s">
        <v>87</v>
      </c>
      <c r="AV811" s="13" t="s">
        <v>87</v>
      </c>
      <c r="AW811" s="13" t="s">
        <v>29</v>
      </c>
      <c r="AX811" s="13" t="s">
        <v>74</v>
      </c>
      <c r="AY811" s="175" t="s">
        <v>196</v>
      </c>
    </row>
    <row r="812" spans="1:65" s="13" customFormat="1" ht="22.5">
      <c r="B812" s="173"/>
      <c r="D812" s="174" t="s">
        <v>219</v>
      </c>
      <c r="E812" s="175" t="s">
        <v>1</v>
      </c>
      <c r="F812" s="176" t="s">
        <v>1316</v>
      </c>
      <c r="H812" s="177">
        <v>137.72999999999999</v>
      </c>
      <c r="I812" s="178"/>
      <c r="L812" s="173"/>
      <c r="M812" s="179"/>
      <c r="N812" s="180"/>
      <c r="O812" s="180"/>
      <c r="P812" s="180"/>
      <c r="Q812" s="180"/>
      <c r="R812" s="180"/>
      <c r="S812" s="180"/>
      <c r="T812" s="181"/>
      <c r="AT812" s="175" t="s">
        <v>219</v>
      </c>
      <c r="AU812" s="175" t="s">
        <v>87</v>
      </c>
      <c r="AV812" s="13" t="s">
        <v>87</v>
      </c>
      <c r="AW812" s="13" t="s">
        <v>29</v>
      </c>
      <c r="AX812" s="13" t="s">
        <v>74</v>
      </c>
      <c r="AY812" s="175" t="s">
        <v>196</v>
      </c>
    </row>
    <row r="813" spans="1:65" s="13" customFormat="1" ht="22.5">
      <c r="B813" s="173"/>
      <c r="D813" s="174" t="s">
        <v>219</v>
      </c>
      <c r="E813" s="175" t="s">
        <v>1</v>
      </c>
      <c r="F813" s="176" t="s">
        <v>1317</v>
      </c>
      <c r="H813" s="177">
        <v>179.316</v>
      </c>
      <c r="I813" s="178"/>
      <c r="L813" s="173"/>
      <c r="M813" s="179"/>
      <c r="N813" s="180"/>
      <c r="O813" s="180"/>
      <c r="P813" s="180"/>
      <c r="Q813" s="180"/>
      <c r="R813" s="180"/>
      <c r="S813" s="180"/>
      <c r="T813" s="181"/>
      <c r="AT813" s="175" t="s">
        <v>219</v>
      </c>
      <c r="AU813" s="175" t="s">
        <v>87</v>
      </c>
      <c r="AV813" s="13" t="s">
        <v>87</v>
      </c>
      <c r="AW813" s="13" t="s">
        <v>29</v>
      </c>
      <c r="AX813" s="13" t="s">
        <v>74</v>
      </c>
      <c r="AY813" s="175" t="s">
        <v>196</v>
      </c>
    </row>
    <row r="814" spans="1:65" s="13" customFormat="1">
      <c r="B814" s="173"/>
      <c r="D814" s="174" t="s">
        <v>219</v>
      </c>
      <c r="E814" s="175" t="s">
        <v>1</v>
      </c>
      <c r="F814" s="176" t="s">
        <v>1318</v>
      </c>
      <c r="H814" s="177">
        <v>17.2</v>
      </c>
      <c r="I814" s="178"/>
      <c r="L814" s="173"/>
      <c r="M814" s="179"/>
      <c r="N814" s="180"/>
      <c r="O814" s="180"/>
      <c r="P814" s="180"/>
      <c r="Q814" s="180"/>
      <c r="R814" s="180"/>
      <c r="S814" s="180"/>
      <c r="T814" s="181"/>
      <c r="AT814" s="175" t="s">
        <v>219</v>
      </c>
      <c r="AU814" s="175" t="s">
        <v>87</v>
      </c>
      <c r="AV814" s="13" t="s">
        <v>87</v>
      </c>
      <c r="AW814" s="13" t="s">
        <v>29</v>
      </c>
      <c r="AX814" s="13" t="s">
        <v>74</v>
      </c>
      <c r="AY814" s="175" t="s">
        <v>196</v>
      </c>
    </row>
    <row r="815" spans="1:65" s="13" customFormat="1" ht="22.5">
      <c r="B815" s="173"/>
      <c r="D815" s="174" t="s">
        <v>219</v>
      </c>
      <c r="E815" s="175" t="s">
        <v>1</v>
      </c>
      <c r="F815" s="176" t="s">
        <v>1319</v>
      </c>
      <c r="H815" s="177">
        <v>124.94</v>
      </c>
      <c r="I815" s="178"/>
      <c r="L815" s="173"/>
      <c r="M815" s="179"/>
      <c r="N815" s="180"/>
      <c r="O815" s="180"/>
      <c r="P815" s="180"/>
      <c r="Q815" s="180"/>
      <c r="R815" s="180"/>
      <c r="S815" s="180"/>
      <c r="T815" s="181"/>
      <c r="AT815" s="175" t="s">
        <v>219</v>
      </c>
      <c r="AU815" s="175" t="s">
        <v>87</v>
      </c>
      <c r="AV815" s="13" t="s">
        <v>87</v>
      </c>
      <c r="AW815" s="13" t="s">
        <v>29</v>
      </c>
      <c r="AX815" s="13" t="s">
        <v>74</v>
      </c>
      <c r="AY815" s="175" t="s">
        <v>196</v>
      </c>
    </row>
    <row r="816" spans="1:65" s="13" customFormat="1" ht="22.5">
      <c r="B816" s="173"/>
      <c r="D816" s="174" t="s">
        <v>219</v>
      </c>
      <c r="E816" s="175" t="s">
        <v>1</v>
      </c>
      <c r="F816" s="176" t="s">
        <v>1320</v>
      </c>
      <c r="H816" s="177">
        <v>24.39</v>
      </c>
      <c r="I816" s="178"/>
      <c r="L816" s="173"/>
      <c r="M816" s="179"/>
      <c r="N816" s="180"/>
      <c r="O816" s="180"/>
      <c r="P816" s="180"/>
      <c r="Q816" s="180"/>
      <c r="R816" s="180"/>
      <c r="S816" s="180"/>
      <c r="T816" s="181"/>
      <c r="AT816" s="175" t="s">
        <v>219</v>
      </c>
      <c r="AU816" s="175" t="s">
        <v>87</v>
      </c>
      <c r="AV816" s="13" t="s">
        <v>87</v>
      </c>
      <c r="AW816" s="13" t="s">
        <v>29</v>
      </c>
      <c r="AX816" s="13" t="s">
        <v>74</v>
      </c>
      <c r="AY816" s="175" t="s">
        <v>196</v>
      </c>
    </row>
    <row r="817" spans="1:65" s="13" customFormat="1">
      <c r="B817" s="173"/>
      <c r="D817" s="174" t="s">
        <v>219</v>
      </c>
      <c r="E817" s="175" t="s">
        <v>1</v>
      </c>
      <c r="F817" s="176" t="s">
        <v>1321</v>
      </c>
      <c r="H817" s="177">
        <v>49.9</v>
      </c>
      <c r="I817" s="178"/>
      <c r="L817" s="173"/>
      <c r="M817" s="179"/>
      <c r="N817" s="180"/>
      <c r="O817" s="180"/>
      <c r="P817" s="180"/>
      <c r="Q817" s="180"/>
      <c r="R817" s="180"/>
      <c r="S817" s="180"/>
      <c r="T817" s="181"/>
      <c r="AT817" s="175" t="s">
        <v>219</v>
      </c>
      <c r="AU817" s="175" t="s">
        <v>87</v>
      </c>
      <c r="AV817" s="13" t="s">
        <v>87</v>
      </c>
      <c r="AW817" s="13" t="s">
        <v>29</v>
      </c>
      <c r="AX817" s="13" t="s">
        <v>74</v>
      </c>
      <c r="AY817" s="175" t="s">
        <v>196</v>
      </c>
    </row>
    <row r="818" spans="1:65" s="13" customFormat="1" ht="33.75">
      <c r="B818" s="173"/>
      <c r="D818" s="174" t="s">
        <v>219</v>
      </c>
      <c r="E818" s="175" t="s">
        <v>1</v>
      </c>
      <c r="F818" s="176" t="s">
        <v>1322</v>
      </c>
      <c r="H818" s="177">
        <v>221.89</v>
      </c>
      <c r="I818" s="178"/>
      <c r="L818" s="173"/>
      <c r="M818" s="179"/>
      <c r="N818" s="180"/>
      <c r="O818" s="180"/>
      <c r="P818" s="180"/>
      <c r="Q818" s="180"/>
      <c r="R818" s="180"/>
      <c r="S818" s="180"/>
      <c r="T818" s="181"/>
      <c r="AT818" s="175" t="s">
        <v>219</v>
      </c>
      <c r="AU818" s="175" t="s">
        <v>87</v>
      </c>
      <c r="AV818" s="13" t="s">
        <v>87</v>
      </c>
      <c r="AW818" s="13" t="s">
        <v>29</v>
      </c>
      <c r="AX818" s="13" t="s">
        <v>74</v>
      </c>
      <c r="AY818" s="175" t="s">
        <v>196</v>
      </c>
    </row>
    <row r="819" spans="1:65" s="13" customFormat="1">
      <c r="B819" s="173"/>
      <c r="D819" s="174" t="s">
        <v>219</v>
      </c>
      <c r="E819" s="175" t="s">
        <v>1</v>
      </c>
      <c r="F819" s="176" t="s">
        <v>1323</v>
      </c>
      <c r="H819" s="177">
        <v>9.4</v>
      </c>
      <c r="I819" s="178"/>
      <c r="L819" s="173"/>
      <c r="M819" s="179"/>
      <c r="N819" s="180"/>
      <c r="O819" s="180"/>
      <c r="P819" s="180"/>
      <c r="Q819" s="180"/>
      <c r="R819" s="180"/>
      <c r="S819" s="180"/>
      <c r="T819" s="181"/>
      <c r="AT819" s="175" t="s">
        <v>219</v>
      </c>
      <c r="AU819" s="175" t="s">
        <v>87</v>
      </c>
      <c r="AV819" s="13" t="s">
        <v>87</v>
      </c>
      <c r="AW819" s="13" t="s">
        <v>29</v>
      </c>
      <c r="AX819" s="13" t="s">
        <v>74</v>
      </c>
      <c r="AY819" s="175" t="s">
        <v>196</v>
      </c>
    </row>
    <row r="820" spans="1:65" s="13" customFormat="1">
      <c r="B820" s="173"/>
      <c r="D820" s="174" t="s">
        <v>219</v>
      </c>
      <c r="E820" s="175" t="s">
        <v>1</v>
      </c>
      <c r="F820" s="176" t="s">
        <v>1324</v>
      </c>
      <c r="H820" s="177">
        <v>11.38</v>
      </c>
      <c r="I820" s="178"/>
      <c r="L820" s="173"/>
      <c r="M820" s="179"/>
      <c r="N820" s="180"/>
      <c r="O820" s="180"/>
      <c r="P820" s="180"/>
      <c r="Q820" s="180"/>
      <c r="R820" s="180"/>
      <c r="S820" s="180"/>
      <c r="T820" s="181"/>
      <c r="AT820" s="175" t="s">
        <v>219</v>
      </c>
      <c r="AU820" s="175" t="s">
        <v>87</v>
      </c>
      <c r="AV820" s="13" t="s">
        <v>87</v>
      </c>
      <c r="AW820" s="13" t="s">
        <v>29</v>
      </c>
      <c r="AX820" s="13" t="s">
        <v>74</v>
      </c>
      <c r="AY820" s="175" t="s">
        <v>196</v>
      </c>
    </row>
    <row r="821" spans="1:65" s="13" customFormat="1">
      <c r="B821" s="173"/>
      <c r="D821" s="174" t="s">
        <v>219</v>
      </c>
      <c r="E821" s="175" t="s">
        <v>1</v>
      </c>
      <c r="F821" s="176" t="s">
        <v>1325</v>
      </c>
      <c r="H821" s="177">
        <v>13.05</v>
      </c>
      <c r="I821" s="178"/>
      <c r="L821" s="173"/>
      <c r="M821" s="179"/>
      <c r="N821" s="180"/>
      <c r="O821" s="180"/>
      <c r="P821" s="180"/>
      <c r="Q821" s="180"/>
      <c r="R821" s="180"/>
      <c r="S821" s="180"/>
      <c r="T821" s="181"/>
      <c r="AT821" s="175" t="s">
        <v>219</v>
      </c>
      <c r="AU821" s="175" t="s">
        <v>87</v>
      </c>
      <c r="AV821" s="13" t="s">
        <v>87</v>
      </c>
      <c r="AW821" s="13" t="s">
        <v>29</v>
      </c>
      <c r="AX821" s="13" t="s">
        <v>74</v>
      </c>
      <c r="AY821" s="175" t="s">
        <v>196</v>
      </c>
    </row>
    <row r="822" spans="1:65" s="13" customFormat="1">
      <c r="B822" s="173"/>
      <c r="D822" s="174" t="s">
        <v>219</v>
      </c>
      <c r="E822" s="175" t="s">
        <v>1</v>
      </c>
      <c r="F822" s="176" t="s">
        <v>1326</v>
      </c>
      <c r="H822" s="177">
        <v>37.909999999999997</v>
      </c>
      <c r="I822" s="178"/>
      <c r="L822" s="173"/>
      <c r="M822" s="179"/>
      <c r="N822" s="180"/>
      <c r="O822" s="180"/>
      <c r="P822" s="180"/>
      <c r="Q822" s="180"/>
      <c r="R822" s="180"/>
      <c r="S822" s="180"/>
      <c r="T822" s="181"/>
      <c r="AT822" s="175" t="s">
        <v>219</v>
      </c>
      <c r="AU822" s="175" t="s">
        <v>87</v>
      </c>
      <c r="AV822" s="13" t="s">
        <v>87</v>
      </c>
      <c r="AW822" s="13" t="s">
        <v>29</v>
      </c>
      <c r="AX822" s="13" t="s">
        <v>74</v>
      </c>
      <c r="AY822" s="175" t="s">
        <v>196</v>
      </c>
    </row>
    <row r="823" spans="1:65" s="14" customFormat="1">
      <c r="B823" s="182"/>
      <c r="D823" s="174" t="s">
        <v>219</v>
      </c>
      <c r="E823" s="183" t="s">
        <v>1</v>
      </c>
      <c r="F823" s="184" t="s">
        <v>233</v>
      </c>
      <c r="H823" s="185">
        <v>884.54600000000005</v>
      </c>
      <c r="I823" s="186"/>
      <c r="L823" s="182"/>
      <c r="M823" s="187"/>
      <c r="N823" s="188"/>
      <c r="O823" s="188"/>
      <c r="P823" s="188"/>
      <c r="Q823" s="188"/>
      <c r="R823" s="188"/>
      <c r="S823" s="188"/>
      <c r="T823" s="189"/>
      <c r="AT823" s="183" t="s">
        <v>219</v>
      </c>
      <c r="AU823" s="183" t="s">
        <v>87</v>
      </c>
      <c r="AV823" s="14" t="s">
        <v>200</v>
      </c>
      <c r="AW823" s="14" t="s">
        <v>29</v>
      </c>
      <c r="AX823" s="14" t="s">
        <v>81</v>
      </c>
      <c r="AY823" s="183" t="s">
        <v>196</v>
      </c>
    </row>
    <row r="824" spans="1:65" s="2" customFormat="1" ht="24.2" customHeight="1">
      <c r="A824" s="33"/>
      <c r="B824" s="156"/>
      <c r="C824" s="157" t="s">
        <v>1327</v>
      </c>
      <c r="D824" s="157" t="s">
        <v>197</v>
      </c>
      <c r="E824" s="158" t="s">
        <v>1328</v>
      </c>
      <c r="F824" s="159" t="s">
        <v>1329</v>
      </c>
      <c r="G824" s="160" t="s">
        <v>280</v>
      </c>
      <c r="H824" s="161">
        <v>93.344999999999999</v>
      </c>
      <c r="I824" s="162"/>
      <c r="J824" s="163">
        <f>ROUND(I824*H824,2)</f>
        <v>0</v>
      </c>
      <c r="K824" s="164"/>
      <c r="L824" s="34"/>
      <c r="M824" s="165" t="s">
        <v>1</v>
      </c>
      <c r="N824" s="166" t="s">
        <v>40</v>
      </c>
      <c r="O824" s="62"/>
      <c r="P824" s="167">
        <f>O824*H824</f>
        <v>0</v>
      </c>
      <c r="Q824" s="167">
        <v>0</v>
      </c>
      <c r="R824" s="167">
        <f>Q824*H824</f>
        <v>0</v>
      </c>
      <c r="S824" s="167">
        <v>0</v>
      </c>
      <c r="T824" s="168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169" t="s">
        <v>289</v>
      </c>
      <c r="AT824" s="169" t="s">
        <v>197</v>
      </c>
      <c r="AU824" s="169" t="s">
        <v>87</v>
      </c>
      <c r="AY824" s="18" t="s">
        <v>196</v>
      </c>
      <c r="BE824" s="170">
        <f>IF(N824="základná",J824,0)</f>
        <v>0</v>
      </c>
      <c r="BF824" s="170">
        <f>IF(N824="znížená",J824,0)</f>
        <v>0</v>
      </c>
      <c r="BG824" s="170">
        <f>IF(N824="zákl. prenesená",J824,0)</f>
        <v>0</v>
      </c>
      <c r="BH824" s="170">
        <f>IF(N824="zníž. prenesená",J824,0)</f>
        <v>0</v>
      </c>
      <c r="BI824" s="170">
        <f>IF(N824="nulová",J824,0)</f>
        <v>0</v>
      </c>
      <c r="BJ824" s="18" t="s">
        <v>87</v>
      </c>
      <c r="BK824" s="170">
        <f>ROUND(I824*H824,2)</f>
        <v>0</v>
      </c>
      <c r="BL824" s="18" t="s">
        <v>289</v>
      </c>
      <c r="BM824" s="169" t="s">
        <v>1330</v>
      </c>
    </row>
    <row r="825" spans="1:65" s="12" customFormat="1" ht="22.7" customHeight="1">
      <c r="B825" s="146"/>
      <c r="D825" s="147" t="s">
        <v>73</v>
      </c>
      <c r="E825" s="171" t="s">
        <v>1331</v>
      </c>
      <c r="F825" s="171" t="s">
        <v>1332</v>
      </c>
      <c r="I825" s="149"/>
      <c r="J825" s="172">
        <f>BK825</f>
        <v>0</v>
      </c>
      <c r="L825" s="146"/>
      <c r="M825" s="150"/>
      <c r="N825" s="151"/>
      <c r="O825" s="151"/>
      <c r="P825" s="152">
        <f>SUM(P826:P832)</f>
        <v>0</v>
      </c>
      <c r="Q825" s="151"/>
      <c r="R825" s="152">
        <f>SUM(R826:R832)</f>
        <v>0.23545440000000001</v>
      </c>
      <c r="S825" s="151"/>
      <c r="T825" s="153">
        <f>SUM(T826:T832)</f>
        <v>0</v>
      </c>
      <c r="AR825" s="147" t="s">
        <v>87</v>
      </c>
      <c r="AT825" s="154" t="s">
        <v>73</v>
      </c>
      <c r="AU825" s="154" t="s">
        <v>81</v>
      </c>
      <c r="AY825" s="147" t="s">
        <v>196</v>
      </c>
      <c r="BK825" s="155">
        <f>SUM(BK826:BK832)</f>
        <v>0</v>
      </c>
    </row>
    <row r="826" spans="1:65" s="2" customFormat="1" ht="24.2" customHeight="1">
      <c r="A826" s="33"/>
      <c r="B826" s="156"/>
      <c r="C826" s="157" t="s">
        <v>1333</v>
      </c>
      <c r="D826" s="157" t="s">
        <v>197</v>
      </c>
      <c r="E826" s="158" t="s">
        <v>1334</v>
      </c>
      <c r="F826" s="159" t="s">
        <v>1335</v>
      </c>
      <c r="G826" s="160" t="s">
        <v>316</v>
      </c>
      <c r="H826" s="161">
        <v>110.85</v>
      </c>
      <c r="I826" s="162"/>
      <c r="J826" s="163">
        <f>ROUND(I826*H826,2)</f>
        <v>0</v>
      </c>
      <c r="K826" s="164"/>
      <c r="L826" s="34"/>
      <c r="M826" s="165" t="s">
        <v>1</v>
      </c>
      <c r="N826" s="166" t="s">
        <v>40</v>
      </c>
      <c r="O826" s="62"/>
      <c r="P826" s="167">
        <f>O826*H826</f>
        <v>0</v>
      </c>
      <c r="Q826" s="167">
        <v>8.9999999999999998E-4</v>
      </c>
      <c r="R826" s="167">
        <f>Q826*H826</f>
        <v>9.9764999999999993E-2</v>
      </c>
      <c r="S826" s="167">
        <v>0</v>
      </c>
      <c r="T826" s="168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9" t="s">
        <v>289</v>
      </c>
      <c r="AT826" s="169" t="s">
        <v>197</v>
      </c>
      <c r="AU826" s="169" t="s">
        <v>87</v>
      </c>
      <c r="AY826" s="18" t="s">
        <v>196</v>
      </c>
      <c r="BE826" s="170">
        <f>IF(N826="základná",J826,0)</f>
        <v>0</v>
      </c>
      <c r="BF826" s="170">
        <f>IF(N826="znížená",J826,0)</f>
        <v>0</v>
      </c>
      <c r="BG826" s="170">
        <f>IF(N826="zákl. prenesená",J826,0)</f>
        <v>0</v>
      </c>
      <c r="BH826" s="170">
        <f>IF(N826="zníž. prenesená",J826,0)</f>
        <v>0</v>
      </c>
      <c r="BI826" s="170">
        <f>IF(N826="nulová",J826,0)</f>
        <v>0</v>
      </c>
      <c r="BJ826" s="18" t="s">
        <v>87</v>
      </c>
      <c r="BK826" s="170">
        <f>ROUND(I826*H826,2)</f>
        <v>0</v>
      </c>
      <c r="BL826" s="18" t="s">
        <v>289</v>
      </c>
      <c r="BM826" s="169" t="s">
        <v>1336</v>
      </c>
    </row>
    <row r="827" spans="1:65" s="13" customFormat="1">
      <c r="B827" s="173"/>
      <c r="D827" s="174" t="s">
        <v>219</v>
      </c>
      <c r="E827" s="175" t="s">
        <v>1</v>
      </c>
      <c r="F827" s="176" t="s">
        <v>1337</v>
      </c>
      <c r="H827" s="177">
        <v>74.400000000000006</v>
      </c>
      <c r="I827" s="178"/>
      <c r="L827" s="173"/>
      <c r="M827" s="179"/>
      <c r="N827" s="180"/>
      <c r="O827" s="180"/>
      <c r="P827" s="180"/>
      <c r="Q827" s="180"/>
      <c r="R827" s="180"/>
      <c r="S827" s="180"/>
      <c r="T827" s="181"/>
      <c r="AT827" s="175" t="s">
        <v>219</v>
      </c>
      <c r="AU827" s="175" t="s">
        <v>87</v>
      </c>
      <c r="AV827" s="13" t="s">
        <v>87</v>
      </c>
      <c r="AW827" s="13" t="s">
        <v>29</v>
      </c>
      <c r="AX827" s="13" t="s">
        <v>74</v>
      </c>
      <c r="AY827" s="175" t="s">
        <v>196</v>
      </c>
    </row>
    <row r="828" spans="1:65" s="13" customFormat="1">
      <c r="B828" s="173"/>
      <c r="D828" s="174" t="s">
        <v>219</v>
      </c>
      <c r="E828" s="175" t="s">
        <v>1</v>
      </c>
      <c r="F828" s="176" t="s">
        <v>1338</v>
      </c>
      <c r="H828" s="177">
        <v>36.450000000000003</v>
      </c>
      <c r="I828" s="178"/>
      <c r="L828" s="173"/>
      <c r="M828" s="179"/>
      <c r="N828" s="180"/>
      <c r="O828" s="180"/>
      <c r="P828" s="180"/>
      <c r="Q828" s="180"/>
      <c r="R828" s="180"/>
      <c r="S828" s="180"/>
      <c r="T828" s="181"/>
      <c r="AT828" s="175" t="s">
        <v>219</v>
      </c>
      <c r="AU828" s="175" t="s">
        <v>87</v>
      </c>
      <c r="AV828" s="13" t="s">
        <v>87</v>
      </c>
      <c r="AW828" s="13" t="s">
        <v>29</v>
      </c>
      <c r="AX828" s="13" t="s">
        <v>74</v>
      </c>
      <c r="AY828" s="175" t="s">
        <v>196</v>
      </c>
    </row>
    <row r="829" spans="1:65" s="14" customFormat="1">
      <c r="B829" s="182"/>
      <c r="D829" s="174" t="s">
        <v>219</v>
      </c>
      <c r="E829" s="183" t="s">
        <v>1</v>
      </c>
      <c r="F829" s="184" t="s">
        <v>233</v>
      </c>
      <c r="H829" s="185">
        <v>110.85</v>
      </c>
      <c r="I829" s="186"/>
      <c r="L829" s="182"/>
      <c r="M829" s="187"/>
      <c r="N829" s="188"/>
      <c r="O829" s="188"/>
      <c r="P829" s="188"/>
      <c r="Q829" s="188"/>
      <c r="R829" s="188"/>
      <c r="S829" s="188"/>
      <c r="T829" s="189"/>
      <c r="AT829" s="183" t="s">
        <v>219</v>
      </c>
      <c r="AU829" s="183" t="s">
        <v>87</v>
      </c>
      <c r="AV829" s="14" t="s">
        <v>200</v>
      </c>
      <c r="AW829" s="14" t="s">
        <v>29</v>
      </c>
      <c r="AX829" s="14" t="s">
        <v>81</v>
      </c>
      <c r="AY829" s="183" t="s">
        <v>196</v>
      </c>
    </row>
    <row r="830" spans="1:65" s="2" customFormat="1" ht="24.2" customHeight="1">
      <c r="A830" s="33"/>
      <c r="B830" s="156"/>
      <c r="C830" s="157" t="s">
        <v>1339</v>
      </c>
      <c r="D830" s="157" t="s">
        <v>197</v>
      </c>
      <c r="E830" s="158" t="s">
        <v>1340</v>
      </c>
      <c r="F830" s="159" t="s">
        <v>1341</v>
      </c>
      <c r="G830" s="160" t="s">
        <v>316</v>
      </c>
      <c r="H830" s="161">
        <v>58.74</v>
      </c>
      <c r="I830" s="162"/>
      <c r="J830" s="163">
        <f>ROUND(I830*H830,2)</f>
        <v>0</v>
      </c>
      <c r="K830" s="164"/>
      <c r="L830" s="34"/>
      <c r="M830" s="165" t="s">
        <v>1</v>
      </c>
      <c r="N830" s="166" t="s">
        <v>40</v>
      </c>
      <c r="O830" s="62"/>
      <c r="P830" s="167">
        <f>O830*H830</f>
        <v>0</v>
      </c>
      <c r="Q830" s="167">
        <v>2.31E-3</v>
      </c>
      <c r="R830" s="167">
        <f>Q830*H830</f>
        <v>0.13568940000000002</v>
      </c>
      <c r="S830" s="167">
        <v>0</v>
      </c>
      <c r="T830" s="168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69" t="s">
        <v>289</v>
      </c>
      <c r="AT830" s="169" t="s">
        <v>197</v>
      </c>
      <c r="AU830" s="169" t="s">
        <v>87</v>
      </c>
      <c r="AY830" s="18" t="s">
        <v>196</v>
      </c>
      <c r="BE830" s="170">
        <f>IF(N830="základná",J830,0)</f>
        <v>0</v>
      </c>
      <c r="BF830" s="170">
        <f>IF(N830="znížená",J830,0)</f>
        <v>0</v>
      </c>
      <c r="BG830" s="170">
        <f>IF(N830="zákl. prenesená",J830,0)</f>
        <v>0</v>
      </c>
      <c r="BH830" s="170">
        <f>IF(N830="zníž. prenesená",J830,0)</f>
        <v>0</v>
      </c>
      <c r="BI830" s="170">
        <f>IF(N830="nulová",J830,0)</f>
        <v>0</v>
      </c>
      <c r="BJ830" s="18" t="s">
        <v>87</v>
      </c>
      <c r="BK830" s="170">
        <f>ROUND(I830*H830,2)</f>
        <v>0</v>
      </c>
      <c r="BL830" s="18" t="s">
        <v>289</v>
      </c>
      <c r="BM830" s="169" t="s">
        <v>1342</v>
      </c>
    </row>
    <row r="831" spans="1:65" s="13" customFormat="1">
      <c r="B831" s="173"/>
      <c r="D831" s="174" t="s">
        <v>219</v>
      </c>
      <c r="E831" s="175" t="s">
        <v>1</v>
      </c>
      <c r="F831" s="176" t="s">
        <v>1343</v>
      </c>
      <c r="H831" s="177">
        <v>58.74</v>
      </c>
      <c r="I831" s="178"/>
      <c r="L831" s="173"/>
      <c r="M831" s="179"/>
      <c r="N831" s="180"/>
      <c r="O831" s="180"/>
      <c r="P831" s="180"/>
      <c r="Q831" s="180"/>
      <c r="R831" s="180"/>
      <c r="S831" s="180"/>
      <c r="T831" s="181"/>
      <c r="AT831" s="175" t="s">
        <v>219</v>
      </c>
      <c r="AU831" s="175" t="s">
        <v>87</v>
      </c>
      <c r="AV831" s="13" t="s">
        <v>87</v>
      </c>
      <c r="AW831" s="13" t="s">
        <v>29</v>
      </c>
      <c r="AX831" s="13" t="s">
        <v>81</v>
      </c>
      <c r="AY831" s="175" t="s">
        <v>196</v>
      </c>
    </row>
    <row r="832" spans="1:65" s="2" customFormat="1" ht="24.2" customHeight="1">
      <c r="A832" s="33"/>
      <c r="B832" s="156"/>
      <c r="C832" s="157" t="s">
        <v>1344</v>
      </c>
      <c r="D832" s="157" t="s">
        <v>197</v>
      </c>
      <c r="E832" s="158" t="s">
        <v>1345</v>
      </c>
      <c r="F832" s="159" t="s">
        <v>1346</v>
      </c>
      <c r="G832" s="160" t="s">
        <v>280</v>
      </c>
      <c r="H832" s="161">
        <v>0.23499999999999999</v>
      </c>
      <c r="I832" s="162"/>
      <c r="J832" s="163">
        <f>ROUND(I832*H832,2)</f>
        <v>0</v>
      </c>
      <c r="K832" s="164"/>
      <c r="L832" s="34"/>
      <c r="M832" s="165" t="s">
        <v>1</v>
      </c>
      <c r="N832" s="166" t="s">
        <v>40</v>
      </c>
      <c r="O832" s="62"/>
      <c r="P832" s="167">
        <f>O832*H832</f>
        <v>0</v>
      </c>
      <c r="Q832" s="167">
        <v>0</v>
      </c>
      <c r="R832" s="167">
        <f>Q832*H832</f>
        <v>0</v>
      </c>
      <c r="S832" s="167">
        <v>0</v>
      </c>
      <c r="T832" s="168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9" t="s">
        <v>289</v>
      </c>
      <c r="AT832" s="169" t="s">
        <v>197</v>
      </c>
      <c r="AU832" s="169" t="s">
        <v>87</v>
      </c>
      <c r="AY832" s="18" t="s">
        <v>196</v>
      </c>
      <c r="BE832" s="170">
        <f>IF(N832="základná",J832,0)</f>
        <v>0</v>
      </c>
      <c r="BF832" s="170">
        <f>IF(N832="znížená",J832,0)</f>
        <v>0</v>
      </c>
      <c r="BG832" s="170">
        <f>IF(N832="zákl. prenesená",J832,0)</f>
        <v>0</v>
      </c>
      <c r="BH832" s="170">
        <f>IF(N832="zníž. prenesená",J832,0)</f>
        <v>0</v>
      </c>
      <c r="BI832" s="170">
        <f>IF(N832="nulová",J832,0)</f>
        <v>0</v>
      </c>
      <c r="BJ832" s="18" t="s">
        <v>87</v>
      </c>
      <c r="BK832" s="170">
        <f>ROUND(I832*H832,2)</f>
        <v>0</v>
      </c>
      <c r="BL832" s="18" t="s">
        <v>289</v>
      </c>
      <c r="BM832" s="169" t="s">
        <v>1347</v>
      </c>
    </row>
    <row r="833" spans="1:65" s="12" customFormat="1" ht="22.7" customHeight="1">
      <c r="B833" s="146"/>
      <c r="D833" s="147" t="s">
        <v>73</v>
      </c>
      <c r="E833" s="171" t="s">
        <v>1348</v>
      </c>
      <c r="F833" s="171" t="s">
        <v>1349</v>
      </c>
      <c r="I833" s="149"/>
      <c r="J833" s="172">
        <f>BK833</f>
        <v>0</v>
      </c>
      <c r="L833" s="146"/>
      <c r="M833" s="150"/>
      <c r="N833" s="151"/>
      <c r="O833" s="151"/>
      <c r="P833" s="152">
        <f>SUM(P834:P898)</f>
        <v>0</v>
      </c>
      <c r="Q833" s="151"/>
      <c r="R833" s="152">
        <f>SUM(R834:R898)</f>
        <v>2.0253300000000003</v>
      </c>
      <c r="S833" s="151"/>
      <c r="T833" s="153">
        <f>SUM(T834:T898)</f>
        <v>0</v>
      </c>
      <c r="AR833" s="147" t="s">
        <v>87</v>
      </c>
      <c r="AT833" s="154" t="s">
        <v>73</v>
      </c>
      <c r="AU833" s="154" t="s">
        <v>81</v>
      </c>
      <c r="AY833" s="147" t="s">
        <v>196</v>
      </c>
      <c r="BK833" s="155">
        <f>SUM(BK834:BK898)</f>
        <v>0</v>
      </c>
    </row>
    <row r="834" spans="1:65" s="2" customFormat="1" ht="37.700000000000003" customHeight="1">
      <c r="A834" s="33"/>
      <c r="B834" s="156"/>
      <c r="C834" s="157" t="s">
        <v>1350</v>
      </c>
      <c r="D834" s="157" t="s">
        <v>197</v>
      </c>
      <c r="E834" s="158" t="s">
        <v>1351</v>
      </c>
      <c r="F834" s="159" t="s">
        <v>1352</v>
      </c>
      <c r="G834" s="160" t="s">
        <v>444</v>
      </c>
      <c r="H834" s="161">
        <v>40</v>
      </c>
      <c r="I834" s="162"/>
      <c r="J834" s="163">
        <f>ROUND(I834*H834,2)</f>
        <v>0</v>
      </c>
      <c r="K834" s="164"/>
      <c r="L834" s="34"/>
      <c r="M834" s="165" t="s">
        <v>1</v>
      </c>
      <c r="N834" s="166" t="s">
        <v>40</v>
      </c>
      <c r="O834" s="62"/>
      <c r="P834" s="167">
        <f>O834*H834</f>
        <v>0</v>
      </c>
      <c r="Q834" s="167">
        <v>0</v>
      </c>
      <c r="R834" s="167">
        <f>Q834*H834</f>
        <v>0</v>
      </c>
      <c r="S834" s="167">
        <v>0</v>
      </c>
      <c r="T834" s="168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69" t="s">
        <v>289</v>
      </c>
      <c r="AT834" s="169" t="s">
        <v>197</v>
      </c>
      <c r="AU834" s="169" t="s">
        <v>87</v>
      </c>
      <c r="AY834" s="18" t="s">
        <v>196</v>
      </c>
      <c r="BE834" s="170">
        <f>IF(N834="základná",J834,0)</f>
        <v>0</v>
      </c>
      <c r="BF834" s="170">
        <f>IF(N834="znížená",J834,0)</f>
        <v>0</v>
      </c>
      <c r="BG834" s="170">
        <f>IF(N834="zákl. prenesená",J834,0)</f>
        <v>0</v>
      </c>
      <c r="BH834" s="170">
        <f>IF(N834="zníž. prenesená",J834,0)</f>
        <v>0</v>
      </c>
      <c r="BI834" s="170">
        <f>IF(N834="nulová",J834,0)</f>
        <v>0</v>
      </c>
      <c r="BJ834" s="18" t="s">
        <v>87</v>
      </c>
      <c r="BK834" s="170">
        <f>ROUND(I834*H834,2)</f>
        <v>0</v>
      </c>
      <c r="BL834" s="18" t="s">
        <v>289</v>
      </c>
      <c r="BM834" s="169" t="s">
        <v>1353</v>
      </c>
    </row>
    <row r="835" spans="1:65" s="13" customFormat="1">
      <c r="B835" s="173"/>
      <c r="D835" s="174" t="s">
        <v>219</v>
      </c>
      <c r="E835" s="175" t="s">
        <v>1</v>
      </c>
      <c r="F835" s="176" t="s">
        <v>623</v>
      </c>
      <c r="H835" s="177">
        <v>6</v>
      </c>
      <c r="I835" s="178"/>
      <c r="L835" s="173"/>
      <c r="M835" s="179"/>
      <c r="N835" s="180"/>
      <c r="O835" s="180"/>
      <c r="P835" s="180"/>
      <c r="Q835" s="180"/>
      <c r="R835" s="180"/>
      <c r="S835" s="180"/>
      <c r="T835" s="181"/>
      <c r="AT835" s="175" t="s">
        <v>219</v>
      </c>
      <c r="AU835" s="175" t="s">
        <v>87</v>
      </c>
      <c r="AV835" s="13" t="s">
        <v>87</v>
      </c>
      <c r="AW835" s="13" t="s">
        <v>29</v>
      </c>
      <c r="AX835" s="13" t="s">
        <v>74</v>
      </c>
      <c r="AY835" s="175" t="s">
        <v>196</v>
      </c>
    </row>
    <row r="836" spans="1:65" s="13" customFormat="1">
      <c r="B836" s="173"/>
      <c r="D836" s="174" t="s">
        <v>219</v>
      </c>
      <c r="E836" s="175" t="s">
        <v>1</v>
      </c>
      <c r="F836" s="176" t="s">
        <v>624</v>
      </c>
      <c r="H836" s="177">
        <v>8</v>
      </c>
      <c r="I836" s="178"/>
      <c r="L836" s="173"/>
      <c r="M836" s="179"/>
      <c r="N836" s="180"/>
      <c r="O836" s="180"/>
      <c r="P836" s="180"/>
      <c r="Q836" s="180"/>
      <c r="R836" s="180"/>
      <c r="S836" s="180"/>
      <c r="T836" s="181"/>
      <c r="AT836" s="175" t="s">
        <v>219</v>
      </c>
      <c r="AU836" s="175" t="s">
        <v>87</v>
      </c>
      <c r="AV836" s="13" t="s">
        <v>87</v>
      </c>
      <c r="AW836" s="13" t="s">
        <v>29</v>
      </c>
      <c r="AX836" s="13" t="s">
        <v>74</v>
      </c>
      <c r="AY836" s="175" t="s">
        <v>196</v>
      </c>
    </row>
    <row r="837" spans="1:65" s="13" customFormat="1">
      <c r="B837" s="173"/>
      <c r="D837" s="174" t="s">
        <v>219</v>
      </c>
      <c r="E837" s="175" t="s">
        <v>1</v>
      </c>
      <c r="F837" s="176" t="s">
        <v>625</v>
      </c>
      <c r="H837" s="177">
        <v>2</v>
      </c>
      <c r="I837" s="178"/>
      <c r="L837" s="173"/>
      <c r="M837" s="179"/>
      <c r="N837" s="180"/>
      <c r="O837" s="180"/>
      <c r="P837" s="180"/>
      <c r="Q837" s="180"/>
      <c r="R837" s="180"/>
      <c r="S837" s="180"/>
      <c r="T837" s="181"/>
      <c r="AT837" s="175" t="s">
        <v>219</v>
      </c>
      <c r="AU837" s="175" t="s">
        <v>87</v>
      </c>
      <c r="AV837" s="13" t="s">
        <v>87</v>
      </c>
      <c r="AW837" s="13" t="s">
        <v>29</v>
      </c>
      <c r="AX837" s="13" t="s">
        <v>74</v>
      </c>
      <c r="AY837" s="175" t="s">
        <v>196</v>
      </c>
    </row>
    <row r="838" spans="1:65" s="13" customFormat="1">
      <c r="B838" s="173"/>
      <c r="D838" s="174" t="s">
        <v>219</v>
      </c>
      <c r="E838" s="175" t="s">
        <v>1</v>
      </c>
      <c r="F838" s="176" t="s">
        <v>626</v>
      </c>
      <c r="H838" s="177">
        <v>4</v>
      </c>
      <c r="I838" s="178"/>
      <c r="L838" s="173"/>
      <c r="M838" s="179"/>
      <c r="N838" s="180"/>
      <c r="O838" s="180"/>
      <c r="P838" s="180"/>
      <c r="Q838" s="180"/>
      <c r="R838" s="180"/>
      <c r="S838" s="180"/>
      <c r="T838" s="181"/>
      <c r="AT838" s="175" t="s">
        <v>219</v>
      </c>
      <c r="AU838" s="175" t="s">
        <v>87</v>
      </c>
      <c r="AV838" s="13" t="s">
        <v>87</v>
      </c>
      <c r="AW838" s="13" t="s">
        <v>29</v>
      </c>
      <c r="AX838" s="13" t="s">
        <v>74</v>
      </c>
      <c r="AY838" s="175" t="s">
        <v>196</v>
      </c>
    </row>
    <row r="839" spans="1:65" s="13" customFormat="1">
      <c r="B839" s="173"/>
      <c r="D839" s="174" t="s">
        <v>219</v>
      </c>
      <c r="E839" s="175" t="s">
        <v>1</v>
      </c>
      <c r="F839" s="176" t="s">
        <v>627</v>
      </c>
      <c r="H839" s="177">
        <v>1</v>
      </c>
      <c r="I839" s="178"/>
      <c r="L839" s="173"/>
      <c r="M839" s="179"/>
      <c r="N839" s="180"/>
      <c r="O839" s="180"/>
      <c r="P839" s="180"/>
      <c r="Q839" s="180"/>
      <c r="R839" s="180"/>
      <c r="S839" s="180"/>
      <c r="T839" s="181"/>
      <c r="AT839" s="175" t="s">
        <v>219</v>
      </c>
      <c r="AU839" s="175" t="s">
        <v>87</v>
      </c>
      <c r="AV839" s="13" t="s">
        <v>87</v>
      </c>
      <c r="AW839" s="13" t="s">
        <v>29</v>
      </c>
      <c r="AX839" s="13" t="s">
        <v>74</v>
      </c>
      <c r="AY839" s="175" t="s">
        <v>196</v>
      </c>
    </row>
    <row r="840" spans="1:65" s="13" customFormat="1">
      <c r="B840" s="173"/>
      <c r="D840" s="174" t="s">
        <v>219</v>
      </c>
      <c r="E840" s="175" t="s">
        <v>1</v>
      </c>
      <c r="F840" s="176" t="s">
        <v>628</v>
      </c>
      <c r="H840" s="177">
        <v>19</v>
      </c>
      <c r="I840" s="178"/>
      <c r="L840" s="173"/>
      <c r="M840" s="179"/>
      <c r="N840" s="180"/>
      <c r="O840" s="180"/>
      <c r="P840" s="180"/>
      <c r="Q840" s="180"/>
      <c r="R840" s="180"/>
      <c r="S840" s="180"/>
      <c r="T840" s="181"/>
      <c r="AT840" s="175" t="s">
        <v>219</v>
      </c>
      <c r="AU840" s="175" t="s">
        <v>87</v>
      </c>
      <c r="AV840" s="13" t="s">
        <v>87</v>
      </c>
      <c r="AW840" s="13" t="s">
        <v>29</v>
      </c>
      <c r="AX840" s="13" t="s">
        <v>74</v>
      </c>
      <c r="AY840" s="175" t="s">
        <v>196</v>
      </c>
    </row>
    <row r="841" spans="1:65" s="14" customFormat="1">
      <c r="B841" s="182"/>
      <c r="D841" s="174" t="s">
        <v>219</v>
      </c>
      <c r="E841" s="183" t="s">
        <v>1</v>
      </c>
      <c r="F841" s="184" t="s">
        <v>233</v>
      </c>
      <c r="H841" s="185">
        <v>40</v>
      </c>
      <c r="I841" s="186"/>
      <c r="L841" s="182"/>
      <c r="M841" s="187"/>
      <c r="N841" s="188"/>
      <c r="O841" s="188"/>
      <c r="P841" s="188"/>
      <c r="Q841" s="188"/>
      <c r="R841" s="188"/>
      <c r="S841" s="188"/>
      <c r="T841" s="189"/>
      <c r="AT841" s="183" t="s">
        <v>219</v>
      </c>
      <c r="AU841" s="183" t="s">
        <v>87</v>
      </c>
      <c r="AV841" s="14" t="s">
        <v>200</v>
      </c>
      <c r="AW841" s="14" t="s">
        <v>29</v>
      </c>
      <c r="AX841" s="14" t="s">
        <v>81</v>
      </c>
      <c r="AY841" s="183" t="s">
        <v>196</v>
      </c>
    </row>
    <row r="842" spans="1:65" s="2" customFormat="1" ht="21.75" customHeight="1">
      <c r="A842" s="33"/>
      <c r="B842" s="156"/>
      <c r="C842" s="197" t="s">
        <v>1354</v>
      </c>
      <c r="D842" s="197" t="s">
        <v>305</v>
      </c>
      <c r="E842" s="198" t="s">
        <v>1355</v>
      </c>
      <c r="F842" s="199" t="s">
        <v>1356</v>
      </c>
      <c r="G842" s="200" t="s">
        <v>444</v>
      </c>
      <c r="H842" s="201">
        <v>40</v>
      </c>
      <c r="I842" s="202"/>
      <c r="J842" s="203">
        <f>ROUND(I842*H842,2)</f>
        <v>0</v>
      </c>
      <c r="K842" s="204"/>
      <c r="L842" s="205"/>
      <c r="M842" s="206" t="s">
        <v>1</v>
      </c>
      <c r="N842" s="207" t="s">
        <v>40</v>
      </c>
      <c r="O842" s="62"/>
      <c r="P842" s="167">
        <f>O842*H842</f>
        <v>0</v>
      </c>
      <c r="Q842" s="167">
        <v>5.0000000000000001E-4</v>
      </c>
      <c r="R842" s="167">
        <f>Q842*H842</f>
        <v>0.02</v>
      </c>
      <c r="S842" s="167">
        <v>0</v>
      </c>
      <c r="T842" s="168">
        <f>S842*H842</f>
        <v>0</v>
      </c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R842" s="169" t="s">
        <v>388</v>
      </c>
      <c r="AT842" s="169" t="s">
        <v>305</v>
      </c>
      <c r="AU842" s="169" t="s">
        <v>87</v>
      </c>
      <c r="AY842" s="18" t="s">
        <v>196</v>
      </c>
      <c r="BE842" s="170">
        <f>IF(N842="základná",J842,0)</f>
        <v>0</v>
      </c>
      <c r="BF842" s="170">
        <f>IF(N842="znížená",J842,0)</f>
        <v>0</v>
      </c>
      <c r="BG842" s="170">
        <f>IF(N842="zákl. prenesená",J842,0)</f>
        <v>0</v>
      </c>
      <c r="BH842" s="170">
        <f>IF(N842="zníž. prenesená",J842,0)</f>
        <v>0</v>
      </c>
      <c r="BI842" s="170">
        <f>IF(N842="nulová",J842,0)</f>
        <v>0</v>
      </c>
      <c r="BJ842" s="18" t="s">
        <v>87</v>
      </c>
      <c r="BK842" s="170">
        <f>ROUND(I842*H842,2)</f>
        <v>0</v>
      </c>
      <c r="BL842" s="18" t="s">
        <v>289</v>
      </c>
      <c r="BM842" s="169" t="s">
        <v>1357</v>
      </c>
    </row>
    <row r="843" spans="1:65" s="13" customFormat="1">
      <c r="B843" s="173"/>
      <c r="D843" s="174" t="s">
        <v>219</v>
      </c>
      <c r="E843" s="175" t="s">
        <v>1</v>
      </c>
      <c r="F843" s="176" t="s">
        <v>623</v>
      </c>
      <c r="H843" s="177">
        <v>6</v>
      </c>
      <c r="I843" s="178"/>
      <c r="L843" s="173"/>
      <c r="M843" s="179"/>
      <c r="N843" s="180"/>
      <c r="O843" s="180"/>
      <c r="P843" s="180"/>
      <c r="Q843" s="180"/>
      <c r="R843" s="180"/>
      <c r="S843" s="180"/>
      <c r="T843" s="181"/>
      <c r="AT843" s="175" t="s">
        <v>219</v>
      </c>
      <c r="AU843" s="175" t="s">
        <v>87</v>
      </c>
      <c r="AV843" s="13" t="s">
        <v>87</v>
      </c>
      <c r="AW843" s="13" t="s">
        <v>29</v>
      </c>
      <c r="AX843" s="13" t="s">
        <v>74</v>
      </c>
      <c r="AY843" s="175" t="s">
        <v>196</v>
      </c>
    </row>
    <row r="844" spans="1:65" s="13" customFormat="1">
      <c r="B844" s="173"/>
      <c r="D844" s="174" t="s">
        <v>219</v>
      </c>
      <c r="E844" s="175" t="s">
        <v>1</v>
      </c>
      <c r="F844" s="176" t="s">
        <v>624</v>
      </c>
      <c r="H844" s="177">
        <v>8</v>
      </c>
      <c r="I844" s="178"/>
      <c r="L844" s="173"/>
      <c r="M844" s="179"/>
      <c r="N844" s="180"/>
      <c r="O844" s="180"/>
      <c r="P844" s="180"/>
      <c r="Q844" s="180"/>
      <c r="R844" s="180"/>
      <c r="S844" s="180"/>
      <c r="T844" s="181"/>
      <c r="AT844" s="175" t="s">
        <v>219</v>
      </c>
      <c r="AU844" s="175" t="s">
        <v>87</v>
      </c>
      <c r="AV844" s="13" t="s">
        <v>87</v>
      </c>
      <c r="AW844" s="13" t="s">
        <v>29</v>
      </c>
      <c r="AX844" s="13" t="s">
        <v>74</v>
      </c>
      <c r="AY844" s="175" t="s">
        <v>196</v>
      </c>
    </row>
    <row r="845" spans="1:65" s="13" customFormat="1">
      <c r="B845" s="173"/>
      <c r="D845" s="174" t="s">
        <v>219</v>
      </c>
      <c r="E845" s="175" t="s">
        <v>1</v>
      </c>
      <c r="F845" s="176" t="s">
        <v>625</v>
      </c>
      <c r="H845" s="177">
        <v>2</v>
      </c>
      <c r="I845" s="178"/>
      <c r="L845" s="173"/>
      <c r="M845" s="179"/>
      <c r="N845" s="180"/>
      <c r="O845" s="180"/>
      <c r="P845" s="180"/>
      <c r="Q845" s="180"/>
      <c r="R845" s="180"/>
      <c r="S845" s="180"/>
      <c r="T845" s="181"/>
      <c r="AT845" s="175" t="s">
        <v>219</v>
      </c>
      <c r="AU845" s="175" t="s">
        <v>87</v>
      </c>
      <c r="AV845" s="13" t="s">
        <v>87</v>
      </c>
      <c r="AW845" s="13" t="s">
        <v>29</v>
      </c>
      <c r="AX845" s="13" t="s">
        <v>74</v>
      </c>
      <c r="AY845" s="175" t="s">
        <v>196</v>
      </c>
    </row>
    <row r="846" spans="1:65" s="13" customFormat="1">
      <c r="B846" s="173"/>
      <c r="D846" s="174" t="s">
        <v>219</v>
      </c>
      <c r="E846" s="175" t="s">
        <v>1</v>
      </c>
      <c r="F846" s="176" t="s">
        <v>626</v>
      </c>
      <c r="H846" s="177">
        <v>4</v>
      </c>
      <c r="I846" s="178"/>
      <c r="L846" s="173"/>
      <c r="M846" s="179"/>
      <c r="N846" s="180"/>
      <c r="O846" s="180"/>
      <c r="P846" s="180"/>
      <c r="Q846" s="180"/>
      <c r="R846" s="180"/>
      <c r="S846" s="180"/>
      <c r="T846" s="181"/>
      <c r="AT846" s="175" t="s">
        <v>219</v>
      </c>
      <c r="AU846" s="175" t="s">
        <v>87</v>
      </c>
      <c r="AV846" s="13" t="s">
        <v>87</v>
      </c>
      <c r="AW846" s="13" t="s">
        <v>29</v>
      </c>
      <c r="AX846" s="13" t="s">
        <v>74</v>
      </c>
      <c r="AY846" s="175" t="s">
        <v>196</v>
      </c>
    </row>
    <row r="847" spans="1:65" s="13" customFormat="1">
      <c r="B847" s="173"/>
      <c r="D847" s="174" t="s">
        <v>219</v>
      </c>
      <c r="E847" s="175" t="s">
        <v>1</v>
      </c>
      <c r="F847" s="176" t="s">
        <v>627</v>
      </c>
      <c r="H847" s="177">
        <v>1</v>
      </c>
      <c r="I847" s="178"/>
      <c r="L847" s="173"/>
      <c r="M847" s="179"/>
      <c r="N847" s="180"/>
      <c r="O847" s="180"/>
      <c r="P847" s="180"/>
      <c r="Q847" s="180"/>
      <c r="R847" s="180"/>
      <c r="S847" s="180"/>
      <c r="T847" s="181"/>
      <c r="AT847" s="175" t="s">
        <v>219</v>
      </c>
      <c r="AU847" s="175" t="s">
        <v>87</v>
      </c>
      <c r="AV847" s="13" t="s">
        <v>87</v>
      </c>
      <c r="AW847" s="13" t="s">
        <v>29</v>
      </c>
      <c r="AX847" s="13" t="s">
        <v>74</v>
      </c>
      <c r="AY847" s="175" t="s">
        <v>196</v>
      </c>
    </row>
    <row r="848" spans="1:65" s="13" customFormat="1">
      <c r="B848" s="173"/>
      <c r="D848" s="174" t="s">
        <v>219</v>
      </c>
      <c r="E848" s="175" t="s">
        <v>1</v>
      </c>
      <c r="F848" s="176" t="s">
        <v>628</v>
      </c>
      <c r="H848" s="177">
        <v>19</v>
      </c>
      <c r="I848" s="178"/>
      <c r="L848" s="173"/>
      <c r="M848" s="179"/>
      <c r="N848" s="180"/>
      <c r="O848" s="180"/>
      <c r="P848" s="180"/>
      <c r="Q848" s="180"/>
      <c r="R848" s="180"/>
      <c r="S848" s="180"/>
      <c r="T848" s="181"/>
      <c r="AT848" s="175" t="s">
        <v>219</v>
      </c>
      <c r="AU848" s="175" t="s">
        <v>87</v>
      </c>
      <c r="AV848" s="13" t="s">
        <v>87</v>
      </c>
      <c r="AW848" s="13" t="s">
        <v>29</v>
      </c>
      <c r="AX848" s="13" t="s">
        <v>74</v>
      </c>
      <c r="AY848" s="175" t="s">
        <v>196</v>
      </c>
    </row>
    <row r="849" spans="1:65" s="14" customFormat="1">
      <c r="B849" s="182"/>
      <c r="D849" s="174" t="s">
        <v>219</v>
      </c>
      <c r="E849" s="183" t="s">
        <v>1</v>
      </c>
      <c r="F849" s="184" t="s">
        <v>233</v>
      </c>
      <c r="H849" s="185">
        <v>40</v>
      </c>
      <c r="I849" s="186"/>
      <c r="L849" s="182"/>
      <c r="M849" s="187"/>
      <c r="N849" s="188"/>
      <c r="O849" s="188"/>
      <c r="P849" s="188"/>
      <c r="Q849" s="188"/>
      <c r="R849" s="188"/>
      <c r="S849" s="188"/>
      <c r="T849" s="189"/>
      <c r="AT849" s="183" t="s">
        <v>219</v>
      </c>
      <c r="AU849" s="183" t="s">
        <v>87</v>
      </c>
      <c r="AV849" s="14" t="s">
        <v>200</v>
      </c>
      <c r="AW849" s="14" t="s">
        <v>29</v>
      </c>
      <c r="AX849" s="14" t="s">
        <v>81</v>
      </c>
      <c r="AY849" s="183" t="s">
        <v>196</v>
      </c>
    </row>
    <row r="850" spans="1:65" s="2" customFormat="1" ht="37.700000000000003" customHeight="1">
      <c r="A850" s="33"/>
      <c r="B850" s="156"/>
      <c r="C850" s="197" t="s">
        <v>1358</v>
      </c>
      <c r="D850" s="197" t="s">
        <v>305</v>
      </c>
      <c r="E850" s="198" t="s">
        <v>1359</v>
      </c>
      <c r="F850" s="199" t="s">
        <v>1360</v>
      </c>
      <c r="G850" s="200" t="s">
        <v>444</v>
      </c>
      <c r="H850" s="201">
        <v>32</v>
      </c>
      <c r="I850" s="202"/>
      <c r="J850" s="203">
        <f>ROUND(I850*H850,2)</f>
        <v>0</v>
      </c>
      <c r="K850" s="204"/>
      <c r="L850" s="205"/>
      <c r="M850" s="206" t="s">
        <v>1</v>
      </c>
      <c r="N850" s="207" t="s">
        <v>40</v>
      </c>
      <c r="O850" s="62"/>
      <c r="P850" s="167">
        <f>O850*H850</f>
        <v>0</v>
      </c>
      <c r="Q850" s="167">
        <v>2.5000000000000001E-2</v>
      </c>
      <c r="R850" s="167">
        <f>Q850*H850</f>
        <v>0.8</v>
      </c>
      <c r="S850" s="167">
        <v>0</v>
      </c>
      <c r="T850" s="168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9" t="s">
        <v>388</v>
      </c>
      <c r="AT850" s="169" t="s">
        <v>305</v>
      </c>
      <c r="AU850" s="169" t="s">
        <v>87</v>
      </c>
      <c r="AY850" s="18" t="s">
        <v>196</v>
      </c>
      <c r="BE850" s="170">
        <f>IF(N850="základná",J850,0)</f>
        <v>0</v>
      </c>
      <c r="BF850" s="170">
        <f>IF(N850="znížená",J850,0)</f>
        <v>0</v>
      </c>
      <c r="BG850" s="170">
        <f>IF(N850="zákl. prenesená",J850,0)</f>
        <v>0</v>
      </c>
      <c r="BH850" s="170">
        <f>IF(N850="zníž. prenesená",J850,0)</f>
        <v>0</v>
      </c>
      <c r="BI850" s="170">
        <f>IF(N850="nulová",J850,0)</f>
        <v>0</v>
      </c>
      <c r="BJ850" s="18" t="s">
        <v>87</v>
      </c>
      <c r="BK850" s="170">
        <f>ROUND(I850*H850,2)</f>
        <v>0</v>
      </c>
      <c r="BL850" s="18" t="s">
        <v>289</v>
      </c>
      <c r="BM850" s="169" t="s">
        <v>1361</v>
      </c>
    </row>
    <row r="851" spans="1:65" s="13" customFormat="1">
      <c r="B851" s="173"/>
      <c r="D851" s="174" t="s">
        <v>219</v>
      </c>
      <c r="E851" s="175" t="s">
        <v>1</v>
      </c>
      <c r="F851" s="176" t="s">
        <v>624</v>
      </c>
      <c r="H851" s="177">
        <v>8</v>
      </c>
      <c r="I851" s="178"/>
      <c r="L851" s="173"/>
      <c r="M851" s="179"/>
      <c r="N851" s="180"/>
      <c r="O851" s="180"/>
      <c r="P851" s="180"/>
      <c r="Q851" s="180"/>
      <c r="R851" s="180"/>
      <c r="S851" s="180"/>
      <c r="T851" s="181"/>
      <c r="AT851" s="175" t="s">
        <v>219</v>
      </c>
      <c r="AU851" s="175" t="s">
        <v>87</v>
      </c>
      <c r="AV851" s="13" t="s">
        <v>87</v>
      </c>
      <c r="AW851" s="13" t="s">
        <v>29</v>
      </c>
      <c r="AX851" s="13" t="s">
        <v>74</v>
      </c>
      <c r="AY851" s="175" t="s">
        <v>196</v>
      </c>
    </row>
    <row r="852" spans="1:65" s="13" customFormat="1">
      <c r="B852" s="173"/>
      <c r="D852" s="174" t="s">
        <v>219</v>
      </c>
      <c r="E852" s="175" t="s">
        <v>1</v>
      </c>
      <c r="F852" s="176" t="s">
        <v>626</v>
      </c>
      <c r="H852" s="177">
        <v>4</v>
      </c>
      <c r="I852" s="178"/>
      <c r="L852" s="173"/>
      <c r="M852" s="179"/>
      <c r="N852" s="180"/>
      <c r="O852" s="180"/>
      <c r="P852" s="180"/>
      <c r="Q852" s="180"/>
      <c r="R852" s="180"/>
      <c r="S852" s="180"/>
      <c r="T852" s="181"/>
      <c r="AT852" s="175" t="s">
        <v>219</v>
      </c>
      <c r="AU852" s="175" t="s">
        <v>87</v>
      </c>
      <c r="AV852" s="13" t="s">
        <v>87</v>
      </c>
      <c r="AW852" s="13" t="s">
        <v>29</v>
      </c>
      <c r="AX852" s="13" t="s">
        <v>74</v>
      </c>
      <c r="AY852" s="175" t="s">
        <v>196</v>
      </c>
    </row>
    <row r="853" spans="1:65" s="13" customFormat="1">
      <c r="B853" s="173"/>
      <c r="D853" s="174" t="s">
        <v>219</v>
      </c>
      <c r="E853" s="175" t="s">
        <v>1</v>
      </c>
      <c r="F853" s="176" t="s">
        <v>627</v>
      </c>
      <c r="H853" s="177">
        <v>1</v>
      </c>
      <c r="I853" s="178"/>
      <c r="L853" s="173"/>
      <c r="M853" s="179"/>
      <c r="N853" s="180"/>
      <c r="O853" s="180"/>
      <c r="P853" s="180"/>
      <c r="Q853" s="180"/>
      <c r="R853" s="180"/>
      <c r="S853" s="180"/>
      <c r="T853" s="181"/>
      <c r="AT853" s="175" t="s">
        <v>219</v>
      </c>
      <c r="AU853" s="175" t="s">
        <v>87</v>
      </c>
      <c r="AV853" s="13" t="s">
        <v>87</v>
      </c>
      <c r="AW853" s="13" t="s">
        <v>29</v>
      </c>
      <c r="AX853" s="13" t="s">
        <v>74</v>
      </c>
      <c r="AY853" s="175" t="s">
        <v>196</v>
      </c>
    </row>
    <row r="854" spans="1:65" s="13" customFormat="1">
      <c r="B854" s="173"/>
      <c r="D854" s="174" t="s">
        <v>219</v>
      </c>
      <c r="E854" s="175" t="s">
        <v>1</v>
      </c>
      <c r="F854" s="176" t="s">
        <v>628</v>
      </c>
      <c r="H854" s="177">
        <v>19</v>
      </c>
      <c r="I854" s="178"/>
      <c r="L854" s="173"/>
      <c r="M854" s="179"/>
      <c r="N854" s="180"/>
      <c r="O854" s="180"/>
      <c r="P854" s="180"/>
      <c r="Q854" s="180"/>
      <c r="R854" s="180"/>
      <c r="S854" s="180"/>
      <c r="T854" s="181"/>
      <c r="AT854" s="175" t="s">
        <v>219</v>
      </c>
      <c r="AU854" s="175" t="s">
        <v>87</v>
      </c>
      <c r="AV854" s="13" t="s">
        <v>87</v>
      </c>
      <c r="AW854" s="13" t="s">
        <v>29</v>
      </c>
      <c r="AX854" s="13" t="s">
        <v>74</v>
      </c>
      <c r="AY854" s="175" t="s">
        <v>196</v>
      </c>
    </row>
    <row r="855" spans="1:65" s="14" customFormat="1">
      <c r="B855" s="182"/>
      <c r="D855" s="174" t="s">
        <v>219</v>
      </c>
      <c r="E855" s="183" t="s">
        <v>1</v>
      </c>
      <c r="F855" s="184" t="s">
        <v>233</v>
      </c>
      <c r="H855" s="185">
        <v>32</v>
      </c>
      <c r="I855" s="186"/>
      <c r="L855" s="182"/>
      <c r="M855" s="187"/>
      <c r="N855" s="188"/>
      <c r="O855" s="188"/>
      <c r="P855" s="188"/>
      <c r="Q855" s="188"/>
      <c r="R855" s="188"/>
      <c r="S855" s="188"/>
      <c r="T855" s="189"/>
      <c r="AT855" s="183" t="s">
        <v>219</v>
      </c>
      <c r="AU855" s="183" t="s">
        <v>87</v>
      </c>
      <c r="AV855" s="14" t="s">
        <v>200</v>
      </c>
      <c r="AW855" s="14" t="s">
        <v>29</v>
      </c>
      <c r="AX855" s="14" t="s">
        <v>81</v>
      </c>
      <c r="AY855" s="183" t="s">
        <v>196</v>
      </c>
    </row>
    <row r="856" spans="1:65" s="2" customFormat="1" ht="48.95" customHeight="1">
      <c r="A856" s="33"/>
      <c r="B856" s="156"/>
      <c r="C856" s="197" t="s">
        <v>1362</v>
      </c>
      <c r="D856" s="197" t="s">
        <v>305</v>
      </c>
      <c r="E856" s="198" t="s">
        <v>1363</v>
      </c>
      <c r="F856" s="199" t="s">
        <v>1364</v>
      </c>
      <c r="G856" s="200" t="s">
        <v>444</v>
      </c>
      <c r="H856" s="201">
        <v>6</v>
      </c>
      <c r="I856" s="202"/>
      <c r="J856" s="203">
        <f>ROUND(I856*H856,2)</f>
        <v>0</v>
      </c>
      <c r="K856" s="204"/>
      <c r="L856" s="205"/>
      <c r="M856" s="206" t="s">
        <v>1</v>
      </c>
      <c r="N856" s="207" t="s">
        <v>40</v>
      </c>
      <c r="O856" s="62"/>
      <c r="P856" s="167">
        <f>O856*H856</f>
        <v>0</v>
      </c>
      <c r="Q856" s="167">
        <v>2.5000000000000001E-2</v>
      </c>
      <c r="R856" s="167">
        <f>Q856*H856</f>
        <v>0.15000000000000002</v>
      </c>
      <c r="S856" s="167">
        <v>0</v>
      </c>
      <c r="T856" s="168">
        <f>S856*H856</f>
        <v>0</v>
      </c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R856" s="169" t="s">
        <v>388</v>
      </c>
      <c r="AT856" s="169" t="s">
        <v>305</v>
      </c>
      <c r="AU856" s="169" t="s">
        <v>87</v>
      </c>
      <c r="AY856" s="18" t="s">
        <v>196</v>
      </c>
      <c r="BE856" s="170">
        <f>IF(N856="základná",J856,0)</f>
        <v>0</v>
      </c>
      <c r="BF856" s="170">
        <f>IF(N856="znížená",J856,0)</f>
        <v>0</v>
      </c>
      <c r="BG856" s="170">
        <f>IF(N856="zákl. prenesená",J856,0)</f>
        <v>0</v>
      </c>
      <c r="BH856" s="170">
        <f>IF(N856="zníž. prenesená",J856,0)</f>
        <v>0</v>
      </c>
      <c r="BI856" s="170">
        <f>IF(N856="nulová",J856,0)</f>
        <v>0</v>
      </c>
      <c r="BJ856" s="18" t="s">
        <v>87</v>
      </c>
      <c r="BK856" s="170">
        <f>ROUND(I856*H856,2)</f>
        <v>0</v>
      </c>
      <c r="BL856" s="18" t="s">
        <v>289</v>
      </c>
      <c r="BM856" s="169" t="s">
        <v>1365</v>
      </c>
    </row>
    <row r="857" spans="1:65" s="13" customFormat="1">
      <c r="B857" s="173"/>
      <c r="D857" s="174" t="s">
        <v>219</v>
      </c>
      <c r="E857" s="175" t="s">
        <v>1</v>
      </c>
      <c r="F857" s="176" t="s">
        <v>623</v>
      </c>
      <c r="H857" s="177">
        <v>6</v>
      </c>
      <c r="I857" s="178"/>
      <c r="L857" s="173"/>
      <c r="M857" s="179"/>
      <c r="N857" s="180"/>
      <c r="O857" s="180"/>
      <c r="P857" s="180"/>
      <c r="Q857" s="180"/>
      <c r="R857" s="180"/>
      <c r="S857" s="180"/>
      <c r="T857" s="181"/>
      <c r="AT857" s="175" t="s">
        <v>219</v>
      </c>
      <c r="AU857" s="175" t="s">
        <v>87</v>
      </c>
      <c r="AV857" s="13" t="s">
        <v>87</v>
      </c>
      <c r="AW857" s="13" t="s">
        <v>29</v>
      </c>
      <c r="AX857" s="13" t="s">
        <v>81</v>
      </c>
      <c r="AY857" s="175" t="s">
        <v>196</v>
      </c>
    </row>
    <row r="858" spans="1:65" s="2" customFormat="1" ht="37.700000000000003" customHeight="1">
      <c r="A858" s="33"/>
      <c r="B858" s="156"/>
      <c r="C858" s="197" t="s">
        <v>1366</v>
      </c>
      <c r="D858" s="197" t="s">
        <v>305</v>
      </c>
      <c r="E858" s="198" t="s">
        <v>1367</v>
      </c>
      <c r="F858" s="199" t="s">
        <v>1368</v>
      </c>
      <c r="G858" s="200" t="s">
        <v>444</v>
      </c>
      <c r="H858" s="201">
        <v>2</v>
      </c>
      <c r="I858" s="202"/>
      <c r="J858" s="203">
        <f>ROUND(I858*H858,2)</f>
        <v>0</v>
      </c>
      <c r="K858" s="204"/>
      <c r="L858" s="205"/>
      <c r="M858" s="206" t="s">
        <v>1</v>
      </c>
      <c r="N858" s="207" t="s">
        <v>40</v>
      </c>
      <c r="O858" s="62"/>
      <c r="P858" s="167">
        <f>O858*H858</f>
        <v>0</v>
      </c>
      <c r="Q858" s="167">
        <v>3.7999999999999999E-2</v>
      </c>
      <c r="R858" s="167">
        <f>Q858*H858</f>
        <v>7.5999999999999998E-2</v>
      </c>
      <c r="S858" s="167">
        <v>0</v>
      </c>
      <c r="T858" s="168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9" t="s">
        <v>388</v>
      </c>
      <c r="AT858" s="169" t="s">
        <v>305</v>
      </c>
      <c r="AU858" s="169" t="s">
        <v>87</v>
      </c>
      <c r="AY858" s="18" t="s">
        <v>196</v>
      </c>
      <c r="BE858" s="170">
        <f>IF(N858="základná",J858,0)</f>
        <v>0</v>
      </c>
      <c r="BF858" s="170">
        <f>IF(N858="znížená",J858,0)</f>
        <v>0</v>
      </c>
      <c r="BG858" s="170">
        <f>IF(N858="zákl. prenesená",J858,0)</f>
        <v>0</v>
      </c>
      <c r="BH858" s="170">
        <f>IF(N858="zníž. prenesená",J858,0)</f>
        <v>0</v>
      </c>
      <c r="BI858" s="170">
        <f>IF(N858="nulová",J858,0)</f>
        <v>0</v>
      </c>
      <c r="BJ858" s="18" t="s">
        <v>87</v>
      </c>
      <c r="BK858" s="170">
        <f>ROUND(I858*H858,2)</f>
        <v>0</v>
      </c>
      <c r="BL858" s="18" t="s">
        <v>289</v>
      </c>
      <c r="BM858" s="169" t="s">
        <v>1369</v>
      </c>
    </row>
    <row r="859" spans="1:65" s="13" customFormat="1">
      <c r="B859" s="173"/>
      <c r="D859" s="174" t="s">
        <v>219</v>
      </c>
      <c r="E859" s="175" t="s">
        <v>1</v>
      </c>
      <c r="F859" s="176" t="s">
        <v>625</v>
      </c>
      <c r="H859" s="177">
        <v>2</v>
      </c>
      <c r="I859" s="178"/>
      <c r="L859" s="173"/>
      <c r="M859" s="179"/>
      <c r="N859" s="180"/>
      <c r="O859" s="180"/>
      <c r="P859" s="180"/>
      <c r="Q859" s="180"/>
      <c r="R859" s="180"/>
      <c r="S859" s="180"/>
      <c r="T859" s="181"/>
      <c r="AT859" s="175" t="s">
        <v>219</v>
      </c>
      <c r="AU859" s="175" t="s">
        <v>87</v>
      </c>
      <c r="AV859" s="13" t="s">
        <v>87</v>
      </c>
      <c r="AW859" s="13" t="s">
        <v>29</v>
      </c>
      <c r="AX859" s="13" t="s">
        <v>81</v>
      </c>
      <c r="AY859" s="175" t="s">
        <v>196</v>
      </c>
    </row>
    <row r="860" spans="1:65" s="2" customFormat="1" ht="24.2" customHeight="1">
      <c r="A860" s="33"/>
      <c r="B860" s="156"/>
      <c r="C860" s="157" t="s">
        <v>1370</v>
      </c>
      <c r="D860" s="157" t="s">
        <v>197</v>
      </c>
      <c r="E860" s="158" t="s">
        <v>1371</v>
      </c>
      <c r="F860" s="159" t="s">
        <v>1372</v>
      </c>
      <c r="G860" s="160" t="s">
        <v>444</v>
      </c>
      <c r="H860" s="161">
        <v>14</v>
      </c>
      <c r="I860" s="162"/>
      <c r="J860" s="163">
        <f>ROUND(I860*H860,2)</f>
        <v>0</v>
      </c>
      <c r="K860" s="164"/>
      <c r="L860" s="34"/>
      <c r="M860" s="165" t="s">
        <v>1</v>
      </c>
      <c r="N860" s="166" t="s">
        <v>40</v>
      </c>
      <c r="O860" s="62"/>
      <c r="P860" s="167">
        <f>O860*H860</f>
        <v>0</v>
      </c>
      <c r="Q860" s="167">
        <v>0</v>
      </c>
      <c r="R860" s="167">
        <f>Q860*H860</f>
        <v>0</v>
      </c>
      <c r="S860" s="167">
        <v>0</v>
      </c>
      <c r="T860" s="168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9" t="s">
        <v>289</v>
      </c>
      <c r="AT860" s="169" t="s">
        <v>197</v>
      </c>
      <c r="AU860" s="169" t="s">
        <v>87</v>
      </c>
      <c r="AY860" s="18" t="s">
        <v>196</v>
      </c>
      <c r="BE860" s="170">
        <f>IF(N860="základná",J860,0)</f>
        <v>0</v>
      </c>
      <c r="BF860" s="170">
        <f>IF(N860="znížená",J860,0)</f>
        <v>0</v>
      </c>
      <c r="BG860" s="170">
        <f>IF(N860="zákl. prenesená",J860,0)</f>
        <v>0</v>
      </c>
      <c r="BH860" s="170">
        <f>IF(N860="zníž. prenesená",J860,0)</f>
        <v>0</v>
      </c>
      <c r="BI860" s="170">
        <f>IF(N860="nulová",J860,0)</f>
        <v>0</v>
      </c>
      <c r="BJ860" s="18" t="s">
        <v>87</v>
      </c>
      <c r="BK860" s="170">
        <f>ROUND(I860*H860,2)</f>
        <v>0</v>
      </c>
      <c r="BL860" s="18" t="s">
        <v>289</v>
      </c>
      <c r="BM860" s="169" t="s">
        <v>1373</v>
      </c>
    </row>
    <row r="861" spans="1:65" s="13" customFormat="1">
      <c r="B861" s="173"/>
      <c r="D861" s="174" t="s">
        <v>219</v>
      </c>
      <c r="E861" s="175" t="s">
        <v>1</v>
      </c>
      <c r="F861" s="176" t="s">
        <v>657</v>
      </c>
      <c r="H861" s="177">
        <v>7</v>
      </c>
      <c r="I861" s="178"/>
      <c r="L861" s="173"/>
      <c r="M861" s="179"/>
      <c r="N861" s="180"/>
      <c r="O861" s="180"/>
      <c r="P861" s="180"/>
      <c r="Q861" s="180"/>
      <c r="R861" s="180"/>
      <c r="S861" s="180"/>
      <c r="T861" s="181"/>
      <c r="AT861" s="175" t="s">
        <v>219</v>
      </c>
      <c r="AU861" s="175" t="s">
        <v>87</v>
      </c>
      <c r="AV861" s="13" t="s">
        <v>87</v>
      </c>
      <c r="AW861" s="13" t="s">
        <v>29</v>
      </c>
      <c r="AX861" s="13" t="s">
        <v>74</v>
      </c>
      <c r="AY861" s="175" t="s">
        <v>196</v>
      </c>
    </row>
    <row r="862" spans="1:65" s="13" customFormat="1">
      <c r="B862" s="173"/>
      <c r="D862" s="174" t="s">
        <v>219</v>
      </c>
      <c r="E862" s="175" t="s">
        <v>1</v>
      </c>
      <c r="F862" s="176" t="s">
        <v>658</v>
      </c>
      <c r="H862" s="177">
        <v>1</v>
      </c>
      <c r="I862" s="178"/>
      <c r="L862" s="173"/>
      <c r="M862" s="179"/>
      <c r="N862" s="180"/>
      <c r="O862" s="180"/>
      <c r="P862" s="180"/>
      <c r="Q862" s="180"/>
      <c r="R862" s="180"/>
      <c r="S862" s="180"/>
      <c r="T862" s="181"/>
      <c r="AT862" s="175" t="s">
        <v>219</v>
      </c>
      <c r="AU862" s="175" t="s">
        <v>87</v>
      </c>
      <c r="AV862" s="13" t="s">
        <v>87</v>
      </c>
      <c r="AW862" s="13" t="s">
        <v>29</v>
      </c>
      <c r="AX862" s="13" t="s">
        <v>74</v>
      </c>
      <c r="AY862" s="175" t="s">
        <v>196</v>
      </c>
    </row>
    <row r="863" spans="1:65" s="13" customFormat="1">
      <c r="B863" s="173"/>
      <c r="D863" s="174" t="s">
        <v>219</v>
      </c>
      <c r="E863" s="175" t="s">
        <v>1</v>
      </c>
      <c r="F863" s="176" t="s">
        <v>648</v>
      </c>
      <c r="H863" s="177">
        <v>1</v>
      </c>
      <c r="I863" s="178"/>
      <c r="L863" s="173"/>
      <c r="M863" s="179"/>
      <c r="N863" s="180"/>
      <c r="O863" s="180"/>
      <c r="P863" s="180"/>
      <c r="Q863" s="180"/>
      <c r="R863" s="180"/>
      <c r="S863" s="180"/>
      <c r="T863" s="181"/>
      <c r="AT863" s="175" t="s">
        <v>219</v>
      </c>
      <c r="AU863" s="175" t="s">
        <v>87</v>
      </c>
      <c r="AV863" s="13" t="s">
        <v>87</v>
      </c>
      <c r="AW863" s="13" t="s">
        <v>29</v>
      </c>
      <c r="AX863" s="13" t="s">
        <v>74</v>
      </c>
      <c r="AY863" s="175" t="s">
        <v>196</v>
      </c>
    </row>
    <row r="864" spans="1:65" s="13" customFormat="1">
      <c r="B864" s="173"/>
      <c r="D864" s="174" t="s">
        <v>219</v>
      </c>
      <c r="E864" s="175" t="s">
        <v>1</v>
      </c>
      <c r="F864" s="176" t="s">
        <v>659</v>
      </c>
      <c r="H864" s="177">
        <v>3</v>
      </c>
      <c r="I864" s="178"/>
      <c r="L864" s="173"/>
      <c r="M864" s="179"/>
      <c r="N864" s="180"/>
      <c r="O864" s="180"/>
      <c r="P864" s="180"/>
      <c r="Q864" s="180"/>
      <c r="R864" s="180"/>
      <c r="S864" s="180"/>
      <c r="T864" s="181"/>
      <c r="AT864" s="175" t="s">
        <v>219</v>
      </c>
      <c r="AU864" s="175" t="s">
        <v>87</v>
      </c>
      <c r="AV864" s="13" t="s">
        <v>87</v>
      </c>
      <c r="AW864" s="13" t="s">
        <v>29</v>
      </c>
      <c r="AX864" s="13" t="s">
        <v>74</v>
      </c>
      <c r="AY864" s="175" t="s">
        <v>196</v>
      </c>
    </row>
    <row r="865" spans="1:65" s="13" customFormat="1">
      <c r="B865" s="173"/>
      <c r="D865" s="174" t="s">
        <v>219</v>
      </c>
      <c r="E865" s="175" t="s">
        <v>1</v>
      </c>
      <c r="F865" s="176" t="s">
        <v>660</v>
      </c>
      <c r="H865" s="177">
        <v>1</v>
      </c>
      <c r="I865" s="178"/>
      <c r="L865" s="173"/>
      <c r="M865" s="179"/>
      <c r="N865" s="180"/>
      <c r="O865" s="180"/>
      <c r="P865" s="180"/>
      <c r="Q865" s="180"/>
      <c r="R865" s="180"/>
      <c r="S865" s="180"/>
      <c r="T865" s="181"/>
      <c r="AT865" s="175" t="s">
        <v>219</v>
      </c>
      <c r="AU865" s="175" t="s">
        <v>87</v>
      </c>
      <c r="AV865" s="13" t="s">
        <v>87</v>
      </c>
      <c r="AW865" s="13" t="s">
        <v>29</v>
      </c>
      <c r="AX865" s="13" t="s">
        <v>74</v>
      </c>
      <c r="AY865" s="175" t="s">
        <v>196</v>
      </c>
    </row>
    <row r="866" spans="1:65" s="13" customFormat="1">
      <c r="B866" s="173"/>
      <c r="D866" s="174" t="s">
        <v>219</v>
      </c>
      <c r="E866" s="175" t="s">
        <v>1</v>
      </c>
      <c r="F866" s="176" t="s">
        <v>661</v>
      </c>
      <c r="H866" s="177">
        <v>1</v>
      </c>
      <c r="I866" s="178"/>
      <c r="L866" s="173"/>
      <c r="M866" s="179"/>
      <c r="N866" s="180"/>
      <c r="O866" s="180"/>
      <c r="P866" s="180"/>
      <c r="Q866" s="180"/>
      <c r="R866" s="180"/>
      <c r="S866" s="180"/>
      <c r="T866" s="181"/>
      <c r="AT866" s="175" t="s">
        <v>219</v>
      </c>
      <c r="AU866" s="175" t="s">
        <v>87</v>
      </c>
      <c r="AV866" s="13" t="s">
        <v>87</v>
      </c>
      <c r="AW866" s="13" t="s">
        <v>29</v>
      </c>
      <c r="AX866" s="13" t="s">
        <v>74</v>
      </c>
      <c r="AY866" s="175" t="s">
        <v>196</v>
      </c>
    </row>
    <row r="867" spans="1:65" s="14" customFormat="1">
      <c r="B867" s="182"/>
      <c r="D867" s="174" t="s">
        <v>219</v>
      </c>
      <c r="E867" s="183" t="s">
        <v>1</v>
      </c>
      <c r="F867" s="184" t="s">
        <v>233</v>
      </c>
      <c r="H867" s="185">
        <v>14</v>
      </c>
      <c r="I867" s="186"/>
      <c r="L867" s="182"/>
      <c r="M867" s="187"/>
      <c r="N867" s="188"/>
      <c r="O867" s="188"/>
      <c r="P867" s="188"/>
      <c r="Q867" s="188"/>
      <c r="R867" s="188"/>
      <c r="S867" s="188"/>
      <c r="T867" s="189"/>
      <c r="AT867" s="183" t="s">
        <v>219</v>
      </c>
      <c r="AU867" s="183" t="s">
        <v>87</v>
      </c>
      <c r="AV867" s="14" t="s">
        <v>200</v>
      </c>
      <c r="AW867" s="14" t="s">
        <v>29</v>
      </c>
      <c r="AX867" s="14" t="s">
        <v>81</v>
      </c>
      <c r="AY867" s="183" t="s">
        <v>196</v>
      </c>
    </row>
    <row r="868" spans="1:65" s="2" customFormat="1" ht="21.75" customHeight="1">
      <c r="A868" s="33"/>
      <c r="B868" s="156"/>
      <c r="C868" s="197" t="s">
        <v>1374</v>
      </c>
      <c r="D868" s="197" t="s">
        <v>305</v>
      </c>
      <c r="E868" s="198" t="s">
        <v>1355</v>
      </c>
      <c r="F868" s="199" t="s">
        <v>1356</v>
      </c>
      <c r="G868" s="200" t="s">
        <v>444</v>
      </c>
      <c r="H868" s="201">
        <v>14</v>
      </c>
      <c r="I868" s="202"/>
      <c r="J868" s="203">
        <f>ROUND(I868*H868,2)</f>
        <v>0</v>
      </c>
      <c r="K868" s="204"/>
      <c r="L868" s="205"/>
      <c r="M868" s="206" t="s">
        <v>1</v>
      </c>
      <c r="N868" s="207" t="s">
        <v>40</v>
      </c>
      <c r="O868" s="62"/>
      <c r="P868" s="167">
        <f>O868*H868</f>
        <v>0</v>
      </c>
      <c r="Q868" s="167">
        <v>5.0000000000000001E-4</v>
      </c>
      <c r="R868" s="167">
        <f>Q868*H868</f>
        <v>7.0000000000000001E-3</v>
      </c>
      <c r="S868" s="167">
        <v>0</v>
      </c>
      <c r="T868" s="168">
        <f>S868*H868</f>
        <v>0</v>
      </c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R868" s="169" t="s">
        <v>388</v>
      </c>
      <c r="AT868" s="169" t="s">
        <v>305</v>
      </c>
      <c r="AU868" s="169" t="s">
        <v>87</v>
      </c>
      <c r="AY868" s="18" t="s">
        <v>196</v>
      </c>
      <c r="BE868" s="170">
        <f>IF(N868="základná",J868,0)</f>
        <v>0</v>
      </c>
      <c r="BF868" s="170">
        <f>IF(N868="znížená",J868,0)</f>
        <v>0</v>
      </c>
      <c r="BG868" s="170">
        <f>IF(N868="zákl. prenesená",J868,0)</f>
        <v>0</v>
      </c>
      <c r="BH868" s="170">
        <f>IF(N868="zníž. prenesená",J868,0)</f>
        <v>0</v>
      </c>
      <c r="BI868" s="170">
        <f>IF(N868="nulová",J868,0)</f>
        <v>0</v>
      </c>
      <c r="BJ868" s="18" t="s">
        <v>87</v>
      </c>
      <c r="BK868" s="170">
        <f>ROUND(I868*H868,2)</f>
        <v>0</v>
      </c>
      <c r="BL868" s="18" t="s">
        <v>289</v>
      </c>
      <c r="BM868" s="169" t="s">
        <v>1375</v>
      </c>
    </row>
    <row r="869" spans="1:65" s="13" customFormat="1">
      <c r="B869" s="173"/>
      <c r="D869" s="174" t="s">
        <v>219</v>
      </c>
      <c r="E869" s="175" t="s">
        <v>1</v>
      </c>
      <c r="F869" s="176" t="s">
        <v>657</v>
      </c>
      <c r="H869" s="177">
        <v>7</v>
      </c>
      <c r="I869" s="178"/>
      <c r="L869" s="173"/>
      <c r="M869" s="179"/>
      <c r="N869" s="180"/>
      <c r="O869" s="180"/>
      <c r="P869" s="180"/>
      <c r="Q869" s="180"/>
      <c r="R869" s="180"/>
      <c r="S869" s="180"/>
      <c r="T869" s="181"/>
      <c r="AT869" s="175" t="s">
        <v>219</v>
      </c>
      <c r="AU869" s="175" t="s">
        <v>87</v>
      </c>
      <c r="AV869" s="13" t="s">
        <v>87</v>
      </c>
      <c r="AW869" s="13" t="s">
        <v>29</v>
      </c>
      <c r="AX869" s="13" t="s">
        <v>74</v>
      </c>
      <c r="AY869" s="175" t="s">
        <v>196</v>
      </c>
    </row>
    <row r="870" spans="1:65" s="13" customFormat="1">
      <c r="B870" s="173"/>
      <c r="D870" s="174" t="s">
        <v>219</v>
      </c>
      <c r="E870" s="175" t="s">
        <v>1</v>
      </c>
      <c r="F870" s="176" t="s">
        <v>658</v>
      </c>
      <c r="H870" s="177">
        <v>1</v>
      </c>
      <c r="I870" s="178"/>
      <c r="L870" s="173"/>
      <c r="M870" s="179"/>
      <c r="N870" s="180"/>
      <c r="O870" s="180"/>
      <c r="P870" s="180"/>
      <c r="Q870" s="180"/>
      <c r="R870" s="180"/>
      <c r="S870" s="180"/>
      <c r="T870" s="181"/>
      <c r="AT870" s="175" t="s">
        <v>219</v>
      </c>
      <c r="AU870" s="175" t="s">
        <v>87</v>
      </c>
      <c r="AV870" s="13" t="s">
        <v>87</v>
      </c>
      <c r="AW870" s="13" t="s">
        <v>29</v>
      </c>
      <c r="AX870" s="13" t="s">
        <v>74</v>
      </c>
      <c r="AY870" s="175" t="s">
        <v>196</v>
      </c>
    </row>
    <row r="871" spans="1:65" s="13" customFormat="1">
      <c r="B871" s="173"/>
      <c r="D871" s="174" t="s">
        <v>219</v>
      </c>
      <c r="E871" s="175" t="s">
        <v>1</v>
      </c>
      <c r="F871" s="176" t="s">
        <v>648</v>
      </c>
      <c r="H871" s="177">
        <v>1</v>
      </c>
      <c r="I871" s="178"/>
      <c r="L871" s="173"/>
      <c r="M871" s="179"/>
      <c r="N871" s="180"/>
      <c r="O871" s="180"/>
      <c r="P871" s="180"/>
      <c r="Q871" s="180"/>
      <c r="R871" s="180"/>
      <c r="S871" s="180"/>
      <c r="T871" s="181"/>
      <c r="AT871" s="175" t="s">
        <v>219</v>
      </c>
      <c r="AU871" s="175" t="s">
        <v>87</v>
      </c>
      <c r="AV871" s="13" t="s">
        <v>87</v>
      </c>
      <c r="AW871" s="13" t="s">
        <v>29</v>
      </c>
      <c r="AX871" s="13" t="s">
        <v>74</v>
      </c>
      <c r="AY871" s="175" t="s">
        <v>196</v>
      </c>
    </row>
    <row r="872" spans="1:65" s="13" customFormat="1">
      <c r="B872" s="173"/>
      <c r="D872" s="174" t="s">
        <v>219</v>
      </c>
      <c r="E872" s="175" t="s">
        <v>1</v>
      </c>
      <c r="F872" s="176" t="s">
        <v>659</v>
      </c>
      <c r="H872" s="177">
        <v>3</v>
      </c>
      <c r="I872" s="178"/>
      <c r="L872" s="173"/>
      <c r="M872" s="179"/>
      <c r="N872" s="180"/>
      <c r="O872" s="180"/>
      <c r="P872" s="180"/>
      <c r="Q872" s="180"/>
      <c r="R872" s="180"/>
      <c r="S872" s="180"/>
      <c r="T872" s="181"/>
      <c r="AT872" s="175" t="s">
        <v>219</v>
      </c>
      <c r="AU872" s="175" t="s">
        <v>87</v>
      </c>
      <c r="AV872" s="13" t="s">
        <v>87</v>
      </c>
      <c r="AW872" s="13" t="s">
        <v>29</v>
      </c>
      <c r="AX872" s="13" t="s">
        <v>74</v>
      </c>
      <c r="AY872" s="175" t="s">
        <v>196</v>
      </c>
    </row>
    <row r="873" spans="1:65" s="13" customFormat="1">
      <c r="B873" s="173"/>
      <c r="D873" s="174" t="s">
        <v>219</v>
      </c>
      <c r="E873" s="175" t="s">
        <v>1</v>
      </c>
      <c r="F873" s="176" t="s">
        <v>660</v>
      </c>
      <c r="H873" s="177">
        <v>1</v>
      </c>
      <c r="I873" s="178"/>
      <c r="L873" s="173"/>
      <c r="M873" s="179"/>
      <c r="N873" s="180"/>
      <c r="O873" s="180"/>
      <c r="P873" s="180"/>
      <c r="Q873" s="180"/>
      <c r="R873" s="180"/>
      <c r="S873" s="180"/>
      <c r="T873" s="181"/>
      <c r="AT873" s="175" t="s">
        <v>219</v>
      </c>
      <c r="AU873" s="175" t="s">
        <v>87</v>
      </c>
      <c r="AV873" s="13" t="s">
        <v>87</v>
      </c>
      <c r="AW873" s="13" t="s">
        <v>29</v>
      </c>
      <c r="AX873" s="13" t="s">
        <v>74</v>
      </c>
      <c r="AY873" s="175" t="s">
        <v>196</v>
      </c>
    </row>
    <row r="874" spans="1:65" s="13" customFormat="1">
      <c r="B874" s="173"/>
      <c r="D874" s="174" t="s">
        <v>219</v>
      </c>
      <c r="E874" s="175" t="s">
        <v>1</v>
      </c>
      <c r="F874" s="176" t="s">
        <v>661</v>
      </c>
      <c r="H874" s="177">
        <v>1</v>
      </c>
      <c r="I874" s="178"/>
      <c r="L874" s="173"/>
      <c r="M874" s="179"/>
      <c r="N874" s="180"/>
      <c r="O874" s="180"/>
      <c r="P874" s="180"/>
      <c r="Q874" s="180"/>
      <c r="R874" s="180"/>
      <c r="S874" s="180"/>
      <c r="T874" s="181"/>
      <c r="AT874" s="175" t="s">
        <v>219</v>
      </c>
      <c r="AU874" s="175" t="s">
        <v>87</v>
      </c>
      <c r="AV874" s="13" t="s">
        <v>87</v>
      </c>
      <c r="AW874" s="13" t="s">
        <v>29</v>
      </c>
      <c r="AX874" s="13" t="s">
        <v>74</v>
      </c>
      <c r="AY874" s="175" t="s">
        <v>196</v>
      </c>
    </row>
    <row r="875" spans="1:65" s="14" customFormat="1">
      <c r="B875" s="182"/>
      <c r="D875" s="174" t="s">
        <v>219</v>
      </c>
      <c r="E875" s="183" t="s">
        <v>1</v>
      </c>
      <c r="F875" s="184" t="s">
        <v>233</v>
      </c>
      <c r="H875" s="185">
        <v>14</v>
      </c>
      <c r="I875" s="186"/>
      <c r="L875" s="182"/>
      <c r="M875" s="187"/>
      <c r="N875" s="188"/>
      <c r="O875" s="188"/>
      <c r="P875" s="188"/>
      <c r="Q875" s="188"/>
      <c r="R875" s="188"/>
      <c r="S875" s="188"/>
      <c r="T875" s="189"/>
      <c r="AT875" s="183" t="s">
        <v>219</v>
      </c>
      <c r="AU875" s="183" t="s">
        <v>87</v>
      </c>
      <c r="AV875" s="14" t="s">
        <v>200</v>
      </c>
      <c r="AW875" s="14" t="s">
        <v>29</v>
      </c>
      <c r="AX875" s="14" t="s">
        <v>81</v>
      </c>
      <c r="AY875" s="183" t="s">
        <v>196</v>
      </c>
    </row>
    <row r="876" spans="1:65" s="2" customFormat="1" ht="37.700000000000003" customHeight="1">
      <c r="A876" s="33"/>
      <c r="B876" s="156"/>
      <c r="C876" s="197" t="s">
        <v>1376</v>
      </c>
      <c r="D876" s="197" t="s">
        <v>305</v>
      </c>
      <c r="E876" s="198" t="s">
        <v>1377</v>
      </c>
      <c r="F876" s="199" t="s">
        <v>1378</v>
      </c>
      <c r="G876" s="200" t="s">
        <v>444</v>
      </c>
      <c r="H876" s="201">
        <v>2</v>
      </c>
      <c r="I876" s="202"/>
      <c r="J876" s="203">
        <f>ROUND(I876*H876,2)</f>
        <v>0</v>
      </c>
      <c r="K876" s="204"/>
      <c r="L876" s="205"/>
      <c r="M876" s="206" t="s">
        <v>1</v>
      </c>
      <c r="N876" s="207" t="s">
        <v>40</v>
      </c>
      <c r="O876" s="62"/>
      <c r="P876" s="167">
        <f>O876*H876</f>
        <v>0</v>
      </c>
      <c r="Q876" s="167">
        <v>2.5000000000000001E-2</v>
      </c>
      <c r="R876" s="167">
        <f>Q876*H876</f>
        <v>0.05</v>
      </c>
      <c r="S876" s="167">
        <v>0</v>
      </c>
      <c r="T876" s="168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69" t="s">
        <v>388</v>
      </c>
      <c r="AT876" s="169" t="s">
        <v>305</v>
      </c>
      <c r="AU876" s="169" t="s">
        <v>87</v>
      </c>
      <c r="AY876" s="18" t="s">
        <v>196</v>
      </c>
      <c r="BE876" s="170">
        <f>IF(N876="základná",J876,0)</f>
        <v>0</v>
      </c>
      <c r="BF876" s="170">
        <f>IF(N876="znížená",J876,0)</f>
        <v>0</v>
      </c>
      <c r="BG876" s="170">
        <f>IF(N876="zákl. prenesená",J876,0)</f>
        <v>0</v>
      </c>
      <c r="BH876" s="170">
        <f>IF(N876="zníž. prenesená",J876,0)</f>
        <v>0</v>
      </c>
      <c r="BI876" s="170">
        <f>IF(N876="nulová",J876,0)</f>
        <v>0</v>
      </c>
      <c r="BJ876" s="18" t="s">
        <v>87</v>
      </c>
      <c r="BK876" s="170">
        <f>ROUND(I876*H876,2)</f>
        <v>0</v>
      </c>
      <c r="BL876" s="18" t="s">
        <v>289</v>
      </c>
      <c r="BM876" s="169" t="s">
        <v>1379</v>
      </c>
    </row>
    <row r="877" spans="1:65" s="13" customFormat="1">
      <c r="B877" s="173"/>
      <c r="D877" s="174" t="s">
        <v>219</v>
      </c>
      <c r="E877" s="175" t="s">
        <v>1</v>
      </c>
      <c r="F877" s="176" t="s">
        <v>1380</v>
      </c>
      <c r="H877" s="177">
        <v>2</v>
      </c>
      <c r="I877" s="178"/>
      <c r="L877" s="173"/>
      <c r="M877" s="179"/>
      <c r="N877" s="180"/>
      <c r="O877" s="180"/>
      <c r="P877" s="180"/>
      <c r="Q877" s="180"/>
      <c r="R877" s="180"/>
      <c r="S877" s="180"/>
      <c r="T877" s="181"/>
      <c r="AT877" s="175" t="s">
        <v>219</v>
      </c>
      <c r="AU877" s="175" t="s">
        <v>87</v>
      </c>
      <c r="AV877" s="13" t="s">
        <v>87</v>
      </c>
      <c r="AW877" s="13" t="s">
        <v>29</v>
      </c>
      <c r="AX877" s="13" t="s">
        <v>81</v>
      </c>
      <c r="AY877" s="175" t="s">
        <v>196</v>
      </c>
    </row>
    <row r="878" spans="1:65" s="2" customFormat="1" ht="48.95" customHeight="1">
      <c r="A878" s="33"/>
      <c r="B878" s="156"/>
      <c r="C878" s="197" t="s">
        <v>1381</v>
      </c>
      <c r="D878" s="197" t="s">
        <v>305</v>
      </c>
      <c r="E878" s="198" t="s">
        <v>1382</v>
      </c>
      <c r="F878" s="199" t="s">
        <v>1383</v>
      </c>
      <c r="G878" s="200" t="s">
        <v>444</v>
      </c>
      <c r="H878" s="201">
        <v>6</v>
      </c>
      <c r="I878" s="202"/>
      <c r="J878" s="203">
        <f>ROUND(I878*H878,2)</f>
        <v>0</v>
      </c>
      <c r="K878" s="204"/>
      <c r="L878" s="205"/>
      <c r="M878" s="206" t="s">
        <v>1</v>
      </c>
      <c r="N878" s="207" t="s">
        <v>40</v>
      </c>
      <c r="O878" s="62"/>
      <c r="P878" s="167">
        <f>O878*H878</f>
        <v>0</v>
      </c>
      <c r="Q878" s="167">
        <v>2.5000000000000001E-2</v>
      </c>
      <c r="R878" s="167">
        <f>Q878*H878</f>
        <v>0.15000000000000002</v>
      </c>
      <c r="S878" s="167">
        <v>0</v>
      </c>
      <c r="T878" s="168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169" t="s">
        <v>388</v>
      </c>
      <c r="AT878" s="169" t="s">
        <v>305</v>
      </c>
      <c r="AU878" s="169" t="s">
        <v>87</v>
      </c>
      <c r="AY878" s="18" t="s">
        <v>196</v>
      </c>
      <c r="BE878" s="170">
        <f>IF(N878="základná",J878,0)</f>
        <v>0</v>
      </c>
      <c r="BF878" s="170">
        <f>IF(N878="znížená",J878,0)</f>
        <v>0</v>
      </c>
      <c r="BG878" s="170">
        <f>IF(N878="zákl. prenesená",J878,0)</f>
        <v>0</v>
      </c>
      <c r="BH878" s="170">
        <f>IF(N878="zníž. prenesená",J878,0)</f>
        <v>0</v>
      </c>
      <c r="BI878" s="170">
        <f>IF(N878="nulová",J878,0)</f>
        <v>0</v>
      </c>
      <c r="BJ878" s="18" t="s">
        <v>87</v>
      </c>
      <c r="BK878" s="170">
        <f>ROUND(I878*H878,2)</f>
        <v>0</v>
      </c>
      <c r="BL878" s="18" t="s">
        <v>289</v>
      </c>
      <c r="BM878" s="169" t="s">
        <v>1384</v>
      </c>
    </row>
    <row r="879" spans="1:65" s="13" customFormat="1">
      <c r="B879" s="173"/>
      <c r="D879" s="174" t="s">
        <v>219</v>
      </c>
      <c r="E879" s="175" t="s">
        <v>1</v>
      </c>
      <c r="F879" s="176" t="s">
        <v>1385</v>
      </c>
      <c r="H879" s="177">
        <v>6</v>
      </c>
      <c r="I879" s="178"/>
      <c r="L879" s="173"/>
      <c r="M879" s="179"/>
      <c r="N879" s="180"/>
      <c r="O879" s="180"/>
      <c r="P879" s="180"/>
      <c r="Q879" s="180"/>
      <c r="R879" s="180"/>
      <c r="S879" s="180"/>
      <c r="T879" s="181"/>
      <c r="AT879" s="175" t="s">
        <v>219</v>
      </c>
      <c r="AU879" s="175" t="s">
        <v>87</v>
      </c>
      <c r="AV879" s="13" t="s">
        <v>87</v>
      </c>
      <c r="AW879" s="13" t="s">
        <v>29</v>
      </c>
      <c r="AX879" s="13" t="s">
        <v>81</v>
      </c>
      <c r="AY879" s="175" t="s">
        <v>196</v>
      </c>
    </row>
    <row r="880" spans="1:65" s="2" customFormat="1" ht="37.700000000000003" customHeight="1">
      <c r="A880" s="33"/>
      <c r="B880" s="156"/>
      <c r="C880" s="197" t="s">
        <v>1386</v>
      </c>
      <c r="D880" s="197" t="s">
        <v>305</v>
      </c>
      <c r="E880" s="198" t="s">
        <v>1387</v>
      </c>
      <c r="F880" s="199" t="s">
        <v>1388</v>
      </c>
      <c r="G880" s="200" t="s">
        <v>444</v>
      </c>
      <c r="H880" s="201">
        <v>14</v>
      </c>
      <c r="I880" s="202"/>
      <c r="J880" s="203">
        <f>ROUND(I880*H880,2)</f>
        <v>0</v>
      </c>
      <c r="K880" s="204"/>
      <c r="L880" s="205"/>
      <c r="M880" s="206" t="s">
        <v>1</v>
      </c>
      <c r="N880" s="207" t="s">
        <v>40</v>
      </c>
      <c r="O880" s="62"/>
      <c r="P880" s="167">
        <f>O880*H880</f>
        <v>0</v>
      </c>
      <c r="Q880" s="167">
        <v>3.7999999999999999E-2</v>
      </c>
      <c r="R880" s="167">
        <f>Q880*H880</f>
        <v>0.53200000000000003</v>
      </c>
      <c r="S880" s="167">
        <v>0</v>
      </c>
      <c r="T880" s="168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69" t="s">
        <v>388</v>
      </c>
      <c r="AT880" s="169" t="s">
        <v>305</v>
      </c>
      <c r="AU880" s="169" t="s">
        <v>87</v>
      </c>
      <c r="AY880" s="18" t="s">
        <v>196</v>
      </c>
      <c r="BE880" s="170">
        <f>IF(N880="základná",J880,0)</f>
        <v>0</v>
      </c>
      <c r="BF880" s="170">
        <f>IF(N880="znížená",J880,0)</f>
        <v>0</v>
      </c>
      <c r="BG880" s="170">
        <f>IF(N880="zákl. prenesená",J880,0)</f>
        <v>0</v>
      </c>
      <c r="BH880" s="170">
        <f>IF(N880="zníž. prenesená",J880,0)</f>
        <v>0</v>
      </c>
      <c r="BI880" s="170">
        <f>IF(N880="nulová",J880,0)</f>
        <v>0</v>
      </c>
      <c r="BJ880" s="18" t="s">
        <v>87</v>
      </c>
      <c r="BK880" s="170">
        <f>ROUND(I880*H880,2)</f>
        <v>0</v>
      </c>
      <c r="BL880" s="18" t="s">
        <v>289</v>
      </c>
      <c r="BM880" s="169" t="s">
        <v>1389</v>
      </c>
    </row>
    <row r="881" spans="1:65" s="13" customFormat="1">
      <c r="B881" s="173"/>
      <c r="D881" s="174" t="s">
        <v>219</v>
      </c>
      <c r="E881" s="175" t="s">
        <v>1</v>
      </c>
      <c r="F881" s="176" t="s">
        <v>1390</v>
      </c>
      <c r="H881" s="177">
        <v>14</v>
      </c>
      <c r="I881" s="178"/>
      <c r="L881" s="173"/>
      <c r="M881" s="179"/>
      <c r="N881" s="180"/>
      <c r="O881" s="180"/>
      <c r="P881" s="180"/>
      <c r="Q881" s="180"/>
      <c r="R881" s="180"/>
      <c r="S881" s="180"/>
      <c r="T881" s="181"/>
      <c r="AT881" s="175" t="s">
        <v>219</v>
      </c>
      <c r="AU881" s="175" t="s">
        <v>87</v>
      </c>
      <c r="AV881" s="13" t="s">
        <v>87</v>
      </c>
      <c r="AW881" s="13" t="s">
        <v>29</v>
      </c>
      <c r="AX881" s="13" t="s">
        <v>81</v>
      </c>
      <c r="AY881" s="175" t="s">
        <v>196</v>
      </c>
    </row>
    <row r="882" spans="1:65" s="2" customFormat="1" ht="37.700000000000003" customHeight="1">
      <c r="A882" s="33"/>
      <c r="B882" s="156"/>
      <c r="C882" s="197" t="s">
        <v>1391</v>
      </c>
      <c r="D882" s="197" t="s">
        <v>305</v>
      </c>
      <c r="E882" s="198" t="s">
        <v>1392</v>
      </c>
      <c r="F882" s="199" t="s">
        <v>1393</v>
      </c>
      <c r="G882" s="200" t="s">
        <v>444</v>
      </c>
      <c r="H882" s="201">
        <v>2</v>
      </c>
      <c r="I882" s="202"/>
      <c r="J882" s="203">
        <f>ROUND(I882*H882,2)</f>
        <v>0</v>
      </c>
      <c r="K882" s="204"/>
      <c r="L882" s="205"/>
      <c r="M882" s="206" t="s">
        <v>1</v>
      </c>
      <c r="N882" s="207" t="s">
        <v>40</v>
      </c>
      <c r="O882" s="62"/>
      <c r="P882" s="167">
        <f>O882*H882</f>
        <v>0</v>
      </c>
      <c r="Q882" s="167">
        <v>3.7999999999999999E-2</v>
      </c>
      <c r="R882" s="167">
        <f>Q882*H882</f>
        <v>7.5999999999999998E-2</v>
      </c>
      <c r="S882" s="167">
        <v>0</v>
      </c>
      <c r="T882" s="168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69" t="s">
        <v>388</v>
      </c>
      <c r="AT882" s="169" t="s">
        <v>305</v>
      </c>
      <c r="AU882" s="169" t="s">
        <v>87</v>
      </c>
      <c r="AY882" s="18" t="s">
        <v>196</v>
      </c>
      <c r="BE882" s="170">
        <f>IF(N882="základná",J882,0)</f>
        <v>0</v>
      </c>
      <c r="BF882" s="170">
        <f>IF(N882="znížená",J882,0)</f>
        <v>0</v>
      </c>
      <c r="BG882" s="170">
        <f>IF(N882="zákl. prenesená",J882,0)</f>
        <v>0</v>
      </c>
      <c r="BH882" s="170">
        <f>IF(N882="zníž. prenesená",J882,0)</f>
        <v>0</v>
      </c>
      <c r="BI882" s="170">
        <f>IF(N882="nulová",J882,0)</f>
        <v>0</v>
      </c>
      <c r="BJ882" s="18" t="s">
        <v>87</v>
      </c>
      <c r="BK882" s="170">
        <f>ROUND(I882*H882,2)</f>
        <v>0</v>
      </c>
      <c r="BL882" s="18" t="s">
        <v>289</v>
      </c>
      <c r="BM882" s="169" t="s">
        <v>1394</v>
      </c>
    </row>
    <row r="883" spans="1:65" s="13" customFormat="1">
      <c r="B883" s="173"/>
      <c r="D883" s="174" t="s">
        <v>219</v>
      </c>
      <c r="E883" s="175" t="s">
        <v>1</v>
      </c>
      <c r="F883" s="176" t="s">
        <v>1395</v>
      </c>
      <c r="H883" s="177">
        <v>2</v>
      </c>
      <c r="I883" s="178"/>
      <c r="L883" s="173"/>
      <c r="M883" s="179"/>
      <c r="N883" s="180"/>
      <c r="O883" s="180"/>
      <c r="P883" s="180"/>
      <c r="Q883" s="180"/>
      <c r="R883" s="180"/>
      <c r="S883" s="180"/>
      <c r="T883" s="181"/>
      <c r="AT883" s="175" t="s">
        <v>219</v>
      </c>
      <c r="AU883" s="175" t="s">
        <v>87</v>
      </c>
      <c r="AV883" s="13" t="s">
        <v>87</v>
      </c>
      <c r="AW883" s="13" t="s">
        <v>29</v>
      </c>
      <c r="AX883" s="13" t="s">
        <v>81</v>
      </c>
      <c r="AY883" s="175" t="s">
        <v>196</v>
      </c>
    </row>
    <row r="884" spans="1:65" s="2" customFormat="1" ht="37.700000000000003" customHeight="1">
      <c r="A884" s="33"/>
      <c r="B884" s="156"/>
      <c r="C884" s="197" t="s">
        <v>1396</v>
      </c>
      <c r="D884" s="197" t="s">
        <v>305</v>
      </c>
      <c r="E884" s="198" t="s">
        <v>1397</v>
      </c>
      <c r="F884" s="199" t="s">
        <v>1398</v>
      </c>
      <c r="G884" s="200" t="s">
        <v>444</v>
      </c>
      <c r="H884" s="201">
        <v>2</v>
      </c>
      <c r="I884" s="202"/>
      <c r="J884" s="203">
        <f>ROUND(I884*H884,2)</f>
        <v>0</v>
      </c>
      <c r="K884" s="204"/>
      <c r="L884" s="205"/>
      <c r="M884" s="206" t="s">
        <v>1</v>
      </c>
      <c r="N884" s="207" t="s">
        <v>40</v>
      </c>
      <c r="O884" s="62"/>
      <c r="P884" s="167">
        <f>O884*H884</f>
        <v>0</v>
      </c>
      <c r="Q884" s="167">
        <v>3.7999999999999999E-2</v>
      </c>
      <c r="R884" s="167">
        <f>Q884*H884</f>
        <v>7.5999999999999998E-2</v>
      </c>
      <c r="S884" s="167">
        <v>0</v>
      </c>
      <c r="T884" s="168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69" t="s">
        <v>388</v>
      </c>
      <c r="AT884" s="169" t="s">
        <v>305</v>
      </c>
      <c r="AU884" s="169" t="s">
        <v>87</v>
      </c>
      <c r="AY884" s="18" t="s">
        <v>196</v>
      </c>
      <c r="BE884" s="170">
        <f>IF(N884="základná",J884,0)</f>
        <v>0</v>
      </c>
      <c r="BF884" s="170">
        <f>IF(N884="znížená",J884,0)</f>
        <v>0</v>
      </c>
      <c r="BG884" s="170">
        <f>IF(N884="zákl. prenesená",J884,0)</f>
        <v>0</v>
      </c>
      <c r="BH884" s="170">
        <f>IF(N884="zníž. prenesená",J884,0)</f>
        <v>0</v>
      </c>
      <c r="BI884" s="170">
        <f>IF(N884="nulová",J884,0)</f>
        <v>0</v>
      </c>
      <c r="BJ884" s="18" t="s">
        <v>87</v>
      </c>
      <c r="BK884" s="170">
        <f>ROUND(I884*H884,2)</f>
        <v>0</v>
      </c>
      <c r="BL884" s="18" t="s">
        <v>289</v>
      </c>
      <c r="BM884" s="169" t="s">
        <v>1399</v>
      </c>
    </row>
    <row r="885" spans="1:65" s="13" customFormat="1">
      <c r="B885" s="173"/>
      <c r="D885" s="174" t="s">
        <v>219</v>
      </c>
      <c r="E885" s="175" t="s">
        <v>1</v>
      </c>
      <c r="F885" s="176" t="s">
        <v>1400</v>
      </c>
      <c r="H885" s="177">
        <v>2</v>
      </c>
      <c r="I885" s="178"/>
      <c r="L885" s="173"/>
      <c r="M885" s="179"/>
      <c r="N885" s="180"/>
      <c r="O885" s="180"/>
      <c r="P885" s="180"/>
      <c r="Q885" s="180"/>
      <c r="R885" s="180"/>
      <c r="S885" s="180"/>
      <c r="T885" s="181"/>
      <c r="AT885" s="175" t="s">
        <v>219</v>
      </c>
      <c r="AU885" s="175" t="s">
        <v>87</v>
      </c>
      <c r="AV885" s="13" t="s">
        <v>87</v>
      </c>
      <c r="AW885" s="13" t="s">
        <v>29</v>
      </c>
      <c r="AX885" s="13" t="s">
        <v>81</v>
      </c>
      <c r="AY885" s="175" t="s">
        <v>196</v>
      </c>
    </row>
    <row r="886" spans="1:65" s="2" customFormat="1" ht="37.700000000000003" customHeight="1">
      <c r="A886" s="33"/>
      <c r="B886" s="156"/>
      <c r="C886" s="197" t="s">
        <v>1401</v>
      </c>
      <c r="D886" s="197" t="s">
        <v>305</v>
      </c>
      <c r="E886" s="198" t="s">
        <v>1402</v>
      </c>
      <c r="F886" s="199" t="s">
        <v>1403</v>
      </c>
      <c r="G886" s="200" t="s">
        <v>444</v>
      </c>
      <c r="H886" s="201">
        <v>2</v>
      </c>
      <c r="I886" s="202"/>
      <c r="J886" s="203">
        <f>ROUND(I886*H886,2)</f>
        <v>0</v>
      </c>
      <c r="K886" s="204"/>
      <c r="L886" s="205"/>
      <c r="M886" s="206" t="s">
        <v>1</v>
      </c>
      <c r="N886" s="207" t="s">
        <v>40</v>
      </c>
      <c r="O886" s="62"/>
      <c r="P886" s="167">
        <f>O886*H886</f>
        <v>0</v>
      </c>
      <c r="Q886" s="167">
        <v>3.7999999999999999E-2</v>
      </c>
      <c r="R886" s="167">
        <f>Q886*H886</f>
        <v>7.5999999999999998E-2</v>
      </c>
      <c r="S886" s="167">
        <v>0</v>
      </c>
      <c r="T886" s="168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69" t="s">
        <v>388</v>
      </c>
      <c r="AT886" s="169" t="s">
        <v>305</v>
      </c>
      <c r="AU886" s="169" t="s">
        <v>87</v>
      </c>
      <c r="AY886" s="18" t="s">
        <v>196</v>
      </c>
      <c r="BE886" s="170">
        <f>IF(N886="základná",J886,0)</f>
        <v>0</v>
      </c>
      <c r="BF886" s="170">
        <f>IF(N886="znížená",J886,0)</f>
        <v>0</v>
      </c>
      <c r="BG886" s="170">
        <f>IF(N886="zákl. prenesená",J886,0)</f>
        <v>0</v>
      </c>
      <c r="BH886" s="170">
        <f>IF(N886="zníž. prenesená",J886,0)</f>
        <v>0</v>
      </c>
      <c r="BI886" s="170">
        <f>IF(N886="nulová",J886,0)</f>
        <v>0</v>
      </c>
      <c r="BJ886" s="18" t="s">
        <v>87</v>
      </c>
      <c r="BK886" s="170">
        <f>ROUND(I886*H886,2)</f>
        <v>0</v>
      </c>
      <c r="BL886" s="18" t="s">
        <v>289</v>
      </c>
      <c r="BM886" s="169" t="s">
        <v>1404</v>
      </c>
    </row>
    <row r="887" spans="1:65" s="13" customFormat="1">
      <c r="B887" s="173"/>
      <c r="D887" s="174" t="s">
        <v>219</v>
      </c>
      <c r="E887" s="175" t="s">
        <v>1</v>
      </c>
      <c r="F887" s="176" t="s">
        <v>1405</v>
      </c>
      <c r="H887" s="177">
        <v>2</v>
      </c>
      <c r="I887" s="178"/>
      <c r="L887" s="173"/>
      <c r="M887" s="179"/>
      <c r="N887" s="180"/>
      <c r="O887" s="180"/>
      <c r="P887" s="180"/>
      <c r="Q887" s="180"/>
      <c r="R887" s="180"/>
      <c r="S887" s="180"/>
      <c r="T887" s="181"/>
      <c r="AT887" s="175" t="s">
        <v>219</v>
      </c>
      <c r="AU887" s="175" t="s">
        <v>87</v>
      </c>
      <c r="AV887" s="13" t="s">
        <v>87</v>
      </c>
      <c r="AW887" s="13" t="s">
        <v>29</v>
      </c>
      <c r="AX887" s="13" t="s">
        <v>81</v>
      </c>
      <c r="AY887" s="175" t="s">
        <v>196</v>
      </c>
    </row>
    <row r="888" spans="1:65" s="2" customFormat="1" ht="16.5" customHeight="1">
      <c r="A888" s="33"/>
      <c r="B888" s="156"/>
      <c r="C888" s="197" t="s">
        <v>1406</v>
      </c>
      <c r="D888" s="197" t="s">
        <v>305</v>
      </c>
      <c r="E888" s="198" t="s">
        <v>1407</v>
      </c>
      <c r="F888" s="199" t="s">
        <v>1408</v>
      </c>
      <c r="G888" s="200" t="s">
        <v>444</v>
      </c>
      <c r="H888" s="201">
        <v>13</v>
      </c>
      <c r="I888" s="202"/>
      <c r="J888" s="203">
        <f t="shared" ref="J888:J898" si="10">ROUND(I888*H888,2)</f>
        <v>0</v>
      </c>
      <c r="K888" s="204"/>
      <c r="L888" s="205"/>
      <c r="M888" s="206" t="s">
        <v>1</v>
      </c>
      <c r="N888" s="207" t="s">
        <v>40</v>
      </c>
      <c r="O888" s="62"/>
      <c r="P888" s="167">
        <f t="shared" ref="P888:P898" si="11">O888*H888</f>
        <v>0</v>
      </c>
      <c r="Q888" s="167">
        <v>3.8000000000000002E-4</v>
      </c>
      <c r="R888" s="167">
        <f t="shared" ref="R888:R898" si="12">Q888*H888</f>
        <v>4.9399999999999999E-3</v>
      </c>
      <c r="S888" s="167">
        <v>0</v>
      </c>
      <c r="T888" s="168">
        <f t="shared" ref="T888:T898" si="13"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69" t="s">
        <v>388</v>
      </c>
      <c r="AT888" s="169" t="s">
        <v>305</v>
      </c>
      <c r="AU888" s="169" t="s">
        <v>87</v>
      </c>
      <c r="AY888" s="18" t="s">
        <v>196</v>
      </c>
      <c r="BE888" s="170">
        <f t="shared" ref="BE888:BE898" si="14">IF(N888="základná",J888,0)</f>
        <v>0</v>
      </c>
      <c r="BF888" s="170">
        <f t="shared" ref="BF888:BF898" si="15">IF(N888="znížená",J888,0)</f>
        <v>0</v>
      </c>
      <c r="BG888" s="170">
        <f t="shared" ref="BG888:BG898" si="16">IF(N888="zákl. prenesená",J888,0)</f>
        <v>0</v>
      </c>
      <c r="BH888" s="170">
        <f t="shared" ref="BH888:BH898" si="17">IF(N888="zníž. prenesená",J888,0)</f>
        <v>0</v>
      </c>
      <c r="BI888" s="170">
        <f t="shared" ref="BI888:BI898" si="18">IF(N888="nulová",J888,0)</f>
        <v>0</v>
      </c>
      <c r="BJ888" s="18" t="s">
        <v>87</v>
      </c>
      <c r="BK888" s="170">
        <f t="shared" ref="BK888:BK898" si="19">ROUND(I888*H888,2)</f>
        <v>0</v>
      </c>
      <c r="BL888" s="18" t="s">
        <v>289</v>
      </c>
      <c r="BM888" s="169" t="s">
        <v>1409</v>
      </c>
    </row>
    <row r="889" spans="1:65" s="2" customFormat="1" ht="21.75" customHeight="1">
      <c r="A889" s="33"/>
      <c r="B889" s="156"/>
      <c r="C889" s="197" t="s">
        <v>1410</v>
      </c>
      <c r="D889" s="197" t="s">
        <v>305</v>
      </c>
      <c r="E889" s="198" t="s">
        <v>1411</v>
      </c>
      <c r="F889" s="199" t="s">
        <v>1412</v>
      </c>
      <c r="G889" s="200" t="s">
        <v>444</v>
      </c>
      <c r="H889" s="201">
        <v>1</v>
      </c>
      <c r="I889" s="202"/>
      <c r="J889" s="203">
        <f t="shared" si="10"/>
        <v>0</v>
      </c>
      <c r="K889" s="204"/>
      <c r="L889" s="205"/>
      <c r="M889" s="206" t="s">
        <v>1</v>
      </c>
      <c r="N889" s="207" t="s">
        <v>40</v>
      </c>
      <c r="O889" s="62"/>
      <c r="P889" s="167">
        <f t="shared" si="11"/>
        <v>0</v>
      </c>
      <c r="Q889" s="167">
        <v>3.5E-4</v>
      </c>
      <c r="R889" s="167">
        <f t="shared" si="12"/>
        <v>3.5E-4</v>
      </c>
      <c r="S889" s="167">
        <v>0</v>
      </c>
      <c r="T889" s="168">
        <f t="shared" si="13"/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9" t="s">
        <v>388</v>
      </c>
      <c r="AT889" s="169" t="s">
        <v>305</v>
      </c>
      <c r="AU889" s="169" t="s">
        <v>87</v>
      </c>
      <c r="AY889" s="18" t="s">
        <v>196</v>
      </c>
      <c r="BE889" s="170">
        <f t="shared" si="14"/>
        <v>0</v>
      </c>
      <c r="BF889" s="170">
        <f t="shared" si="15"/>
        <v>0</v>
      </c>
      <c r="BG889" s="170">
        <f t="shared" si="16"/>
        <v>0</v>
      </c>
      <c r="BH889" s="170">
        <f t="shared" si="17"/>
        <v>0</v>
      </c>
      <c r="BI889" s="170">
        <f t="shared" si="18"/>
        <v>0</v>
      </c>
      <c r="BJ889" s="18" t="s">
        <v>87</v>
      </c>
      <c r="BK889" s="170">
        <f t="shared" si="19"/>
        <v>0</v>
      </c>
      <c r="BL889" s="18" t="s">
        <v>289</v>
      </c>
      <c r="BM889" s="169" t="s">
        <v>1413</v>
      </c>
    </row>
    <row r="890" spans="1:65" s="2" customFormat="1" ht="16.5" customHeight="1">
      <c r="A890" s="33"/>
      <c r="B890" s="156"/>
      <c r="C890" s="197" t="s">
        <v>1414</v>
      </c>
      <c r="D890" s="197" t="s">
        <v>305</v>
      </c>
      <c r="E890" s="198" t="s">
        <v>1415</v>
      </c>
      <c r="F890" s="199" t="s">
        <v>1416</v>
      </c>
      <c r="G890" s="200" t="s">
        <v>444</v>
      </c>
      <c r="H890" s="201">
        <v>1</v>
      </c>
      <c r="I890" s="202"/>
      <c r="J890" s="203">
        <f t="shared" si="10"/>
        <v>0</v>
      </c>
      <c r="K890" s="204"/>
      <c r="L890" s="205"/>
      <c r="M890" s="206" t="s">
        <v>1</v>
      </c>
      <c r="N890" s="207" t="s">
        <v>40</v>
      </c>
      <c r="O890" s="62"/>
      <c r="P890" s="167">
        <f t="shared" si="11"/>
        <v>0</v>
      </c>
      <c r="Q890" s="167">
        <v>3.8000000000000002E-4</v>
      </c>
      <c r="R890" s="167">
        <f t="shared" si="12"/>
        <v>3.8000000000000002E-4</v>
      </c>
      <c r="S890" s="167">
        <v>0</v>
      </c>
      <c r="T890" s="168">
        <f t="shared" si="13"/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69" t="s">
        <v>388</v>
      </c>
      <c r="AT890" s="169" t="s">
        <v>305</v>
      </c>
      <c r="AU890" s="169" t="s">
        <v>87</v>
      </c>
      <c r="AY890" s="18" t="s">
        <v>196</v>
      </c>
      <c r="BE890" s="170">
        <f t="shared" si="14"/>
        <v>0</v>
      </c>
      <c r="BF890" s="170">
        <f t="shared" si="15"/>
        <v>0</v>
      </c>
      <c r="BG890" s="170">
        <f t="shared" si="16"/>
        <v>0</v>
      </c>
      <c r="BH890" s="170">
        <f t="shared" si="17"/>
        <v>0</v>
      </c>
      <c r="BI890" s="170">
        <f t="shared" si="18"/>
        <v>0</v>
      </c>
      <c r="BJ890" s="18" t="s">
        <v>87</v>
      </c>
      <c r="BK890" s="170">
        <f t="shared" si="19"/>
        <v>0</v>
      </c>
      <c r="BL890" s="18" t="s">
        <v>289</v>
      </c>
      <c r="BM890" s="169" t="s">
        <v>1417</v>
      </c>
    </row>
    <row r="891" spans="1:65" s="2" customFormat="1" ht="24.2" customHeight="1">
      <c r="A891" s="33"/>
      <c r="B891" s="156"/>
      <c r="C891" s="197" t="s">
        <v>1418</v>
      </c>
      <c r="D891" s="197" t="s">
        <v>305</v>
      </c>
      <c r="E891" s="198" t="s">
        <v>1419</v>
      </c>
      <c r="F891" s="199" t="s">
        <v>1420</v>
      </c>
      <c r="G891" s="200" t="s">
        <v>444</v>
      </c>
      <c r="H891" s="201">
        <v>2</v>
      </c>
      <c r="I891" s="202"/>
      <c r="J891" s="203">
        <f t="shared" si="10"/>
        <v>0</v>
      </c>
      <c r="K891" s="204"/>
      <c r="L891" s="205"/>
      <c r="M891" s="206" t="s">
        <v>1</v>
      </c>
      <c r="N891" s="207" t="s">
        <v>40</v>
      </c>
      <c r="O891" s="62"/>
      <c r="P891" s="167">
        <f t="shared" si="11"/>
        <v>0</v>
      </c>
      <c r="Q891" s="167">
        <v>3.5E-4</v>
      </c>
      <c r="R891" s="167">
        <f t="shared" si="12"/>
        <v>6.9999999999999999E-4</v>
      </c>
      <c r="S891" s="167">
        <v>0</v>
      </c>
      <c r="T891" s="168">
        <f t="shared" si="13"/>
        <v>0</v>
      </c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R891" s="169" t="s">
        <v>388</v>
      </c>
      <c r="AT891" s="169" t="s">
        <v>305</v>
      </c>
      <c r="AU891" s="169" t="s">
        <v>87</v>
      </c>
      <c r="AY891" s="18" t="s">
        <v>196</v>
      </c>
      <c r="BE891" s="170">
        <f t="shared" si="14"/>
        <v>0</v>
      </c>
      <c r="BF891" s="170">
        <f t="shared" si="15"/>
        <v>0</v>
      </c>
      <c r="BG891" s="170">
        <f t="shared" si="16"/>
        <v>0</v>
      </c>
      <c r="BH891" s="170">
        <f t="shared" si="17"/>
        <v>0</v>
      </c>
      <c r="BI891" s="170">
        <f t="shared" si="18"/>
        <v>0</v>
      </c>
      <c r="BJ891" s="18" t="s">
        <v>87</v>
      </c>
      <c r="BK891" s="170">
        <f t="shared" si="19"/>
        <v>0</v>
      </c>
      <c r="BL891" s="18" t="s">
        <v>289</v>
      </c>
      <c r="BM891" s="169" t="s">
        <v>1421</v>
      </c>
    </row>
    <row r="892" spans="1:65" s="2" customFormat="1" ht="21.75" customHeight="1">
      <c r="A892" s="33"/>
      <c r="B892" s="156"/>
      <c r="C892" s="197" t="s">
        <v>1422</v>
      </c>
      <c r="D892" s="197" t="s">
        <v>305</v>
      </c>
      <c r="E892" s="198" t="s">
        <v>1423</v>
      </c>
      <c r="F892" s="199" t="s">
        <v>1424</v>
      </c>
      <c r="G892" s="200" t="s">
        <v>444</v>
      </c>
      <c r="H892" s="201">
        <v>1</v>
      </c>
      <c r="I892" s="202"/>
      <c r="J892" s="203">
        <f t="shared" si="10"/>
        <v>0</v>
      </c>
      <c r="K892" s="204"/>
      <c r="L892" s="205"/>
      <c r="M892" s="206" t="s">
        <v>1</v>
      </c>
      <c r="N892" s="207" t="s">
        <v>40</v>
      </c>
      <c r="O892" s="62"/>
      <c r="P892" s="167">
        <f t="shared" si="11"/>
        <v>0</v>
      </c>
      <c r="Q892" s="167">
        <v>3.5E-4</v>
      </c>
      <c r="R892" s="167">
        <f t="shared" si="12"/>
        <v>3.5E-4</v>
      </c>
      <c r="S892" s="167">
        <v>0</v>
      </c>
      <c r="T892" s="168">
        <f t="shared" si="13"/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9" t="s">
        <v>388</v>
      </c>
      <c r="AT892" s="169" t="s">
        <v>305</v>
      </c>
      <c r="AU892" s="169" t="s">
        <v>87</v>
      </c>
      <c r="AY892" s="18" t="s">
        <v>196</v>
      </c>
      <c r="BE892" s="170">
        <f t="shared" si="14"/>
        <v>0</v>
      </c>
      <c r="BF892" s="170">
        <f t="shared" si="15"/>
        <v>0</v>
      </c>
      <c r="BG892" s="170">
        <f t="shared" si="16"/>
        <v>0</v>
      </c>
      <c r="BH892" s="170">
        <f t="shared" si="17"/>
        <v>0</v>
      </c>
      <c r="BI892" s="170">
        <f t="shared" si="18"/>
        <v>0</v>
      </c>
      <c r="BJ892" s="18" t="s">
        <v>87</v>
      </c>
      <c r="BK892" s="170">
        <f t="shared" si="19"/>
        <v>0</v>
      </c>
      <c r="BL892" s="18" t="s">
        <v>289</v>
      </c>
      <c r="BM892" s="169" t="s">
        <v>1425</v>
      </c>
    </row>
    <row r="893" spans="1:65" s="2" customFormat="1" ht="21.75" customHeight="1">
      <c r="A893" s="33"/>
      <c r="B893" s="156"/>
      <c r="C893" s="197" t="s">
        <v>1426</v>
      </c>
      <c r="D893" s="197" t="s">
        <v>305</v>
      </c>
      <c r="E893" s="198" t="s">
        <v>1427</v>
      </c>
      <c r="F893" s="199" t="s">
        <v>1428</v>
      </c>
      <c r="G893" s="200" t="s">
        <v>444</v>
      </c>
      <c r="H893" s="201">
        <v>1</v>
      </c>
      <c r="I893" s="202"/>
      <c r="J893" s="203">
        <f t="shared" si="10"/>
        <v>0</v>
      </c>
      <c r="K893" s="204"/>
      <c r="L893" s="205"/>
      <c r="M893" s="206" t="s">
        <v>1</v>
      </c>
      <c r="N893" s="207" t="s">
        <v>40</v>
      </c>
      <c r="O893" s="62"/>
      <c r="P893" s="167">
        <f t="shared" si="11"/>
        <v>0</v>
      </c>
      <c r="Q893" s="167">
        <v>3.8000000000000002E-4</v>
      </c>
      <c r="R893" s="167">
        <f t="shared" si="12"/>
        <v>3.8000000000000002E-4</v>
      </c>
      <c r="S893" s="167">
        <v>0</v>
      </c>
      <c r="T893" s="168">
        <f t="shared" si="13"/>
        <v>0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69" t="s">
        <v>388</v>
      </c>
      <c r="AT893" s="169" t="s">
        <v>305</v>
      </c>
      <c r="AU893" s="169" t="s">
        <v>87</v>
      </c>
      <c r="AY893" s="18" t="s">
        <v>196</v>
      </c>
      <c r="BE893" s="170">
        <f t="shared" si="14"/>
        <v>0</v>
      </c>
      <c r="BF893" s="170">
        <f t="shared" si="15"/>
        <v>0</v>
      </c>
      <c r="BG893" s="170">
        <f t="shared" si="16"/>
        <v>0</v>
      </c>
      <c r="BH893" s="170">
        <f t="shared" si="17"/>
        <v>0</v>
      </c>
      <c r="BI893" s="170">
        <f t="shared" si="18"/>
        <v>0</v>
      </c>
      <c r="BJ893" s="18" t="s">
        <v>87</v>
      </c>
      <c r="BK893" s="170">
        <f t="shared" si="19"/>
        <v>0</v>
      </c>
      <c r="BL893" s="18" t="s">
        <v>289</v>
      </c>
      <c r="BM893" s="169" t="s">
        <v>1429</v>
      </c>
    </row>
    <row r="894" spans="1:65" s="2" customFormat="1" ht="16.5" customHeight="1">
      <c r="A894" s="33"/>
      <c r="B894" s="156"/>
      <c r="C894" s="197" t="s">
        <v>1430</v>
      </c>
      <c r="D894" s="197" t="s">
        <v>305</v>
      </c>
      <c r="E894" s="198" t="s">
        <v>1431</v>
      </c>
      <c r="F894" s="199" t="s">
        <v>1432</v>
      </c>
      <c r="G894" s="200" t="s">
        <v>444</v>
      </c>
      <c r="H894" s="201">
        <v>11</v>
      </c>
      <c r="I894" s="202"/>
      <c r="J894" s="203">
        <f t="shared" si="10"/>
        <v>0</v>
      </c>
      <c r="K894" s="204"/>
      <c r="L894" s="205"/>
      <c r="M894" s="206" t="s">
        <v>1</v>
      </c>
      <c r="N894" s="207" t="s">
        <v>40</v>
      </c>
      <c r="O894" s="62"/>
      <c r="P894" s="167">
        <f t="shared" si="11"/>
        <v>0</v>
      </c>
      <c r="Q894" s="167">
        <v>3.8000000000000002E-4</v>
      </c>
      <c r="R894" s="167">
        <f t="shared" si="12"/>
        <v>4.1800000000000006E-3</v>
      </c>
      <c r="S894" s="167">
        <v>0</v>
      </c>
      <c r="T894" s="168">
        <f t="shared" si="13"/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169" t="s">
        <v>388</v>
      </c>
      <c r="AT894" s="169" t="s">
        <v>305</v>
      </c>
      <c r="AU894" s="169" t="s">
        <v>87</v>
      </c>
      <c r="AY894" s="18" t="s">
        <v>196</v>
      </c>
      <c r="BE894" s="170">
        <f t="shared" si="14"/>
        <v>0</v>
      </c>
      <c r="BF894" s="170">
        <f t="shared" si="15"/>
        <v>0</v>
      </c>
      <c r="BG894" s="170">
        <f t="shared" si="16"/>
        <v>0</v>
      </c>
      <c r="BH894" s="170">
        <f t="shared" si="17"/>
        <v>0</v>
      </c>
      <c r="BI894" s="170">
        <f t="shared" si="18"/>
        <v>0</v>
      </c>
      <c r="BJ894" s="18" t="s">
        <v>87</v>
      </c>
      <c r="BK894" s="170">
        <f t="shared" si="19"/>
        <v>0</v>
      </c>
      <c r="BL894" s="18" t="s">
        <v>289</v>
      </c>
      <c r="BM894" s="169" t="s">
        <v>1433</v>
      </c>
    </row>
    <row r="895" spans="1:65" s="2" customFormat="1" ht="21.75" customHeight="1">
      <c r="A895" s="33"/>
      <c r="B895" s="156"/>
      <c r="C895" s="197" t="s">
        <v>1434</v>
      </c>
      <c r="D895" s="197" t="s">
        <v>305</v>
      </c>
      <c r="E895" s="198" t="s">
        <v>1435</v>
      </c>
      <c r="F895" s="199" t="s">
        <v>1436</v>
      </c>
      <c r="G895" s="200" t="s">
        <v>444</v>
      </c>
      <c r="H895" s="201">
        <v>1</v>
      </c>
      <c r="I895" s="202"/>
      <c r="J895" s="203">
        <f t="shared" si="10"/>
        <v>0</v>
      </c>
      <c r="K895" s="204"/>
      <c r="L895" s="205"/>
      <c r="M895" s="206" t="s">
        <v>1</v>
      </c>
      <c r="N895" s="207" t="s">
        <v>40</v>
      </c>
      <c r="O895" s="62"/>
      <c r="P895" s="167">
        <f t="shared" si="11"/>
        <v>0</v>
      </c>
      <c r="Q895" s="167">
        <v>3.5E-4</v>
      </c>
      <c r="R895" s="167">
        <f t="shared" si="12"/>
        <v>3.5E-4</v>
      </c>
      <c r="S895" s="167">
        <v>0</v>
      </c>
      <c r="T895" s="168">
        <f t="shared" si="13"/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69" t="s">
        <v>388</v>
      </c>
      <c r="AT895" s="169" t="s">
        <v>305</v>
      </c>
      <c r="AU895" s="169" t="s">
        <v>87</v>
      </c>
      <c r="AY895" s="18" t="s">
        <v>196</v>
      </c>
      <c r="BE895" s="170">
        <f t="shared" si="14"/>
        <v>0</v>
      </c>
      <c r="BF895" s="170">
        <f t="shared" si="15"/>
        <v>0</v>
      </c>
      <c r="BG895" s="170">
        <f t="shared" si="16"/>
        <v>0</v>
      </c>
      <c r="BH895" s="170">
        <f t="shared" si="17"/>
        <v>0</v>
      </c>
      <c r="BI895" s="170">
        <f t="shared" si="18"/>
        <v>0</v>
      </c>
      <c r="BJ895" s="18" t="s">
        <v>87</v>
      </c>
      <c r="BK895" s="170">
        <f t="shared" si="19"/>
        <v>0</v>
      </c>
      <c r="BL895" s="18" t="s">
        <v>289</v>
      </c>
      <c r="BM895" s="169" t="s">
        <v>1437</v>
      </c>
    </row>
    <row r="896" spans="1:65" s="2" customFormat="1" ht="21.75" customHeight="1">
      <c r="A896" s="33"/>
      <c r="B896" s="156"/>
      <c r="C896" s="197" t="s">
        <v>1438</v>
      </c>
      <c r="D896" s="197" t="s">
        <v>305</v>
      </c>
      <c r="E896" s="198" t="s">
        <v>1439</v>
      </c>
      <c r="F896" s="199" t="s">
        <v>1440</v>
      </c>
      <c r="G896" s="200" t="s">
        <v>444</v>
      </c>
      <c r="H896" s="201">
        <v>1</v>
      </c>
      <c r="I896" s="202"/>
      <c r="J896" s="203">
        <f t="shared" si="10"/>
        <v>0</v>
      </c>
      <c r="K896" s="204"/>
      <c r="L896" s="205"/>
      <c r="M896" s="206" t="s">
        <v>1</v>
      </c>
      <c r="N896" s="207" t="s">
        <v>40</v>
      </c>
      <c r="O896" s="62"/>
      <c r="P896" s="167">
        <f t="shared" si="11"/>
        <v>0</v>
      </c>
      <c r="Q896" s="167">
        <v>3.5E-4</v>
      </c>
      <c r="R896" s="167">
        <f t="shared" si="12"/>
        <v>3.5E-4</v>
      </c>
      <c r="S896" s="167">
        <v>0</v>
      </c>
      <c r="T896" s="168">
        <f t="shared" si="13"/>
        <v>0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69" t="s">
        <v>388</v>
      </c>
      <c r="AT896" s="169" t="s">
        <v>305</v>
      </c>
      <c r="AU896" s="169" t="s">
        <v>87</v>
      </c>
      <c r="AY896" s="18" t="s">
        <v>196</v>
      </c>
      <c r="BE896" s="170">
        <f t="shared" si="14"/>
        <v>0</v>
      </c>
      <c r="BF896" s="170">
        <f t="shared" si="15"/>
        <v>0</v>
      </c>
      <c r="BG896" s="170">
        <f t="shared" si="16"/>
        <v>0</v>
      </c>
      <c r="BH896" s="170">
        <f t="shared" si="17"/>
        <v>0</v>
      </c>
      <c r="BI896" s="170">
        <f t="shared" si="18"/>
        <v>0</v>
      </c>
      <c r="BJ896" s="18" t="s">
        <v>87</v>
      </c>
      <c r="BK896" s="170">
        <f t="shared" si="19"/>
        <v>0</v>
      </c>
      <c r="BL896" s="18" t="s">
        <v>289</v>
      </c>
      <c r="BM896" s="169" t="s">
        <v>1441</v>
      </c>
    </row>
    <row r="897" spans="1:65" s="2" customFormat="1" ht="21.75" customHeight="1">
      <c r="A897" s="33"/>
      <c r="B897" s="156"/>
      <c r="C897" s="197" t="s">
        <v>1442</v>
      </c>
      <c r="D897" s="197" t="s">
        <v>305</v>
      </c>
      <c r="E897" s="198" t="s">
        <v>1443</v>
      </c>
      <c r="F897" s="199" t="s">
        <v>1444</v>
      </c>
      <c r="G897" s="200" t="s">
        <v>444</v>
      </c>
      <c r="H897" s="201">
        <v>1</v>
      </c>
      <c r="I897" s="202"/>
      <c r="J897" s="203">
        <f t="shared" si="10"/>
        <v>0</v>
      </c>
      <c r="K897" s="204"/>
      <c r="L897" s="205"/>
      <c r="M897" s="206" t="s">
        <v>1</v>
      </c>
      <c r="N897" s="207" t="s">
        <v>40</v>
      </c>
      <c r="O897" s="62"/>
      <c r="P897" s="167">
        <f t="shared" si="11"/>
        <v>0</v>
      </c>
      <c r="Q897" s="167">
        <v>3.5E-4</v>
      </c>
      <c r="R897" s="167">
        <f t="shared" si="12"/>
        <v>3.5E-4</v>
      </c>
      <c r="S897" s="167">
        <v>0</v>
      </c>
      <c r="T897" s="168">
        <f t="shared" si="13"/>
        <v>0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169" t="s">
        <v>388</v>
      </c>
      <c r="AT897" s="169" t="s">
        <v>305</v>
      </c>
      <c r="AU897" s="169" t="s">
        <v>87</v>
      </c>
      <c r="AY897" s="18" t="s">
        <v>196</v>
      </c>
      <c r="BE897" s="170">
        <f t="shared" si="14"/>
        <v>0</v>
      </c>
      <c r="BF897" s="170">
        <f t="shared" si="15"/>
        <v>0</v>
      </c>
      <c r="BG897" s="170">
        <f t="shared" si="16"/>
        <v>0</v>
      </c>
      <c r="BH897" s="170">
        <f t="shared" si="17"/>
        <v>0</v>
      </c>
      <c r="BI897" s="170">
        <f t="shared" si="18"/>
        <v>0</v>
      </c>
      <c r="BJ897" s="18" t="s">
        <v>87</v>
      </c>
      <c r="BK897" s="170">
        <f t="shared" si="19"/>
        <v>0</v>
      </c>
      <c r="BL897" s="18" t="s">
        <v>289</v>
      </c>
      <c r="BM897" s="169" t="s">
        <v>1445</v>
      </c>
    </row>
    <row r="898" spans="1:65" s="2" customFormat="1" ht="24.2" customHeight="1">
      <c r="A898" s="33"/>
      <c r="B898" s="156"/>
      <c r="C898" s="157" t="s">
        <v>1446</v>
      </c>
      <c r="D898" s="157" t="s">
        <v>197</v>
      </c>
      <c r="E898" s="158" t="s">
        <v>1447</v>
      </c>
      <c r="F898" s="159" t="s">
        <v>1448</v>
      </c>
      <c r="G898" s="160" t="s">
        <v>280</v>
      </c>
      <c r="H898" s="161">
        <v>2.0249999999999999</v>
      </c>
      <c r="I898" s="162"/>
      <c r="J898" s="163">
        <f t="shared" si="10"/>
        <v>0</v>
      </c>
      <c r="K898" s="164"/>
      <c r="L898" s="34"/>
      <c r="M898" s="165" t="s">
        <v>1</v>
      </c>
      <c r="N898" s="166" t="s">
        <v>40</v>
      </c>
      <c r="O898" s="62"/>
      <c r="P898" s="167">
        <f t="shared" si="11"/>
        <v>0</v>
      </c>
      <c r="Q898" s="167">
        <v>0</v>
      </c>
      <c r="R898" s="167">
        <f t="shared" si="12"/>
        <v>0</v>
      </c>
      <c r="S898" s="167">
        <v>0</v>
      </c>
      <c r="T898" s="168">
        <f t="shared" si="13"/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69" t="s">
        <v>289</v>
      </c>
      <c r="AT898" s="169" t="s">
        <v>197</v>
      </c>
      <c r="AU898" s="169" t="s">
        <v>87</v>
      </c>
      <c r="AY898" s="18" t="s">
        <v>196</v>
      </c>
      <c r="BE898" s="170">
        <f t="shared" si="14"/>
        <v>0</v>
      </c>
      <c r="BF898" s="170">
        <f t="shared" si="15"/>
        <v>0</v>
      </c>
      <c r="BG898" s="170">
        <f t="shared" si="16"/>
        <v>0</v>
      </c>
      <c r="BH898" s="170">
        <f t="shared" si="17"/>
        <v>0</v>
      </c>
      <c r="BI898" s="170">
        <f t="shared" si="18"/>
        <v>0</v>
      </c>
      <c r="BJ898" s="18" t="s">
        <v>87</v>
      </c>
      <c r="BK898" s="170">
        <f t="shared" si="19"/>
        <v>0</v>
      </c>
      <c r="BL898" s="18" t="s">
        <v>289</v>
      </c>
      <c r="BM898" s="169" t="s">
        <v>1449</v>
      </c>
    </row>
    <row r="899" spans="1:65" s="12" customFormat="1" ht="22.7" customHeight="1">
      <c r="B899" s="146"/>
      <c r="D899" s="147" t="s">
        <v>73</v>
      </c>
      <c r="E899" s="171" t="s">
        <v>1450</v>
      </c>
      <c r="F899" s="171" t="s">
        <v>1451</v>
      </c>
      <c r="I899" s="149"/>
      <c r="J899" s="172">
        <f>BK899</f>
        <v>0</v>
      </c>
      <c r="L899" s="146"/>
      <c r="M899" s="150"/>
      <c r="N899" s="151"/>
      <c r="O899" s="151"/>
      <c r="P899" s="152">
        <f>SUM(P900:P988)</f>
        <v>0</v>
      </c>
      <c r="Q899" s="151"/>
      <c r="R899" s="152">
        <f>SUM(R900:R988)</f>
        <v>153.63502294</v>
      </c>
      <c r="S899" s="151"/>
      <c r="T899" s="153">
        <f>SUM(T900:T988)</f>
        <v>0</v>
      </c>
      <c r="AR899" s="147" t="s">
        <v>87</v>
      </c>
      <c r="AT899" s="154" t="s">
        <v>73</v>
      </c>
      <c r="AU899" s="154" t="s">
        <v>81</v>
      </c>
      <c r="AY899" s="147" t="s">
        <v>196</v>
      </c>
      <c r="BK899" s="155">
        <f>SUM(BK900:BK988)</f>
        <v>0</v>
      </c>
    </row>
    <row r="900" spans="1:65" s="2" customFormat="1" ht="37.700000000000003" customHeight="1">
      <c r="A900" s="33"/>
      <c r="B900" s="156"/>
      <c r="C900" s="157" t="s">
        <v>1452</v>
      </c>
      <c r="D900" s="157" t="s">
        <v>197</v>
      </c>
      <c r="E900" s="158" t="s">
        <v>1453</v>
      </c>
      <c r="F900" s="159" t="s">
        <v>1454</v>
      </c>
      <c r="G900" s="160" t="s">
        <v>217</v>
      </c>
      <c r="H900" s="161">
        <v>67.83</v>
      </c>
      <c r="I900" s="162"/>
      <c r="J900" s="163">
        <f>ROUND(I900*H900,2)</f>
        <v>0</v>
      </c>
      <c r="K900" s="164"/>
      <c r="L900" s="34"/>
      <c r="M900" s="165" t="s">
        <v>1</v>
      </c>
      <c r="N900" s="166" t="s">
        <v>40</v>
      </c>
      <c r="O900" s="62"/>
      <c r="P900" s="167">
        <f>O900*H900</f>
        <v>0</v>
      </c>
      <c r="Q900" s="167">
        <v>0</v>
      </c>
      <c r="R900" s="167">
        <f>Q900*H900</f>
        <v>0</v>
      </c>
      <c r="S900" s="167">
        <v>0</v>
      </c>
      <c r="T900" s="168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69" t="s">
        <v>200</v>
      </c>
      <c r="AT900" s="169" t="s">
        <v>197</v>
      </c>
      <c r="AU900" s="169" t="s">
        <v>87</v>
      </c>
      <c r="AY900" s="18" t="s">
        <v>196</v>
      </c>
      <c r="BE900" s="170">
        <f>IF(N900="základná",J900,0)</f>
        <v>0</v>
      </c>
      <c r="BF900" s="170">
        <f>IF(N900="znížená",J900,0)</f>
        <v>0</v>
      </c>
      <c r="BG900" s="170">
        <f>IF(N900="zákl. prenesená",J900,0)</f>
        <v>0</v>
      </c>
      <c r="BH900" s="170">
        <f>IF(N900="zníž. prenesená",J900,0)</f>
        <v>0</v>
      </c>
      <c r="BI900" s="170">
        <f>IF(N900="nulová",J900,0)</f>
        <v>0</v>
      </c>
      <c r="BJ900" s="18" t="s">
        <v>87</v>
      </c>
      <c r="BK900" s="170">
        <f>ROUND(I900*H900,2)</f>
        <v>0</v>
      </c>
      <c r="BL900" s="18" t="s">
        <v>200</v>
      </c>
      <c r="BM900" s="169" t="s">
        <v>1455</v>
      </c>
    </row>
    <row r="901" spans="1:65" s="13" customFormat="1">
      <c r="B901" s="173"/>
      <c r="D901" s="174" t="s">
        <v>219</v>
      </c>
      <c r="E901" s="175" t="s">
        <v>1</v>
      </c>
      <c r="F901" s="176" t="s">
        <v>1456</v>
      </c>
      <c r="H901" s="177">
        <v>22.05</v>
      </c>
      <c r="I901" s="178"/>
      <c r="L901" s="173"/>
      <c r="M901" s="179"/>
      <c r="N901" s="180"/>
      <c r="O901" s="180"/>
      <c r="P901" s="180"/>
      <c r="Q901" s="180"/>
      <c r="R901" s="180"/>
      <c r="S901" s="180"/>
      <c r="T901" s="181"/>
      <c r="AT901" s="175" t="s">
        <v>219</v>
      </c>
      <c r="AU901" s="175" t="s">
        <v>87</v>
      </c>
      <c r="AV901" s="13" t="s">
        <v>87</v>
      </c>
      <c r="AW901" s="13" t="s">
        <v>29</v>
      </c>
      <c r="AX901" s="13" t="s">
        <v>74</v>
      </c>
      <c r="AY901" s="175" t="s">
        <v>196</v>
      </c>
    </row>
    <row r="902" spans="1:65" s="13" customFormat="1">
      <c r="B902" s="173"/>
      <c r="D902" s="174" t="s">
        <v>219</v>
      </c>
      <c r="E902" s="175" t="s">
        <v>1</v>
      </c>
      <c r="F902" s="176" t="s">
        <v>1457</v>
      </c>
      <c r="H902" s="177">
        <v>7.2</v>
      </c>
      <c r="I902" s="178"/>
      <c r="L902" s="173"/>
      <c r="M902" s="179"/>
      <c r="N902" s="180"/>
      <c r="O902" s="180"/>
      <c r="P902" s="180"/>
      <c r="Q902" s="180"/>
      <c r="R902" s="180"/>
      <c r="S902" s="180"/>
      <c r="T902" s="181"/>
      <c r="AT902" s="175" t="s">
        <v>219</v>
      </c>
      <c r="AU902" s="175" t="s">
        <v>87</v>
      </c>
      <c r="AV902" s="13" t="s">
        <v>87</v>
      </c>
      <c r="AW902" s="13" t="s">
        <v>29</v>
      </c>
      <c r="AX902" s="13" t="s">
        <v>74</v>
      </c>
      <c r="AY902" s="175" t="s">
        <v>196</v>
      </c>
    </row>
    <row r="903" spans="1:65" s="13" customFormat="1">
      <c r="B903" s="173"/>
      <c r="D903" s="174" t="s">
        <v>219</v>
      </c>
      <c r="E903" s="175" t="s">
        <v>1</v>
      </c>
      <c r="F903" s="176" t="s">
        <v>1458</v>
      </c>
      <c r="H903" s="177">
        <v>9</v>
      </c>
      <c r="I903" s="178"/>
      <c r="L903" s="173"/>
      <c r="M903" s="179"/>
      <c r="N903" s="180"/>
      <c r="O903" s="180"/>
      <c r="P903" s="180"/>
      <c r="Q903" s="180"/>
      <c r="R903" s="180"/>
      <c r="S903" s="180"/>
      <c r="T903" s="181"/>
      <c r="AT903" s="175" t="s">
        <v>219</v>
      </c>
      <c r="AU903" s="175" t="s">
        <v>87</v>
      </c>
      <c r="AV903" s="13" t="s">
        <v>87</v>
      </c>
      <c r="AW903" s="13" t="s">
        <v>29</v>
      </c>
      <c r="AX903" s="13" t="s">
        <v>74</v>
      </c>
      <c r="AY903" s="175" t="s">
        <v>196</v>
      </c>
    </row>
    <row r="904" spans="1:65" s="13" customFormat="1">
      <c r="B904" s="173"/>
      <c r="D904" s="174" t="s">
        <v>219</v>
      </c>
      <c r="E904" s="175" t="s">
        <v>1</v>
      </c>
      <c r="F904" s="176" t="s">
        <v>1459</v>
      </c>
      <c r="H904" s="177">
        <v>3.68</v>
      </c>
      <c r="I904" s="178"/>
      <c r="L904" s="173"/>
      <c r="M904" s="179"/>
      <c r="N904" s="180"/>
      <c r="O904" s="180"/>
      <c r="P904" s="180"/>
      <c r="Q904" s="180"/>
      <c r="R904" s="180"/>
      <c r="S904" s="180"/>
      <c r="T904" s="181"/>
      <c r="AT904" s="175" t="s">
        <v>219</v>
      </c>
      <c r="AU904" s="175" t="s">
        <v>87</v>
      </c>
      <c r="AV904" s="13" t="s">
        <v>87</v>
      </c>
      <c r="AW904" s="13" t="s">
        <v>29</v>
      </c>
      <c r="AX904" s="13" t="s">
        <v>74</v>
      </c>
      <c r="AY904" s="175" t="s">
        <v>196</v>
      </c>
    </row>
    <row r="905" spans="1:65" s="13" customFormat="1">
      <c r="B905" s="173"/>
      <c r="D905" s="174" t="s">
        <v>219</v>
      </c>
      <c r="E905" s="175" t="s">
        <v>1</v>
      </c>
      <c r="F905" s="176" t="s">
        <v>1460</v>
      </c>
      <c r="H905" s="177">
        <v>4</v>
      </c>
      <c r="I905" s="178"/>
      <c r="L905" s="173"/>
      <c r="M905" s="179"/>
      <c r="N905" s="180"/>
      <c r="O905" s="180"/>
      <c r="P905" s="180"/>
      <c r="Q905" s="180"/>
      <c r="R905" s="180"/>
      <c r="S905" s="180"/>
      <c r="T905" s="181"/>
      <c r="AT905" s="175" t="s">
        <v>219</v>
      </c>
      <c r="AU905" s="175" t="s">
        <v>87</v>
      </c>
      <c r="AV905" s="13" t="s">
        <v>87</v>
      </c>
      <c r="AW905" s="13" t="s">
        <v>29</v>
      </c>
      <c r="AX905" s="13" t="s">
        <v>74</v>
      </c>
      <c r="AY905" s="175" t="s">
        <v>196</v>
      </c>
    </row>
    <row r="906" spans="1:65" s="13" customFormat="1">
      <c r="B906" s="173"/>
      <c r="D906" s="174" t="s">
        <v>219</v>
      </c>
      <c r="E906" s="175" t="s">
        <v>1</v>
      </c>
      <c r="F906" s="176" t="s">
        <v>1461</v>
      </c>
      <c r="H906" s="177">
        <v>10.95</v>
      </c>
      <c r="I906" s="178"/>
      <c r="L906" s="173"/>
      <c r="M906" s="179"/>
      <c r="N906" s="180"/>
      <c r="O906" s="180"/>
      <c r="P906" s="180"/>
      <c r="Q906" s="180"/>
      <c r="R906" s="180"/>
      <c r="S906" s="180"/>
      <c r="T906" s="181"/>
      <c r="AT906" s="175" t="s">
        <v>219</v>
      </c>
      <c r="AU906" s="175" t="s">
        <v>87</v>
      </c>
      <c r="AV906" s="13" t="s">
        <v>87</v>
      </c>
      <c r="AW906" s="13" t="s">
        <v>29</v>
      </c>
      <c r="AX906" s="13" t="s">
        <v>74</v>
      </c>
      <c r="AY906" s="175" t="s">
        <v>196</v>
      </c>
    </row>
    <row r="907" spans="1:65" s="13" customFormat="1">
      <c r="B907" s="173"/>
      <c r="D907" s="174" t="s">
        <v>219</v>
      </c>
      <c r="E907" s="175" t="s">
        <v>1</v>
      </c>
      <c r="F907" s="176" t="s">
        <v>1462</v>
      </c>
      <c r="H907" s="177">
        <v>10.95</v>
      </c>
      <c r="I907" s="178"/>
      <c r="L907" s="173"/>
      <c r="M907" s="179"/>
      <c r="N907" s="180"/>
      <c r="O907" s="180"/>
      <c r="P907" s="180"/>
      <c r="Q907" s="180"/>
      <c r="R907" s="180"/>
      <c r="S907" s="180"/>
      <c r="T907" s="181"/>
      <c r="AT907" s="175" t="s">
        <v>219</v>
      </c>
      <c r="AU907" s="175" t="s">
        <v>87</v>
      </c>
      <c r="AV907" s="13" t="s">
        <v>87</v>
      </c>
      <c r="AW907" s="13" t="s">
        <v>29</v>
      </c>
      <c r="AX907" s="13" t="s">
        <v>74</v>
      </c>
      <c r="AY907" s="175" t="s">
        <v>196</v>
      </c>
    </row>
    <row r="908" spans="1:65" s="14" customFormat="1">
      <c r="B908" s="182"/>
      <c r="D908" s="174" t="s">
        <v>219</v>
      </c>
      <c r="E908" s="183" t="s">
        <v>1</v>
      </c>
      <c r="F908" s="184" t="s">
        <v>233</v>
      </c>
      <c r="H908" s="185">
        <v>67.83</v>
      </c>
      <c r="I908" s="186"/>
      <c r="L908" s="182"/>
      <c r="M908" s="187"/>
      <c r="N908" s="188"/>
      <c r="O908" s="188"/>
      <c r="P908" s="188"/>
      <c r="Q908" s="188"/>
      <c r="R908" s="188"/>
      <c r="S908" s="188"/>
      <c r="T908" s="189"/>
      <c r="AT908" s="183" t="s">
        <v>219</v>
      </c>
      <c r="AU908" s="183" t="s">
        <v>87</v>
      </c>
      <c r="AV908" s="14" t="s">
        <v>200</v>
      </c>
      <c r="AW908" s="14" t="s">
        <v>29</v>
      </c>
      <c r="AX908" s="14" t="s">
        <v>81</v>
      </c>
      <c r="AY908" s="183" t="s">
        <v>196</v>
      </c>
    </row>
    <row r="909" spans="1:65" s="2" customFormat="1" ht="37.700000000000003" customHeight="1">
      <c r="A909" s="33"/>
      <c r="B909" s="156"/>
      <c r="C909" s="157" t="s">
        <v>1463</v>
      </c>
      <c r="D909" s="157" t="s">
        <v>197</v>
      </c>
      <c r="E909" s="158" t="s">
        <v>1464</v>
      </c>
      <c r="F909" s="159" t="s">
        <v>1465</v>
      </c>
      <c r="G909" s="160" t="s">
        <v>217</v>
      </c>
      <c r="H909" s="161">
        <v>46.6</v>
      </c>
      <c r="I909" s="162"/>
      <c r="J909" s="163">
        <f>ROUND(I909*H909,2)</f>
        <v>0</v>
      </c>
      <c r="K909" s="164"/>
      <c r="L909" s="34"/>
      <c r="M909" s="165" t="s">
        <v>1</v>
      </c>
      <c r="N909" s="166" t="s">
        <v>40</v>
      </c>
      <c r="O909" s="62"/>
      <c r="P909" s="167">
        <f>O909*H909</f>
        <v>0</v>
      </c>
      <c r="Q909" s="167">
        <v>0</v>
      </c>
      <c r="R909" s="167">
        <f>Q909*H909</f>
        <v>0</v>
      </c>
      <c r="S909" s="167">
        <v>0</v>
      </c>
      <c r="T909" s="168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69" t="s">
        <v>200</v>
      </c>
      <c r="AT909" s="169" t="s">
        <v>197</v>
      </c>
      <c r="AU909" s="169" t="s">
        <v>87</v>
      </c>
      <c r="AY909" s="18" t="s">
        <v>196</v>
      </c>
      <c r="BE909" s="170">
        <f>IF(N909="základná",J909,0)</f>
        <v>0</v>
      </c>
      <c r="BF909" s="170">
        <f>IF(N909="znížená",J909,0)</f>
        <v>0</v>
      </c>
      <c r="BG909" s="170">
        <f>IF(N909="zákl. prenesená",J909,0)</f>
        <v>0</v>
      </c>
      <c r="BH909" s="170">
        <f>IF(N909="zníž. prenesená",J909,0)</f>
        <v>0</v>
      </c>
      <c r="BI909" s="170">
        <f>IF(N909="nulová",J909,0)</f>
        <v>0</v>
      </c>
      <c r="BJ909" s="18" t="s">
        <v>87</v>
      </c>
      <c r="BK909" s="170">
        <f>ROUND(I909*H909,2)</f>
        <v>0</v>
      </c>
      <c r="BL909" s="18" t="s">
        <v>200</v>
      </c>
      <c r="BM909" s="169" t="s">
        <v>1466</v>
      </c>
    </row>
    <row r="910" spans="1:65" s="13" customFormat="1">
      <c r="B910" s="173"/>
      <c r="D910" s="174" t="s">
        <v>219</v>
      </c>
      <c r="E910" s="175" t="s">
        <v>1</v>
      </c>
      <c r="F910" s="176" t="s">
        <v>1467</v>
      </c>
      <c r="H910" s="177">
        <v>25.2</v>
      </c>
      <c r="I910" s="178"/>
      <c r="L910" s="173"/>
      <c r="M910" s="179"/>
      <c r="N910" s="180"/>
      <c r="O910" s="180"/>
      <c r="P910" s="180"/>
      <c r="Q910" s="180"/>
      <c r="R910" s="180"/>
      <c r="S910" s="180"/>
      <c r="T910" s="181"/>
      <c r="AT910" s="175" t="s">
        <v>219</v>
      </c>
      <c r="AU910" s="175" t="s">
        <v>87</v>
      </c>
      <c r="AV910" s="13" t="s">
        <v>87</v>
      </c>
      <c r="AW910" s="13" t="s">
        <v>29</v>
      </c>
      <c r="AX910" s="13" t="s">
        <v>74</v>
      </c>
      <c r="AY910" s="175" t="s">
        <v>196</v>
      </c>
    </row>
    <row r="911" spans="1:65" s="13" customFormat="1">
      <c r="B911" s="173"/>
      <c r="D911" s="174" t="s">
        <v>219</v>
      </c>
      <c r="E911" s="175" t="s">
        <v>1</v>
      </c>
      <c r="F911" s="176" t="s">
        <v>1468</v>
      </c>
      <c r="H911" s="177">
        <v>5.2</v>
      </c>
      <c r="I911" s="178"/>
      <c r="L911" s="173"/>
      <c r="M911" s="179"/>
      <c r="N911" s="180"/>
      <c r="O911" s="180"/>
      <c r="P911" s="180"/>
      <c r="Q911" s="180"/>
      <c r="R911" s="180"/>
      <c r="S911" s="180"/>
      <c r="T911" s="181"/>
      <c r="AT911" s="175" t="s">
        <v>219</v>
      </c>
      <c r="AU911" s="175" t="s">
        <v>87</v>
      </c>
      <c r="AV911" s="13" t="s">
        <v>87</v>
      </c>
      <c r="AW911" s="13" t="s">
        <v>29</v>
      </c>
      <c r="AX911" s="13" t="s">
        <v>74</v>
      </c>
      <c r="AY911" s="175" t="s">
        <v>196</v>
      </c>
    </row>
    <row r="912" spans="1:65" s="13" customFormat="1">
      <c r="B912" s="173"/>
      <c r="D912" s="174" t="s">
        <v>219</v>
      </c>
      <c r="E912" s="175" t="s">
        <v>1</v>
      </c>
      <c r="F912" s="176" t="s">
        <v>1469</v>
      </c>
      <c r="H912" s="177">
        <v>7.8</v>
      </c>
      <c r="I912" s="178"/>
      <c r="L912" s="173"/>
      <c r="M912" s="179"/>
      <c r="N912" s="180"/>
      <c r="O912" s="180"/>
      <c r="P912" s="180"/>
      <c r="Q912" s="180"/>
      <c r="R912" s="180"/>
      <c r="S912" s="180"/>
      <c r="T912" s="181"/>
      <c r="AT912" s="175" t="s">
        <v>219</v>
      </c>
      <c r="AU912" s="175" t="s">
        <v>87</v>
      </c>
      <c r="AV912" s="13" t="s">
        <v>87</v>
      </c>
      <c r="AW912" s="13" t="s">
        <v>29</v>
      </c>
      <c r="AX912" s="13" t="s">
        <v>74</v>
      </c>
      <c r="AY912" s="175" t="s">
        <v>196</v>
      </c>
    </row>
    <row r="913" spans="1:65" s="13" customFormat="1">
      <c r="B913" s="173"/>
      <c r="D913" s="174" t="s">
        <v>219</v>
      </c>
      <c r="E913" s="175" t="s">
        <v>1</v>
      </c>
      <c r="F913" s="176" t="s">
        <v>1470</v>
      </c>
      <c r="H913" s="177">
        <v>8.4</v>
      </c>
      <c r="I913" s="178"/>
      <c r="L913" s="173"/>
      <c r="M913" s="179"/>
      <c r="N913" s="180"/>
      <c r="O913" s="180"/>
      <c r="P913" s="180"/>
      <c r="Q913" s="180"/>
      <c r="R913" s="180"/>
      <c r="S913" s="180"/>
      <c r="T913" s="181"/>
      <c r="AT913" s="175" t="s">
        <v>219</v>
      </c>
      <c r="AU913" s="175" t="s">
        <v>87</v>
      </c>
      <c r="AV913" s="13" t="s">
        <v>87</v>
      </c>
      <c r="AW913" s="13" t="s">
        <v>29</v>
      </c>
      <c r="AX913" s="13" t="s">
        <v>74</v>
      </c>
      <c r="AY913" s="175" t="s">
        <v>196</v>
      </c>
    </row>
    <row r="914" spans="1:65" s="14" customFormat="1">
      <c r="B914" s="182"/>
      <c r="D914" s="174" t="s">
        <v>219</v>
      </c>
      <c r="E914" s="183" t="s">
        <v>1</v>
      </c>
      <c r="F914" s="184" t="s">
        <v>233</v>
      </c>
      <c r="H914" s="185">
        <v>46.6</v>
      </c>
      <c r="I914" s="186"/>
      <c r="L914" s="182"/>
      <c r="M914" s="187"/>
      <c r="N914" s="188"/>
      <c r="O914" s="188"/>
      <c r="P914" s="188"/>
      <c r="Q914" s="188"/>
      <c r="R914" s="188"/>
      <c r="S914" s="188"/>
      <c r="T914" s="189"/>
      <c r="AT914" s="183" t="s">
        <v>219</v>
      </c>
      <c r="AU914" s="183" t="s">
        <v>87</v>
      </c>
      <c r="AV914" s="14" t="s">
        <v>200</v>
      </c>
      <c r="AW914" s="14" t="s">
        <v>29</v>
      </c>
      <c r="AX914" s="14" t="s">
        <v>81</v>
      </c>
      <c r="AY914" s="183" t="s">
        <v>196</v>
      </c>
    </row>
    <row r="915" spans="1:65" s="2" customFormat="1" ht="24.2" customHeight="1">
      <c r="A915" s="33"/>
      <c r="B915" s="156"/>
      <c r="C915" s="157" t="s">
        <v>1471</v>
      </c>
      <c r="D915" s="157" t="s">
        <v>197</v>
      </c>
      <c r="E915" s="158" t="s">
        <v>1472</v>
      </c>
      <c r="F915" s="159" t="s">
        <v>1473</v>
      </c>
      <c r="G915" s="160" t="s">
        <v>444</v>
      </c>
      <c r="H915" s="161">
        <v>1</v>
      </c>
      <c r="I915" s="162"/>
      <c r="J915" s="163">
        <f>ROUND(I915*H915,2)</f>
        <v>0</v>
      </c>
      <c r="K915" s="164"/>
      <c r="L915" s="34"/>
      <c r="M915" s="165" t="s">
        <v>1</v>
      </c>
      <c r="N915" s="166" t="s">
        <v>40</v>
      </c>
      <c r="O915" s="62"/>
      <c r="P915" s="167">
        <f>O915*H915</f>
        <v>0</v>
      </c>
      <c r="Q915" s="167">
        <v>3.8000000000000002E-4</v>
      </c>
      <c r="R915" s="167">
        <f>Q915*H915</f>
        <v>3.8000000000000002E-4</v>
      </c>
      <c r="S915" s="167">
        <v>0</v>
      </c>
      <c r="T915" s="168">
        <f>S915*H915</f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69" t="s">
        <v>289</v>
      </c>
      <c r="AT915" s="169" t="s">
        <v>197</v>
      </c>
      <c r="AU915" s="169" t="s">
        <v>87</v>
      </c>
      <c r="AY915" s="18" t="s">
        <v>196</v>
      </c>
      <c r="BE915" s="170">
        <f>IF(N915="základná",J915,0)</f>
        <v>0</v>
      </c>
      <c r="BF915" s="170">
        <f>IF(N915="znížená",J915,0)</f>
        <v>0</v>
      </c>
      <c r="BG915" s="170">
        <f>IF(N915="zákl. prenesená",J915,0)</f>
        <v>0</v>
      </c>
      <c r="BH915" s="170">
        <f>IF(N915="zníž. prenesená",J915,0)</f>
        <v>0</v>
      </c>
      <c r="BI915" s="170">
        <f>IF(N915="nulová",J915,0)</f>
        <v>0</v>
      </c>
      <c r="BJ915" s="18" t="s">
        <v>87</v>
      </c>
      <c r="BK915" s="170">
        <f>ROUND(I915*H915,2)</f>
        <v>0</v>
      </c>
      <c r="BL915" s="18" t="s">
        <v>289</v>
      </c>
      <c r="BM915" s="169" t="s">
        <v>1474</v>
      </c>
    </row>
    <row r="916" spans="1:65" s="2" customFormat="1" ht="16.5" customHeight="1">
      <c r="A916" s="33"/>
      <c r="B916" s="156"/>
      <c r="C916" s="197" t="s">
        <v>1475</v>
      </c>
      <c r="D916" s="197" t="s">
        <v>305</v>
      </c>
      <c r="E916" s="198" t="s">
        <v>1476</v>
      </c>
      <c r="F916" s="199" t="s">
        <v>1477</v>
      </c>
      <c r="G916" s="200" t="s">
        <v>444</v>
      </c>
      <c r="H916" s="201">
        <v>1</v>
      </c>
      <c r="I916" s="202"/>
      <c r="J916" s="203">
        <f>ROUND(I916*H916,2)</f>
        <v>0</v>
      </c>
      <c r="K916" s="204"/>
      <c r="L916" s="205"/>
      <c r="M916" s="206" t="s">
        <v>1</v>
      </c>
      <c r="N916" s="207" t="s">
        <v>40</v>
      </c>
      <c r="O916" s="62"/>
      <c r="P916" s="167">
        <f>O916*H916</f>
        <v>0</v>
      </c>
      <c r="Q916" s="167">
        <v>0.06</v>
      </c>
      <c r="R916" s="167">
        <f>Q916*H916</f>
        <v>0.06</v>
      </c>
      <c r="S916" s="167">
        <v>0</v>
      </c>
      <c r="T916" s="168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69" t="s">
        <v>388</v>
      </c>
      <c r="AT916" s="169" t="s">
        <v>305</v>
      </c>
      <c r="AU916" s="169" t="s">
        <v>87</v>
      </c>
      <c r="AY916" s="18" t="s">
        <v>196</v>
      </c>
      <c r="BE916" s="170">
        <f>IF(N916="základná",J916,0)</f>
        <v>0</v>
      </c>
      <c r="BF916" s="170">
        <f>IF(N916="znížená",J916,0)</f>
        <v>0</v>
      </c>
      <c r="BG916" s="170">
        <f>IF(N916="zákl. prenesená",J916,0)</f>
        <v>0</v>
      </c>
      <c r="BH916" s="170">
        <f>IF(N916="zníž. prenesená",J916,0)</f>
        <v>0</v>
      </c>
      <c r="BI916" s="170">
        <f>IF(N916="nulová",J916,0)</f>
        <v>0</v>
      </c>
      <c r="BJ916" s="18" t="s">
        <v>87</v>
      </c>
      <c r="BK916" s="170">
        <f>ROUND(I916*H916,2)</f>
        <v>0</v>
      </c>
      <c r="BL916" s="18" t="s">
        <v>289</v>
      </c>
      <c r="BM916" s="169" t="s">
        <v>1478</v>
      </c>
    </row>
    <row r="917" spans="1:65" s="2" customFormat="1" ht="24.2" customHeight="1">
      <c r="A917" s="33"/>
      <c r="B917" s="156"/>
      <c r="C917" s="157" t="s">
        <v>1479</v>
      </c>
      <c r="D917" s="157" t="s">
        <v>197</v>
      </c>
      <c r="E917" s="158" t="s">
        <v>1480</v>
      </c>
      <c r="F917" s="159" t="s">
        <v>1481</v>
      </c>
      <c r="G917" s="160" t="s">
        <v>217</v>
      </c>
      <c r="H917" s="161">
        <v>2215.1120000000001</v>
      </c>
      <c r="I917" s="162"/>
      <c r="J917" s="163">
        <f>ROUND(I917*H917,2)</f>
        <v>0</v>
      </c>
      <c r="K917" s="164"/>
      <c r="L917" s="34"/>
      <c r="M917" s="165" t="s">
        <v>1</v>
      </c>
      <c r="N917" s="166" t="s">
        <v>40</v>
      </c>
      <c r="O917" s="62"/>
      <c r="P917" s="167">
        <f>O917*H917</f>
        <v>0</v>
      </c>
      <c r="Q917" s="167">
        <v>4.6999999999999999E-4</v>
      </c>
      <c r="R917" s="167">
        <f>Q917*H917</f>
        <v>1.0411026400000001</v>
      </c>
      <c r="S917" s="167">
        <v>0</v>
      </c>
      <c r="T917" s="168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69" t="s">
        <v>289</v>
      </c>
      <c r="AT917" s="169" t="s">
        <v>197</v>
      </c>
      <c r="AU917" s="169" t="s">
        <v>87</v>
      </c>
      <c r="AY917" s="18" t="s">
        <v>196</v>
      </c>
      <c r="BE917" s="170">
        <f>IF(N917="základná",J917,0)</f>
        <v>0</v>
      </c>
      <c r="BF917" s="170">
        <f>IF(N917="znížená",J917,0)</f>
        <v>0</v>
      </c>
      <c r="BG917" s="170">
        <f>IF(N917="zákl. prenesená",J917,0)</f>
        <v>0</v>
      </c>
      <c r="BH917" s="170">
        <f>IF(N917="zníž. prenesená",J917,0)</f>
        <v>0</v>
      </c>
      <c r="BI917" s="170">
        <f>IF(N917="nulová",J917,0)</f>
        <v>0</v>
      </c>
      <c r="BJ917" s="18" t="s">
        <v>87</v>
      </c>
      <c r="BK917" s="170">
        <f>ROUND(I917*H917,2)</f>
        <v>0</v>
      </c>
      <c r="BL917" s="18" t="s">
        <v>289</v>
      </c>
      <c r="BM917" s="169" t="s">
        <v>1482</v>
      </c>
    </row>
    <row r="918" spans="1:65" s="13" customFormat="1">
      <c r="B918" s="173"/>
      <c r="D918" s="174" t="s">
        <v>219</v>
      </c>
      <c r="E918" s="175" t="s">
        <v>1</v>
      </c>
      <c r="F918" s="176" t="s">
        <v>848</v>
      </c>
      <c r="H918" s="177">
        <v>1500.1120000000001</v>
      </c>
      <c r="I918" s="178"/>
      <c r="L918" s="173"/>
      <c r="M918" s="179"/>
      <c r="N918" s="180"/>
      <c r="O918" s="180"/>
      <c r="P918" s="180"/>
      <c r="Q918" s="180"/>
      <c r="R918" s="180"/>
      <c r="S918" s="180"/>
      <c r="T918" s="181"/>
      <c r="AT918" s="175" t="s">
        <v>219</v>
      </c>
      <c r="AU918" s="175" t="s">
        <v>87</v>
      </c>
      <c r="AV918" s="13" t="s">
        <v>87</v>
      </c>
      <c r="AW918" s="13" t="s">
        <v>29</v>
      </c>
      <c r="AX918" s="13" t="s">
        <v>74</v>
      </c>
      <c r="AY918" s="175" t="s">
        <v>196</v>
      </c>
    </row>
    <row r="919" spans="1:65" s="13" customFormat="1">
      <c r="B919" s="173"/>
      <c r="D919" s="174" t="s">
        <v>219</v>
      </c>
      <c r="E919" s="175" t="s">
        <v>1</v>
      </c>
      <c r="F919" s="176" t="s">
        <v>825</v>
      </c>
      <c r="H919" s="177">
        <v>380.1</v>
      </c>
      <c r="I919" s="178"/>
      <c r="L919" s="173"/>
      <c r="M919" s="179"/>
      <c r="N919" s="180"/>
      <c r="O919" s="180"/>
      <c r="P919" s="180"/>
      <c r="Q919" s="180"/>
      <c r="R919" s="180"/>
      <c r="S919" s="180"/>
      <c r="T919" s="181"/>
      <c r="AT919" s="175" t="s">
        <v>219</v>
      </c>
      <c r="AU919" s="175" t="s">
        <v>87</v>
      </c>
      <c r="AV919" s="13" t="s">
        <v>87</v>
      </c>
      <c r="AW919" s="13" t="s">
        <v>29</v>
      </c>
      <c r="AX919" s="13" t="s">
        <v>74</v>
      </c>
      <c r="AY919" s="175" t="s">
        <v>196</v>
      </c>
    </row>
    <row r="920" spans="1:65" s="13" customFormat="1">
      <c r="B920" s="173"/>
      <c r="D920" s="174" t="s">
        <v>219</v>
      </c>
      <c r="E920" s="175" t="s">
        <v>1</v>
      </c>
      <c r="F920" s="176" t="s">
        <v>1483</v>
      </c>
      <c r="H920" s="177">
        <v>334.9</v>
      </c>
      <c r="I920" s="178"/>
      <c r="L920" s="173"/>
      <c r="M920" s="179"/>
      <c r="N920" s="180"/>
      <c r="O920" s="180"/>
      <c r="P920" s="180"/>
      <c r="Q920" s="180"/>
      <c r="R920" s="180"/>
      <c r="S920" s="180"/>
      <c r="T920" s="181"/>
      <c r="AT920" s="175" t="s">
        <v>219</v>
      </c>
      <c r="AU920" s="175" t="s">
        <v>87</v>
      </c>
      <c r="AV920" s="13" t="s">
        <v>87</v>
      </c>
      <c r="AW920" s="13" t="s">
        <v>29</v>
      </c>
      <c r="AX920" s="13" t="s">
        <v>74</v>
      </c>
      <c r="AY920" s="175" t="s">
        <v>196</v>
      </c>
    </row>
    <row r="921" spans="1:65" s="14" customFormat="1">
      <c r="B921" s="182"/>
      <c r="D921" s="174" t="s">
        <v>219</v>
      </c>
      <c r="E921" s="183" t="s">
        <v>1</v>
      </c>
      <c r="F921" s="184" t="s">
        <v>233</v>
      </c>
      <c r="H921" s="185">
        <v>2215.1120000000001</v>
      </c>
      <c r="I921" s="186"/>
      <c r="L921" s="182"/>
      <c r="M921" s="187"/>
      <c r="N921" s="188"/>
      <c r="O921" s="188"/>
      <c r="P921" s="188"/>
      <c r="Q921" s="188"/>
      <c r="R921" s="188"/>
      <c r="S921" s="188"/>
      <c r="T921" s="189"/>
      <c r="AT921" s="183" t="s">
        <v>219</v>
      </c>
      <c r="AU921" s="183" t="s">
        <v>87</v>
      </c>
      <c r="AV921" s="14" t="s">
        <v>200</v>
      </c>
      <c r="AW921" s="14" t="s">
        <v>29</v>
      </c>
      <c r="AX921" s="14" t="s">
        <v>81</v>
      </c>
      <c r="AY921" s="183" t="s">
        <v>196</v>
      </c>
    </row>
    <row r="922" spans="1:65" s="2" customFormat="1" ht="24.2" customHeight="1">
      <c r="A922" s="33"/>
      <c r="B922" s="156"/>
      <c r="C922" s="197" t="s">
        <v>1484</v>
      </c>
      <c r="D922" s="197" t="s">
        <v>305</v>
      </c>
      <c r="E922" s="198" t="s">
        <v>1485</v>
      </c>
      <c r="F922" s="199" t="s">
        <v>1486</v>
      </c>
      <c r="G922" s="200" t="s">
        <v>217</v>
      </c>
      <c r="H922" s="201">
        <v>2215.1120000000001</v>
      </c>
      <c r="I922" s="202"/>
      <c r="J922" s="203">
        <f>ROUND(I922*H922,2)</f>
        <v>0</v>
      </c>
      <c r="K922" s="204"/>
      <c r="L922" s="205"/>
      <c r="M922" s="206" t="s">
        <v>1</v>
      </c>
      <c r="N922" s="207" t="s">
        <v>40</v>
      </c>
      <c r="O922" s="62"/>
      <c r="P922" s="167">
        <f>O922*H922</f>
        <v>0</v>
      </c>
      <c r="Q922" s="167">
        <v>2.5600000000000001E-2</v>
      </c>
      <c r="R922" s="167">
        <f>Q922*H922</f>
        <v>56.706867200000005</v>
      </c>
      <c r="S922" s="167">
        <v>0</v>
      </c>
      <c r="T922" s="168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169" t="s">
        <v>388</v>
      </c>
      <c r="AT922" s="169" t="s">
        <v>305</v>
      </c>
      <c r="AU922" s="169" t="s">
        <v>87</v>
      </c>
      <c r="AY922" s="18" t="s">
        <v>196</v>
      </c>
      <c r="BE922" s="170">
        <f>IF(N922="základná",J922,0)</f>
        <v>0</v>
      </c>
      <c r="BF922" s="170">
        <f>IF(N922="znížená",J922,0)</f>
        <v>0</v>
      </c>
      <c r="BG922" s="170">
        <f>IF(N922="zákl. prenesená",J922,0)</f>
        <v>0</v>
      </c>
      <c r="BH922" s="170">
        <f>IF(N922="zníž. prenesená",J922,0)</f>
        <v>0</v>
      </c>
      <c r="BI922" s="170">
        <f>IF(N922="nulová",J922,0)</f>
        <v>0</v>
      </c>
      <c r="BJ922" s="18" t="s">
        <v>87</v>
      </c>
      <c r="BK922" s="170">
        <f>ROUND(I922*H922,2)</f>
        <v>0</v>
      </c>
      <c r="BL922" s="18" t="s">
        <v>289</v>
      </c>
      <c r="BM922" s="169" t="s">
        <v>1487</v>
      </c>
    </row>
    <row r="923" spans="1:65" s="13" customFormat="1">
      <c r="B923" s="173"/>
      <c r="D923" s="174" t="s">
        <v>219</v>
      </c>
      <c r="E923" s="175" t="s">
        <v>1</v>
      </c>
      <c r="F923" s="176" t="s">
        <v>1488</v>
      </c>
      <c r="H923" s="177">
        <v>2215.1120000000001</v>
      </c>
      <c r="I923" s="178"/>
      <c r="L923" s="173"/>
      <c r="M923" s="179"/>
      <c r="N923" s="180"/>
      <c r="O923" s="180"/>
      <c r="P923" s="180"/>
      <c r="Q923" s="180"/>
      <c r="R923" s="180"/>
      <c r="S923" s="180"/>
      <c r="T923" s="181"/>
      <c r="AT923" s="175" t="s">
        <v>219</v>
      </c>
      <c r="AU923" s="175" t="s">
        <v>87</v>
      </c>
      <c r="AV923" s="13" t="s">
        <v>87</v>
      </c>
      <c r="AW923" s="13" t="s">
        <v>29</v>
      </c>
      <c r="AX923" s="13" t="s">
        <v>81</v>
      </c>
      <c r="AY923" s="175" t="s">
        <v>196</v>
      </c>
    </row>
    <row r="924" spans="1:65" s="2" customFormat="1" ht="33" customHeight="1">
      <c r="A924" s="33"/>
      <c r="B924" s="156"/>
      <c r="C924" s="157" t="s">
        <v>1489</v>
      </c>
      <c r="D924" s="157" t="s">
        <v>197</v>
      </c>
      <c r="E924" s="158" t="s">
        <v>1490</v>
      </c>
      <c r="F924" s="159" t="s">
        <v>1491</v>
      </c>
      <c r="G924" s="160" t="s">
        <v>217</v>
      </c>
      <c r="H924" s="161">
        <v>2486.761</v>
      </c>
      <c r="I924" s="162"/>
      <c r="J924" s="163">
        <f>ROUND(I924*H924,2)</f>
        <v>0</v>
      </c>
      <c r="K924" s="164"/>
      <c r="L924" s="34"/>
      <c r="M924" s="165" t="s">
        <v>1</v>
      </c>
      <c r="N924" s="166" t="s">
        <v>40</v>
      </c>
      <c r="O924" s="62"/>
      <c r="P924" s="167">
        <f>O924*H924</f>
        <v>0</v>
      </c>
      <c r="Q924" s="167">
        <v>2.0000000000000001E-4</v>
      </c>
      <c r="R924" s="167">
        <f>Q924*H924</f>
        <v>0.49735220000000002</v>
      </c>
      <c r="S924" s="167">
        <v>0</v>
      </c>
      <c r="T924" s="168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69" t="s">
        <v>289</v>
      </c>
      <c r="AT924" s="169" t="s">
        <v>197</v>
      </c>
      <c r="AU924" s="169" t="s">
        <v>87</v>
      </c>
      <c r="AY924" s="18" t="s">
        <v>196</v>
      </c>
      <c r="BE924" s="170">
        <f>IF(N924="základná",J924,0)</f>
        <v>0</v>
      </c>
      <c r="BF924" s="170">
        <f>IF(N924="znížená",J924,0)</f>
        <v>0</v>
      </c>
      <c r="BG924" s="170">
        <f>IF(N924="zákl. prenesená",J924,0)</f>
        <v>0</v>
      </c>
      <c r="BH924" s="170">
        <f>IF(N924="zníž. prenesená",J924,0)</f>
        <v>0</v>
      </c>
      <c r="BI924" s="170">
        <f>IF(N924="nulová",J924,0)</f>
        <v>0</v>
      </c>
      <c r="BJ924" s="18" t="s">
        <v>87</v>
      </c>
      <c r="BK924" s="170">
        <f>ROUND(I924*H924,2)</f>
        <v>0</v>
      </c>
      <c r="BL924" s="18" t="s">
        <v>289</v>
      </c>
      <c r="BM924" s="169" t="s">
        <v>1492</v>
      </c>
    </row>
    <row r="925" spans="1:65" s="13" customFormat="1">
      <c r="B925" s="173"/>
      <c r="D925" s="174" t="s">
        <v>219</v>
      </c>
      <c r="E925" s="175" t="s">
        <v>1</v>
      </c>
      <c r="F925" s="176" t="s">
        <v>1493</v>
      </c>
      <c r="H925" s="177">
        <v>2317.6329999999998</v>
      </c>
      <c r="I925" s="178"/>
      <c r="L925" s="173"/>
      <c r="M925" s="179"/>
      <c r="N925" s="180"/>
      <c r="O925" s="180"/>
      <c r="P925" s="180"/>
      <c r="Q925" s="180"/>
      <c r="R925" s="180"/>
      <c r="S925" s="180"/>
      <c r="T925" s="181"/>
      <c r="AT925" s="175" t="s">
        <v>219</v>
      </c>
      <c r="AU925" s="175" t="s">
        <v>87</v>
      </c>
      <c r="AV925" s="13" t="s">
        <v>87</v>
      </c>
      <c r="AW925" s="13" t="s">
        <v>29</v>
      </c>
      <c r="AX925" s="13" t="s">
        <v>74</v>
      </c>
      <c r="AY925" s="175" t="s">
        <v>196</v>
      </c>
    </row>
    <row r="926" spans="1:65" s="13" customFormat="1">
      <c r="B926" s="173"/>
      <c r="D926" s="174" t="s">
        <v>219</v>
      </c>
      <c r="E926" s="175" t="s">
        <v>1</v>
      </c>
      <c r="F926" s="176" t="s">
        <v>1494</v>
      </c>
      <c r="H926" s="177">
        <v>16.352</v>
      </c>
      <c r="I926" s="178"/>
      <c r="L926" s="173"/>
      <c r="M926" s="179"/>
      <c r="N926" s="180"/>
      <c r="O926" s="180"/>
      <c r="P926" s="180"/>
      <c r="Q926" s="180"/>
      <c r="R926" s="180"/>
      <c r="S926" s="180"/>
      <c r="T926" s="181"/>
      <c r="AT926" s="175" t="s">
        <v>219</v>
      </c>
      <c r="AU926" s="175" t="s">
        <v>87</v>
      </c>
      <c r="AV926" s="13" t="s">
        <v>87</v>
      </c>
      <c r="AW926" s="13" t="s">
        <v>29</v>
      </c>
      <c r="AX926" s="13" t="s">
        <v>74</v>
      </c>
      <c r="AY926" s="175" t="s">
        <v>196</v>
      </c>
    </row>
    <row r="927" spans="1:65" s="13" customFormat="1" ht="33.75">
      <c r="B927" s="173"/>
      <c r="D927" s="174" t="s">
        <v>219</v>
      </c>
      <c r="E927" s="175" t="s">
        <v>1</v>
      </c>
      <c r="F927" s="176" t="s">
        <v>1495</v>
      </c>
      <c r="H927" s="177">
        <v>-177.78299999999999</v>
      </c>
      <c r="I927" s="178"/>
      <c r="L927" s="173"/>
      <c r="M927" s="179"/>
      <c r="N927" s="180"/>
      <c r="O927" s="180"/>
      <c r="P927" s="180"/>
      <c r="Q927" s="180"/>
      <c r="R927" s="180"/>
      <c r="S927" s="180"/>
      <c r="T927" s="181"/>
      <c r="AT927" s="175" t="s">
        <v>219</v>
      </c>
      <c r="AU927" s="175" t="s">
        <v>87</v>
      </c>
      <c r="AV927" s="13" t="s">
        <v>87</v>
      </c>
      <c r="AW927" s="13" t="s">
        <v>29</v>
      </c>
      <c r="AX927" s="13" t="s">
        <v>74</v>
      </c>
      <c r="AY927" s="175" t="s">
        <v>196</v>
      </c>
    </row>
    <row r="928" spans="1:65" s="13" customFormat="1">
      <c r="B928" s="173"/>
      <c r="D928" s="174" t="s">
        <v>219</v>
      </c>
      <c r="E928" s="175" t="s">
        <v>1</v>
      </c>
      <c r="F928" s="176" t="s">
        <v>1496</v>
      </c>
      <c r="H928" s="177">
        <v>-51.423000000000002</v>
      </c>
      <c r="I928" s="178"/>
      <c r="L928" s="173"/>
      <c r="M928" s="179"/>
      <c r="N928" s="180"/>
      <c r="O928" s="180"/>
      <c r="P928" s="180"/>
      <c r="Q928" s="180"/>
      <c r="R928" s="180"/>
      <c r="S928" s="180"/>
      <c r="T928" s="181"/>
      <c r="AT928" s="175" t="s">
        <v>219</v>
      </c>
      <c r="AU928" s="175" t="s">
        <v>87</v>
      </c>
      <c r="AV928" s="13" t="s">
        <v>87</v>
      </c>
      <c r="AW928" s="13" t="s">
        <v>29</v>
      </c>
      <c r="AX928" s="13" t="s">
        <v>74</v>
      </c>
      <c r="AY928" s="175" t="s">
        <v>196</v>
      </c>
    </row>
    <row r="929" spans="1:65" s="13" customFormat="1">
      <c r="B929" s="173"/>
      <c r="D929" s="174" t="s">
        <v>219</v>
      </c>
      <c r="E929" s="175" t="s">
        <v>1</v>
      </c>
      <c r="F929" s="176" t="s">
        <v>1497</v>
      </c>
      <c r="H929" s="177">
        <v>-8.0649999999999995</v>
      </c>
      <c r="I929" s="178"/>
      <c r="L929" s="173"/>
      <c r="M929" s="179"/>
      <c r="N929" s="180"/>
      <c r="O929" s="180"/>
      <c r="P929" s="180"/>
      <c r="Q929" s="180"/>
      <c r="R929" s="180"/>
      <c r="S929" s="180"/>
      <c r="T929" s="181"/>
      <c r="AT929" s="175" t="s">
        <v>219</v>
      </c>
      <c r="AU929" s="175" t="s">
        <v>87</v>
      </c>
      <c r="AV929" s="13" t="s">
        <v>87</v>
      </c>
      <c r="AW929" s="13" t="s">
        <v>29</v>
      </c>
      <c r="AX929" s="13" t="s">
        <v>74</v>
      </c>
      <c r="AY929" s="175" t="s">
        <v>196</v>
      </c>
    </row>
    <row r="930" spans="1:65" s="13" customFormat="1">
      <c r="B930" s="173"/>
      <c r="D930" s="174" t="s">
        <v>219</v>
      </c>
      <c r="E930" s="175" t="s">
        <v>1</v>
      </c>
      <c r="F930" s="176" t="s">
        <v>1498</v>
      </c>
      <c r="H930" s="177">
        <v>28.466000000000001</v>
      </c>
      <c r="I930" s="178"/>
      <c r="L930" s="173"/>
      <c r="M930" s="179"/>
      <c r="N930" s="180"/>
      <c r="O930" s="180"/>
      <c r="P930" s="180"/>
      <c r="Q930" s="180"/>
      <c r="R930" s="180"/>
      <c r="S930" s="180"/>
      <c r="T930" s="181"/>
      <c r="AT930" s="175" t="s">
        <v>219</v>
      </c>
      <c r="AU930" s="175" t="s">
        <v>87</v>
      </c>
      <c r="AV930" s="13" t="s">
        <v>87</v>
      </c>
      <c r="AW930" s="13" t="s">
        <v>29</v>
      </c>
      <c r="AX930" s="13" t="s">
        <v>74</v>
      </c>
      <c r="AY930" s="175" t="s">
        <v>196</v>
      </c>
    </row>
    <row r="931" spans="1:65" s="13" customFormat="1">
      <c r="B931" s="173"/>
      <c r="D931" s="174" t="s">
        <v>219</v>
      </c>
      <c r="E931" s="175" t="s">
        <v>1</v>
      </c>
      <c r="F931" s="176" t="s">
        <v>1499</v>
      </c>
      <c r="H931" s="177">
        <v>73.125</v>
      </c>
      <c r="I931" s="178"/>
      <c r="L931" s="173"/>
      <c r="M931" s="179"/>
      <c r="N931" s="180"/>
      <c r="O931" s="180"/>
      <c r="P931" s="180"/>
      <c r="Q931" s="180"/>
      <c r="R931" s="180"/>
      <c r="S931" s="180"/>
      <c r="T931" s="181"/>
      <c r="AT931" s="175" t="s">
        <v>219</v>
      </c>
      <c r="AU931" s="175" t="s">
        <v>87</v>
      </c>
      <c r="AV931" s="13" t="s">
        <v>87</v>
      </c>
      <c r="AW931" s="13" t="s">
        <v>29</v>
      </c>
      <c r="AX931" s="13" t="s">
        <v>74</v>
      </c>
      <c r="AY931" s="175" t="s">
        <v>196</v>
      </c>
    </row>
    <row r="932" spans="1:65" s="13" customFormat="1">
      <c r="B932" s="173"/>
      <c r="D932" s="174" t="s">
        <v>219</v>
      </c>
      <c r="E932" s="175" t="s">
        <v>1</v>
      </c>
      <c r="F932" s="176" t="s">
        <v>1500</v>
      </c>
      <c r="H932" s="177">
        <v>288.45600000000002</v>
      </c>
      <c r="I932" s="178"/>
      <c r="L932" s="173"/>
      <c r="M932" s="179"/>
      <c r="N932" s="180"/>
      <c r="O932" s="180"/>
      <c r="P932" s="180"/>
      <c r="Q932" s="180"/>
      <c r="R932" s="180"/>
      <c r="S932" s="180"/>
      <c r="T932" s="181"/>
      <c r="AT932" s="175" t="s">
        <v>219</v>
      </c>
      <c r="AU932" s="175" t="s">
        <v>87</v>
      </c>
      <c r="AV932" s="13" t="s">
        <v>87</v>
      </c>
      <c r="AW932" s="13" t="s">
        <v>29</v>
      </c>
      <c r="AX932" s="13" t="s">
        <v>74</v>
      </c>
      <c r="AY932" s="175" t="s">
        <v>196</v>
      </c>
    </row>
    <row r="933" spans="1:65" s="14" customFormat="1">
      <c r="B933" s="182"/>
      <c r="D933" s="174" t="s">
        <v>219</v>
      </c>
      <c r="E933" s="183" t="s">
        <v>1</v>
      </c>
      <c r="F933" s="184" t="s">
        <v>233</v>
      </c>
      <c r="H933" s="185">
        <v>2486.761</v>
      </c>
      <c r="I933" s="186"/>
      <c r="L933" s="182"/>
      <c r="M933" s="187"/>
      <c r="N933" s="188"/>
      <c r="O933" s="188"/>
      <c r="P933" s="188"/>
      <c r="Q933" s="188"/>
      <c r="R933" s="188"/>
      <c r="S933" s="188"/>
      <c r="T933" s="189"/>
      <c r="AT933" s="183" t="s">
        <v>219</v>
      </c>
      <c r="AU933" s="183" t="s">
        <v>87</v>
      </c>
      <c r="AV933" s="14" t="s">
        <v>200</v>
      </c>
      <c r="AW933" s="14" t="s">
        <v>29</v>
      </c>
      <c r="AX933" s="14" t="s">
        <v>81</v>
      </c>
      <c r="AY933" s="183" t="s">
        <v>196</v>
      </c>
    </row>
    <row r="934" spans="1:65" s="2" customFormat="1" ht="24.2" customHeight="1">
      <c r="A934" s="33"/>
      <c r="B934" s="156"/>
      <c r="C934" s="197" t="s">
        <v>1501</v>
      </c>
      <c r="D934" s="197" t="s">
        <v>305</v>
      </c>
      <c r="E934" s="198" t="s">
        <v>1502</v>
      </c>
      <c r="F934" s="199" t="s">
        <v>1503</v>
      </c>
      <c r="G934" s="200" t="s">
        <v>217</v>
      </c>
      <c r="H934" s="201">
        <v>2458.2950000000001</v>
      </c>
      <c r="I934" s="202"/>
      <c r="J934" s="203">
        <f>ROUND(I934*H934,2)</f>
        <v>0</v>
      </c>
      <c r="K934" s="204"/>
      <c r="L934" s="205"/>
      <c r="M934" s="206" t="s">
        <v>1</v>
      </c>
      <c r="N934" s="207" t="s">
        <v>40</v>
      </c>
      <c r="O934" s="62"/>
      <c r="P934" s="167">
        <f>O934*H934</f>
        <v>0</v>
      </c>
      <c r="Q934" s="167">
        <v>2.1700000000000001E-2</v>
      </c>
      <c r="R934" s="167">
        <f>Q934*H934</f>
        <v>53.345001500000002</v>
      </c>
      <c r="S934" s="167">
        <v>0</v>
      </c>
      <c r="T934" s="168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69" t="s">
        <v>388</v>
      </c>
      <c r="AT934" s="169" t="s">
        <v>305</v>
      </c>
      <c r="AU934" s="169" t="s">
        <v>87</v>
      </c>
      <c r="AY934" s="18" t="s">
        <v>196</v>
      </c>
      <c r="BE934" s="170">
        <f>IF(N934="základná",J934,0)</f>
        <v>0</v>
      </c>
      <c r="BF934" s="170">
        <f>IF(N934="znížená",J934,0)</f>
        <v>0</v>
      </c>
      <c r="BG934" s="170">
        <f>IF(N934="zákl. prenesená",J934,0)</f>
        <v>0</v>
      </c>
      <c r="BH934" s="170">
        <f>IF(N934="zníž. prenesená",J934,0)</f>
        <v>0</v>
      </c>
      <c r="BI934" s="170">
        <f>IF(N934="nulová",J934,0)</f>
        <v>0</v>
      </c>
      <c r="BJ934" s="18" t="s">
        <v>87</v>
      </c>
      <c r="BK934" s="170">
        <f>ROUND(I934*H934,2)</f>
        <v>0</v>
      </c>
      <c r="BL934" s="18" t="s">
        <v>289</v>
      </c>
      <c r="BM934" s="169" t="s">
        <v>1504</v>
      </c>
    </row>
    <row r="935" spans="1:65" s="13" customFormat="1">
      <c r="B935" s="173"/>
      <c r="D935" s="174" t="s">
        <v>219</v>
      </c>
      <c r="E935" s="175" t="s">
        <v>1</v>
      </c>
      <c r="F935" s="176" t="s">
        <v>1493</v>
      </c>
      <c r="H935" s="177">
        <v>2317.6329999999998</v>
      </c>
      <c r="I935" s="178"/>
      <c r="L935" s="173"/>
      <c r="M935" s="179"/>
      <c r="N935" s="180"/>
      <c r="O935" s="180"/>
      <c r="P935" s="180"/>
      <c r="Q935" s="180"/>
      <c r="R935" s="180"/>
      <c r="S935" s="180"/>
      <c r="T935" s="181"/>
      <c r="AT935" s="175" t="s">
        <v>219</v>
      </c>
      <c r="AU935" s="175" t="s">
        <v>87</v>
      </c>
      <c r="AV935" s="13" t="s">
        <v>87</v>
      </c>
      <c r="AW935" s="13" t="s">
        <v>29</v>
      </c>
      <c r="AX935" s="13" t="s">
        <v>74</v>
      </c>
      <c r="AY935" s="175" t="s">
        <v>196</v>
      </c>
    </row>
    <row r="936" spans="1:65" s="13" customFormat="1">
      <c r="B936" s="173"/>
      <c r="D936" s="174" t="s">
        <v>219</v>
      </c>
      <c r="E936" s="175" t="s">
        <v>1</v>
      </c>
      <c r="F936" s="176" t="s">
        <v>1494</v>
      </c>
      <c r="H936" s="177">
        <v>16.352</v>
      </c>
      <c r="I936" s="178"/>
      <c r="L936" s="173"/>
      <c r="M936" s="179"/>
      <c r="N936" s="180"/>
      <c r="O936" s="180"/>
      <c r="P936" s="180"/>
      <c r="Q936" s="180"/>
      <c r="R936" s="180"/>
      <c r="S936" s="180"/>
      <c r="T936" s="181"/>
      <c r="AT936" s="175" t="s">
        <v>219</v>
      </c>
      <c r="AU936" s="175" t="s">
        <v>87</v>
      </c>
      <c r="AV936" s="13" t="s">
        <v>87</v>
      </c>
      <c r="AW936" s="13" t="s">
        <v>29</v>
      </c>
      <c r="AX936" s="13" t="s">
        <v>74</v>
      </c>
      <c r="AY936" s="175" t="s">
        <v>196</v>
      </c>
    </row>
    <row r="937" spans="1:65" s="13" customFormat="1" ht="33.75">
      <c r="B937" s="173"/>
      <c r="D937" s="174" t="s">
        <v>219</v>
      </c>
      <c r="E937" s="175" t="s">
        <v>1</v>
      </c>
      <c r="F937" s="176" t="s">
        <v>1495</v>
      </c>
      <c r="H937" s="177">
        <v>-177.78299999999999</v>
      </c>
      <c r="I937" s="178"/>
      <c r="L937" s="173"/>
      <c r="M937" s="179"/>
      <c r="N937" s="180"/>
      <c r="O937" s="180"/>
      <c r="P937" s="180"/>
      <c r="Q937" s="180"/>
      <c r="R937" s="180"/>
      <c r="S937" s="180"/>
      <c r="T937" s="181"/>
      <c r="AT937" s="175" t="s">
        <v>219</v>
      </c>
      <c r="AU937" s="175" t="s">
        <v>87</v>
      </c>
      <c r="AV937" s="13" t="s">
        <v>87</v>
      </c>
      <c r="AW937" s="13" t="s">
        <v>29</v>
      </c>
      <c r="AX937" s="13" t="s">
        <v>74</v>
      </c>
      <c r="AY937" s="175" t="s">
        <v>196</v>
      </c>
    </row>
    <row r="938" spans="1:65" s="13" customFormat="1">
      <c r="B938" s="173"/>
      <c r="D938" s="174" t="s">
        <v>219</v>
      </c>
      <c r="E938" s="175" t="s">
        <v>1</v>
      </c>
      <c r="F938" s="176" t="s">
        <v>1496</v>
      </c>
      <c r="H938" s="177">
        <v>-51.423000000000002</v>
      </c>
      <c r="I938" s="178"/>
      <c r="L938" s="173"/>
      <c r="M938" s="179"/>
      <c r="N938" s="180"/>
      <c r="O938" s="180"/>
      <c r="P938" s="180"/>
      <c r="Q938" s="180"/>
      <c r="R938" s="180"/>
      <c r="S938" s="180"/>
      <c r="T938" s="181"/>
      <c r="AT938" s="175" t="s">
        <v>219</v>
      </c>
      <c r="AU938" s="175" t="s">
        <v>87</v>
      </c>
      <c r="AV938" s="13" t="s">
        <v>87</v>
      </c>
      <c r="AW938" s="13" t="s">
        <v>29</v>
      </c>
      <c r="AX938" s="13" t="s">
        <v>74</v>
      </c>
      <c r="AY938" s="175" t="s">
        <v>196</v>
      </c>
    </row>
    <row r="939" spans="1:65" s="13" customFormat="1">
      <c r="B939" s="173"/>
      <c r="D939" s="174" t="s">
        <v>219</v>
      </c>
      <c r="E939" s="175" t="s">
        <v>1</v>
      </c>
      <c r="F939" s="176" t="s">
        <v>1497</v>
      </c>
      <c r="H939" s="177">
        <v>-8.0649999999999995</v>
      </c>
      <c r="I939" s="178"/>
      <c r="L939" s="173"/>
      <c r="M939" s="179"/>
      <c r="N939" s="180"/>
      <c r="O939" s="180"/>
      <c r="P939" s="180"/>
      <c r="Q939" s="180"/>
      <c r="R939" s="180"/>
      <c r="S939" s="180"/>
      <c r="T939" s="181"/>
      <c r="AT939" s="175" t="s">
        <v>219</v>
      </c>
      <c r="AU939" s="175" t="s">
        <v>87</v>
      </c>
      <c r="AV939" s="13" t="s">
        <v>87</v>
      </c>
      <c r="AW939" s="13" t="s">
        <v>29</v>
      </c>
      <c r="AX939" s="13" t="s">
        <v>74</v>
      </c>
      <c r="AY939" s="175" t="s">
        <v>196</v>
      </c>
    </row>
    <row r="940" spans="1:65" s="13" customFormat="1">
      <c r="B940" s="173"/>
      <c r="D940" s="174" t="s">
        <v>219</v>
      </c>
      <c r="E940" s="175" t="s">
        <v>1</v>
      </c>
      <c r="F940" s="176" t="s">
        <v>1499</v>
      </c>
      <c r="H940" s="177">
        <v>73.125</v>
      </c>
      <c r="I940" s="178"/>
      <c r="L940" s="173"/>
      <c r="M940" s="179"/>
      <c r="N940" s="180"/>
      <c r="O940" s="180"/>
      <c r="P940" s="180"/>
      <c r="Q940" s="180"/>
      <c r="R940" s="180"/>
      <c r="S940" s="180"/>
      <c r="T940" s="181"/>
      <c r="AT940" s="175" t="s">
        <v>219</v>
      </c>
      <c r="AU940" s="175" t="s">
        <v>87</v>
      </c>
      <c r="AV940" s="13" t="s">
        <v>87</v>
      </c>
      <c r="AW940" s="13" t="s">
        <v>29</v>
      </c>
      <c r="AX940" s="13" t="s">
        <v>74</v>
      </c>
      <c r="AY940" s="175" t="s">
        <v>196</v>
      </c>
    </row>
    <row r="941" spans="1:65" s="13" customFormat="1">
      <c r="B941" s="173"/>
      <c r="D941" s="174" t="s">
        <v>219</v>
      </c>
      <c r="E941" s="175" t="s">
        <v>1</v>
      </c>
      <c r="F941" s="176" t="s">
        <v>1500</v>
      </c>
      <c r="H941" s="177">
        <v>288.45600000000002</v>
      </c>
      <c r="I941" s="178"/>
      <c r="L941" s="173"/>
      <c r="M941" s="179"/>
      <c r="N941" s="180"/>
      <c r="O941" s="180"/>
      <c r="P941" s="180"/>
      <c r="Q941" s="180"/>
      <c r="R941" s="180"/>
      <c r="S941" s="180"/>
      <c r="T941" s="181"/>
      <c r="AT941" s="175" t="s">
        <v>219</v>
      </c>
      <c r="AU941" s="175" t="s">
        <v>87</v>
      </c>
      <c r="AV941" s="13" t="s">
        <v>87</v>
      </c>
      <c r="AW941" s="13" t="s">
        <v>29</v>
      </c>
      <c r="AX941" s="13" t="s">
        <v>74</v>
      </c>
      <c r="AY941" s="175" t="s">
        <v>196</v>
      </c>
    </row>
    <row r="942" spans="1:65" s="14" customFormat="1">
      <c r="B942" s="182"/>
      <c r="D942" s="174" t="s">
        <v>219</v>
      </c>
      <c r="E942" s="183" t="s">
        <v>1</v>
      </c>
      <c r="F942" s="184" t="s">
        <v>233</v>
      </c>
      <c r="H942" s="185">
        <v>2458.2950000000001</v>
      </c>
      <c r="I942" s="186"/>
      <c r="L942" s="182"/>
      <c r="M942" s="187"/>
      <c r="N942" s="188"/>
      <c r="O942" s="188"/>
      <c r="P942" s="188"/>
      <c r="Q942" s="188"/>
      <c r="R942" s="188"/>
      <c r="S942" s="188"/>
      <c r="T942" s="189"/>
      <c r="AT942" s="183" t="s">
        <v>219</v>
      </c>
      <c r="AU942" s="183" t="s">
        <v>87</v>
      </c>
      <c r="AV942" s="14" t="s">
        <v>200</v>
      </c>
      <c r="AW942" s="14" t="s">
        <v>29</v>
      </c>
      <c r="AX942" s="14" t="s">
        <v>81</v>
      </c>
      <c r="AY942" s="183" t="s">
        <v>196</v>
      </c>
    </row>
    <row r="943" spans="1:65" s="2" customFormat="1" ht="37.700000000000003" customHeight="1">
      <c r="A943" s="33"/>
      <c r="B943" s="156"/>
      <c r="C943" s="197" t="s">
        <v>1505</v>
      </c>
      <c r="D943" s="197" t="s">
        <v>305</v>
      </c>
      <c r="E943" s="198" t="s">
        <v>1506</v>
      </c>
      <c r="F943" s="199" t="s">
        <v>1507</v>
      </c>
      <c r="G943" s="200" t="s">
        <v>217</v>
      </c>
      <c r="H943" s="201">
        <v>28.466000000000001</v>
      </c>
      <c r="I943" s="202"/>
      <c r="J943" s="203">
        <f>ROUND(I943*H943,2)</f>
        <v>0</v>
      </c>
      <c r="K943" s="204"/>
      <c r="L943" s="205"/>
      <c r="M943" s="206" t="s">
        <v>1</v>
      </c>
      <c r="N943" s="207" t="s">
        <v>40</v>
      </c>
      <c r="O943" s="62"/>
      <c r="P943" s="167">
        <f>O943*H943</f>
        <v>0</v>
      </c>
      <c r="Q943" s="167">
        <v>2.4899999999999999E-2</v>
      </c>
      <c r="R943" s="167">
        <f>Q943*H943</f>
        <v>0.70880339999999997</v>
      </c>
      <c r="S943" s="167">
        <v>0</v>
      </c>
      <c r="T943" s="168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9" t="s">
        <v>388</v>
      </c>
      <c r="AT943" s="169" t="s">
        <v>305</v>
      </c>
      <c r="AU943" s="169" t="s">
        <v>87</v>
      </c>
      <c r="AY943" s="18" t="s">
        <v>196</v>
      </c>
      <c r="BE943" s="170">
        <f>IF(N943="základná",J943,0)</f>
        <v>0</v>
      </c>
      <c r="BF943" s="170">
        <f>IF(N943="znížená",J943,0)</f>
        <v>0</v>
      </c>
      <c r="BG943" s="170">
        <f>IF(N943="zákl. prenesená",J943,0)</f>
        <v>0</v>
      </c>
      <c r="BH943" s="170">
        <f>IF(N943="zníž. prenesená",J943,0)</f>
        <v>0</v>
      </c>
      <c r="BI943" s="170">
        <f>IF(N943="nulová",J943,0)</f>
        <v>0</v>
      </c>
      <c r="BJ943" s="18" t="s">
        <v>87</v>
      </c>
      <c r="BK943" s="170">
        <f>ROUND(I943*H943,2)</f>
        <v>0</v>
      </c>
      <c r="BL943" s="18" t="s">
        <v>289</v>
      </c>
      <c r="BM943" s="169" t="s">
        <v>1508</v>
      </c>
    </row>
    <row r="944" spans="1:65" s="13" customFormat="1">
      <c r="B944" s="173"/>
      <c r="D944" s="174" t="s">
        <v>219</v>
      </c>
      <c r="E944" s="175" t="s">
        <v>1</v>
      </c>
      <c r="F944" s="176" t="s">
        <v>1498</v>
      </c>
      <c r="H944" s="177">
        <v>28.466000000000001</v>
      </c>
      <c r="I944" s="178"/>
      <c r="L944" s="173"/>
      <c r="M944" s="179"/>
      <c r="N944" s="180"/>
      <c r="O944" s="180"/>
      <c r="P944" s="180"/>
      <c r="Q944" s="180"/>
      <c r="R944" s="180"/>
      <c r="S944" s="180"/>
      <c r="T944" s="181"/>
      <c r="AT944" s="175" t="s">
        <v>219</v>
      </c>
      <c r="AU944" s="175" t="s">
        <v>87</v>
      </c>
      <c r="AV944" s="13" t="s">
        <v>87</v>
      </c>
      <c r="AW944" s="13" t="s">
        <v>29</v>
      </c>
      <c r="AX944" s="13" t="s">
        <v>81</v>
      </c>
      <c r="AY944" s="175" t="s">
        <v>196</v>
      </c>
    </row>
    <row r="945" spans="1:65" s="2" customFormat="1" ht="16.5" customHeight="1">
      <c r="A945" s="33"/>
      <c r="B945" s="156"/>
      <c r="C945" s="157" t="s">
        <v>1509</v>
      </c>
      <c r="D945" s="157" t="s">
        <v>197</v>
      </c>
      <c r="E945" s="158" t="s">
        <v>1510</v>
      </c>
      <c r="F945" s="159" t="s">
        <v>1511</v>
      </c>
      <c r="G945" s="160" t="s">
        <v>316</v>
      </c>
      <c r="H945" s="161">
        <v>182.56</v>
      </c>
      <c r="I945" s="162"/>
      <c r="J945" s="163">
        <f>ROUND(I945*H945,2)</f>
        <v>0</v>
      </c>
      <c r="K945" s="164"/>
      <c r="L945" s="34"/>
      <c r="M945" s="165" t="s">
        <v>1</v>
      </c>
      <c r="N945" s="166" t="s">
        <v>40</v>
      </c>
      <c r="O945" s="62"/>
      <c r="P945" s="167">
        <f>O945*H945</f>
        <v>0</v>
      </c>
      <c r="Q945" s="167">
        <v>6.0000000000000002E-5</v>
      </c>
      <c r="R945" s="167">
        <f>Q945*H945</f>
        <v>1.0953600000000001E-2</v>
      </c>
      <c r="S945" s="167">
        <v>0</v>
      </c>
      <c r="T945" s="168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69" t="s">
        <v>289</v>
      </c>
      <c r="AT945" s="169" t="s">
        <v>197</v>
      </c>
      <c r="AU945" s="169" t="s">
        <v>87</v>
      </c>
      <c r="AY945" s="18" t="s">
        <v>196</v>
      </c>
      <c r="BE945" s="170">
        <f>IF(N945="základná",J945,0)</f>
        <v>0</v>
      </c>
      <c r="BF945" s="170">
        <f>IF(N945="znížená",J945,0)</f>
        <v>0</v>
      </c>
      <c r="BG945" s="170">
        <f>IF(N945="zákl. prenesená",J945,0)</f>
        <v>0</v>
      </c>
      <c r="BH945" s="170">
        <f>IF(N945="zníž. prenesená",J945,0)</f>
        <v>0</v>
      </c>
      <c r="BI945" s="170">
        <f>IF(N945="nulová",J945,0)</f>
        <v>0</v>
      </c>
      <c r="BJ945" s="18" t="s">
        <v>87</v>
      </c>
      <c r="BK945" s="170">
        <f>ROUND(I945*H945,2)</f>
        <v>0</v>
      </c>
      <c r="BL945" s="18" t="s">
        <v>289</v>
      </c>
      <c r="BM945" s="169" t="s">
        <v>1512</v>
      </c>
    </row>
    <row r="946" spans="1:65" s="13" customFormat="1">
      <c r="B946" s="173"/>
      <c r="D946" s="174" t="s">
        <v>219</v>
      </c>
      <c r="E946" s="175" t="s">
        <v>1</v>
      </c>
      <c r="F946" s="176" t="s">
        <v>1513</v>
      </c>
      <c r="H946" s="177">
        <v>182.56</v>
      </c>
      <c r="I946" s="178"/>
      <c r="L946" s="173"/>
      <c r="M946" s="179"/>
      <c r="N946" s="180"/>
      <c r="O946" s="180"/>
      <c r="P946" s="180"/>
      <c r="Q946" s="180"/>
      <c r="R946" s="180"/>
      <c r="S946" s="180"/>
      <c r="T946" s="181"/>
      <c r="AT946" s="175" t="s">
        <v>219</v>
      </c>
      <c r="AU946" s="175" t="s">
        <v>87</v>
      </c>
      <c r="AV946" s="13" t="s">
        <v>87</v>
      </c>
      <c r="AW946" s="13" t="s">
        <v>29</v>
      </c>
      <c r="AX946" s="13" t="s">
        <v>81</v>
      </c>
      <c r="AY946" s="175" t="s">
        <v>196</v>
      </c>
    </row>
    <row r="947" spans="1:65" s="2" customFormat="1" ht="16.5" customHeight="1">
      <c r="A947" s="33"/>
      <c r="B947" s="156"/>
      <c r="C947" s="197" t="s">
        <v>1514</v>
      </c>
      <c r="D947" s="197" t="s">
        <v>305</v>
      </c>
      <c r="E947" s="198" t="s">
        <v>1515</v>
      </c>
      <c r="F947" s="199" t="s">
        <v>1516</v>
      </c>
      <c r="G947" s="200" t="s">
        <v>316</v>
      </c>
      <c r="H947" s="201">
        <v>182.56</v>
      </c>
      <c r="I947" s="202"/>
      <c r="J947" s="203">
        <f>ROUND(I947*H947,2)</f>
        <v>0</v>
      </c>
      <c r="K947" s="204"/>
      <c r="L947" s="205"/>
      <c r="M947" s="206" t="s">
        <v>1</v>
      </c>
      <c r="N947" s="207" t="s">
        <v>40</v>
      </c>
      <c r="O947" s="62"/>
      <c r="P947" s="167">
        <f>O947*H947</f>
        <v>0</v>
      </c>
      <c r="Q947" s="167">
        <v>5.9999999999999995E-4</v>
      </c>
      <c r="R947" s="167">
        <f>Q947*H947</f>
        <v>0.10953599999999999</v>
      </c>
      <c r="S947" s="167">
        <v>0</v>
      </c>
      <c r="T947" s="168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169" t="s">
        <v>388</v>
      </c>
      <c r="AT947" s="169" t="s">
        <v>305</v>
      </c>
      <c r="AU947" s="169" t="s">
        <v>87</v>
      </c>
      <c r="AY947" s="18" t="s">
        <v>196</v>
      </c>
      <c r="BE947" s="170">
        <f>IF(N947="základná",J947,0)</f>
        <v>0</v>
      </c>
      <c r="BF947" s="170">
        <f>IF(N947="znížená",J947,0)</f>
        <v>0</v>
      </c>
      <c r="BG947" s="170">
        <f>IF(N947="zákl. prenesená",J947,0)</f>
        <v>0</v>
      </c>
      <c r="BH947" s="170">
        <f>IF(N947="zníž. prenesená",J947,0)</f>
        <v>0</v>
      </c>
      <c r="BI947" s="170">
        <f>IF(N947="nulová",J947,0)</f>
        <v>0</v>
      </c>
      <c r="BJ947" s="18" t="s">
        <v>87</v>
      </c>
      <c r="BK947" s="170">
        <f>ROUND(I947*H947,2)</f>
        <v>0</v>
      </c>
      <c r="BL947" s="18" t="s">
        <v>289</v>
      </c>
      <c r="BM947" s="169" t="s">
        <v>1517</v>
      </c>
    </row>
    <row r="948" spans="1:65" s="2" customFormat="1" ht="21.75" customHeight="1">
      <c r="A948" s="33"/>
      <c r="B948" s="156"/>
      <c r="C948" s="157" t="s">
        <v>1518</v>
      </c>
      <c r="D948" s="157" t="s">
        <v>197</v>
      </c>
      <c r="E948" s="158" t="s">
        <v>1519</v>
      </c>
      <c r="F948" s="159" t="s">
        <v>1520</v>
      </c>
      <c r="G948" s="160" t="s">
        <v>217</v>
      </c>
      <c r="H948" s="161">
        <v>4.8</v>
      </c>
      <c r="I948" s="162"/>
      <c r="J948" s="163">
        <f>ROUND(I948*H948,2)</f>
        <v>0</v>
      </c>
      <c r="K948" s="164"/>
      <c r="L948" s="34"/>
      <c r="M948" s="165" t="s">
        <v>1</v>
      </c>
      <c r="N948" s="166" t="s">
        <v>40</v>
      </c>
      <c r="O948" s="62"/>
      <c r="P948" s="167">
        <f>O948*H948</f>
        <v>0</v>
      </c>
      <c r="Q948" s="167">
        <v>0</v>
      </c>
      <c r="R948" s="167">
        <f>Q948*H948</f>
        <v>0</v>
      </c>
      <c r="S948" s="167">
        <v>0</v>
      </c>
      <c r="T948" s="168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69" t="s">
        <v>289</v>
      </c>
      <c r="AT948" s="169" t="s">
        <v>197</v>
      </c>
      <c r="AU948" s="169" t="s">
        <v>87</v>
      </c>
      <c r="AY948" s="18" t="s">
        <v>196</v>
      </c>
      <c r="BE948" s="170">
        <f>IF(N948="základná",J948,0)</f>
        <v>0</v>
      </c>
      <c r="BF948" s="170">
        <f>IF(N948="znížená",J948,0)</f>
        <v>0</v>
      </c>
      <c r="BG948" s="170">
        <f>IF(N948="zákl. prenesená",J948,0)</f>
        <v>0</v>
      </c>
      <c r="BH948" s="170">
        <f>IF(N948="zníž. prenesená",J948,0)</f>
        <v>0</v>
      </c>
      <c r="BI948" s="170">
        <f>IF(N948="nulová",J948,0)</f>
        <v>0</v>
      </c>
      <c r="BJ948" s="18" t="s">
        <v>87</v>
      </c>
      <c r="BK948" s="170">
        <f>ROUND(I948*H948,2)</f>
        <v>0</v>
      </c>
      <c r="BL948" s="18" t="s">
        <v>289</v>
      </c>
      <c r="BM948" s="169" t="s">
        <v>1521</v>
      </c>
    </row>
    <row r="949" spans="1:65" s="13" customFormat="1">
      <c r="B949" s="173"/>
      <c r="D949" s="174" t="s">
        <v>219</v>
      </c>
      <c r="E949" s="175" t="s">
        <v>1</v>
      </c>
      <c r="F949" s="176" t="s">
        <v>1522</v>
      </c>
      <c r="H949" s="177">
        <v>4.8</v>
      </c>
      <c r="I949" s="178"/>
      <c r="L949" s="173"/>
      <c r="M949" s="179"/>
      <c r="N949" s="180"/>
      <c r="O949" s="180"/>
      <c r="P949" s="180"/>
      <c r="Q949" s="180"/>
      <c r="R949" s="180"/>
      <c r="S949" s="180"/>
      <c r="T949" s="181"/>
      <c r="AT949" s="175" t="s">
        <v>219</v>
      </c>
      <c r="AU949" s="175" t="s">
        <v>87</v>
      </c>
      <c r="AV949" s="13" t="s">
        <v>87</v>
      </c>
      <c r="AW949" s="13" t="s">
        <v>29</v>
      </c>
      <c r="AX949" s="13" t="s">
        <v>81</v>
      </c>
      <c r="AY949" s="175" t="s">
        <v>196</v>
      </c>
    </row>
    <row r="950" spans="1:65" s="2" customFormat="1" ht="24.2" customHeight="1">
      <c r="A950" s="33"/>
      <c r="B950" s="156"/>
      <c r="C950" s="197" t="s">
        <v>1523</v>
      </c>
      <c r="D950" s="197" t="s">
        <v>305</v>
      </c>
      <c r="E950" s="198" t="s">
        <v>1524</v>
      </c>
      <c r="F950" s="199" t="s">
        <v>1525</v>
      </c>
      <c r="G950" s="200" t="s">
        <v>217</v>
      </c>
      <c r="H950" s="201">
        <v>4.8</v>
      </c>
      <c r="I950" s="202"/>
      <c r="J950" s="203">
        <f>ROUND(I950*H950,2)</f>
        <v>0</v>
      </c>
      <c r="K950" s="204"/>
      <c r="L950" s="205"/>
      <c r="M950" s="206" t="s">
        <v>1</v>
      </c>
      <c r="N950" s="207" t="s">
        <v>40</v>
      </c>
      <c r="O950" s="62"/>
      <c r="P950" s="167">
        <f>O950*H950</f>
        <v>0</v>
      </c>
      <c r="Q950" s="167">
        <v>1.7999999999999999E-2</v>
      </c>
      <c r="R950" s="167">
        <f>Q950*H950</f>
        <v>8.6399999999999991E-2</v>
      </c>
      <c r="S950" s="167">
        <v>0</v>
      </c>
      <c r="T950" s="168">
        <f>S950*H950</f>
        <v>0</v>
      </c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R950" s="169" t="s">
        <v>388</v>
      </c>
      <c r="AT950" s="169" t="s">
        <v>305</v>
      </c>
      <c r="AU950" s="169" t="s">
        <v>87</v>
      </c>
      <c r="AY950" s="18" t="s">
        <v>196</v>
      </c>
      <c r="BE950" s="170">
        <f>IF(N950="základná",J950,0)</f>
        <v>0</v>
      </c>
      <c r="BF950" s="170">
        <f>IF(N950="znížená",J950,0)</f>
        <v>0</v>
      </c>
      <c r="BG950" s="170">
        <f>IF(N950="zákl. prenesená",J950,0)</f>
        <v>0</v>
      </c>
      <c r="BH950" s="170">
        <f>IF(N950="zníž. prenesená",J950,0)</f>
        <v>0</v>
      </c>
      <c r="BI950" s="170">
        <f>IF(N950="nulová",J950,0)</f>
        <v>0</v>
      </c>
      <c r="BJ950" s="18" t="s">
        <v>87</v>
      </c>
      <c r="BK950" s="170">
        <f>ROUND(I950*H950,2)</f>
        <v>0</v>
      </c>
      <c r="BL950" s="18" t="s">
        <v>289</v>
      </c>
      <c r="BM950" s="169" t="s">
        <v>1526</v>
      </c>
    </row>
    <row r="951" spans="1:65" s="2" customFormat="1" ht="24.2" customHeight="1">
      <c r="A951" s="33"/>
      <c r="B951" s="156"/>
      <c r="C951" s="157" t="s">
        <v>1527</v>
      </c>
      <c r="D951" s="157" t="s">
        <v>197</v>
      </c>
      <c r="E951" s="158" t="s">
        <v>1528</v>
      </c>
      <c r="F951" s="159" t="s">
        <v>1529</v>
      </c>
      <c r="G951" s="160" t="s">
        <v>316</v>
      </c>
      <c r="H951" s="161">
        <v>12.4</v>
      </c>
      <c r="I951" s="162"/>
      <c r="J951" s="163">
        <f>ROUND(I951*H951,2)</f>
        <v>0</v>
      </c>
      <c r="K951" s="164"/>
      <c r="L951" s="34"/>
      <c r="M951" s="165" t="s">
        <v>1</v>
      </c>
      <c r="N951" s="166" t="s">
        <v>40</v>
      </c>
      <c r="O951" s="62"/>
      <c r="P951" s="167">
        <f>O951*H951</f>
        <v>0</v>
      </c>
      <c r="Q951" s="167">
        <v>8.0000000000000007E-5</v>
      </c>
      <c r="R951" s="167">
        <f>Q951*H951</f>
        <v>9.9200000000000004E-4</v>
      </c>
      <c r="S951" s="167">
        <v>0</v>
      </c>
      <c r="T951" s="168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69" t="s">
        <v>289</v>
      </c>
      <c r="AT951" s="169" t="s">
        <v>197</v>
      </c>
      <c r="AU951" s="169" t="s">
        <v>87</v>
      </c>
      <c r="AY951" s="18" t="s">
        <v>196</v>
      </c>
      <c r="BE951" s="170">
        <f>IF(N951="základná",J951,0)</f>
        <v>0</v>
      </c>
      <c r="BF951" s="170">
        <f>IF(N951="znížená",J951,0)</f>
        <v>0</v>
      </c>
      <c r="BG951" s="170">
        <f>IF(N951="zákl. prenesená",J951,0)</f>
        <v>0</v>
      </c>
      <c r="BH951" s="170">
        <f>IF(N951="zníž. prenesená",J951,0)</f>
        <v>0</v>
      </c>
      <c r="BI951" s="170">
        <f>IF(N951="nulová",J951,0)</f>
        <v>0</v>
      </c>
      <c r="BJ951" s="18" t="s">
        <v>87</v>
      </c>
      <c r="BK951" s="170">
        <f>ROUND(I951*H951,2)</f>
        <v>0</v>
      </c>
      <c r="BL951" s="18" t="s">
        <v>289</v>
      </c>
      <c r="BM951" s="169" t="s">
        <v>1530</v>
      </c>
    </row>
    <row r="952" spans="1:65" s="13" customFormat="1">
      <c r="B952" s="173"/>
      <c r="D952" s="174" t="s">
        <v>219</v>
      </c>
      <c r="E952" s="175" t="s">
        <v>1</v>
      </c>
      <c r="F952" s="176" t="s">
        <v>1531</v>
      </c>
      <c r="H952" s="177">
        <v>12.4</v>
      </c>
      <c r="I952" s="178"/>
      <c r="L952" s="173"/>
      <c r="M952" s="179"/>
      <c r="N952" s="180"/>
      <c r="O952" s="180"/>
      <c r="P952" s="180"/>
      <c r="Q952" s="180"/>
      <c r="R952" s="180"/>
      <c r="S952" s="180"/>
      <c r="T952" s="181"/>
      <c r="AT952" s="175" t="s">
        <v>219</v>
      </c>
      <c r="AU952" s="175" t="s">
        <v>87</v>
      </c>
      <c r="AV952" s="13" t="s">
        <v>87</v>
      </c>
      <c r="AW952" s="13" t="s">
        <v>29</v>
      </c>
      <c r="AX952" s="13" t="s">
        <v>81</v>
      </c>
      <c r="AY952" s="175" t="s">
        <v>196</v>
      </c>
    </row>
    <row r="953" spans="1:65" s="2" customFormat="1" ht="24.2" customHeight="1">
      <c r="A953" s="33"/>
      <c r="B953" s="156"/>
      <c r="C953" s="197" t="s">
        <v>1532</v>
      </c>
      <c r="D953" s="197" t="s">
        <v>305</v>
      </c>
      <c r="E953" s="198" t="s">
        <v>1533</v>
      </c>
      <c r="F953" s="199" t="s">
        <v>1534</v>
      </c>
      <c r="G953" s="200" t="s">
        <v>316</v>
      </c>
      <c r="H953" s="201">
        <v>12.4</v>
      </c>
      <c r="I953" s="202"/>
      <c r="J953" s="203">
        <f>ROUND(I953*H953,2)</f>
        <v>0</v>
      </c>
      <c r="K953" s="204"/>
      <c r="L953" s="205"/>
      <c r="M953" s="206" t="s">
        <v>1</v>
      </c>
      <c r="N953" s="207" t="s">
        <v>40</v>
      </c>
      <c r="O953" s="62"/>
      <c r="P953" s="167">
        <f>O953*H953</f>
        <v>0</v>
      </c>
      <c r="Q953" s="167">
        <v>2.4299999999999999E-3</v>
      </c>
      <c r="R953" s="167">
        <f>Q953*H953</f>
        <v>3.0131999999999999E-2</v>
      </c>
      <c r="S953" s="167">
        <v>0</v>
      </c>
      <c r="T953" s="168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69" t="s">
        <v>388</v>
      </c>
      <c r="AT953" s="169" t="s">
        <v>305</v>
      </c>
      <c r="AU953" s="169" t="s">
        <v>87</v>
      </c>
      <c r="AY953" s="18" t="s">
        <v>196</v>
      </c>
      <c r="BE953" s="170">
        <f>IF(N953="základná",J953,0)</f>
        <v>0</v>
      </c>
      <c r="BF953" s="170">
        <f>IF(N953="znížená",J953,0)</f>
        <v>0</v>
      </c>
      <c r="BG953" s="170">
        <f>IF(N953="zákl. prenesená",J953,0)</f>
        <v>0</v>
      </c>
      <c r="BH953" s="170">
        <f>IF(N953="zníž. prenesená",J953,0)</f>
        <v>0</v>
      </c>
      <c r="BI953" s="170">
        <f>IF(N953="nulová",J953,0)</f>
        <v>0</v>
      </c>
      <c r="BJ953" s="18" t="s">
        <v>87</v>
      </c>
      <c r="BK953" s="170">
        <f>ROUND(I953*H953,2)</f>
        <v>0</v>
      </c>
      <c r="BL953" s="18" t="s">
        <v>289</v>
      </c>
      <c r="BM953" s="169" t="s">
        <v>1535</v>
      </c>
    </row>
    <row r="954" spans="1:65" s="2" customFormat="1" ht="24.2" customHeight="1">
      <c r="A954" s="33"/>
      <c r="B954" s="156"/>
      <c r="C954" s="157" t="s">
        <v>1536</v>
      </c>
      <c r="D954" s="157" t="s">
        <v>197</v>
      </c>
      <c r="E954" s="158" t="s">
        <v>1537</v>
      </c>
      <c r="F954" s="159" t="s">
        <v>1538</v>
      </c>
      <c r="G954" s="160" t="s">
        <v>316</v>
      </c>
      <c r="H954" s="161">
        <v>422.08</v>
      </c>
      <c r="I954" s="162"/>
      <c r="J954" s="163">
        <f>ROUND(I954*H954,2)</f>
        <v>0</v>
      </c>
      <c r="K954" s="164"/>
      <c r="L954" s="34"/>
      <c r="M954" s="165" t="s">
        <v>1</v>
      </c>
      <c r="N954" s="166" t="s">
        <v>40</v>
      </c>
      <c r="O954" s="62"/>
      <c r="P954" s="167">
        <f>O954*H954</f>
        <v>0</v>
      </c>
      <c r="Q954" s="167">
        <v>2.1000000000000001E-4</v>
      </c>
      <c r="R954" s="167">
        <f>Q954*H954</f>
        <v>8.8636800000000002E-2</v>
      </c>
      <c r="S954" s="167">
        <v>0</v>
      </c>
      <c r="T954" s="168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69" t="s">
        <v>289</v>
      </c>
      <c r="AT954" s="169" t="s">
        <v>197</v>
      </c>
      <c r="AU954" s="169" t="s">
        <v>87</v>
      </c>
      <c r="AY954" s="18" t="s">
        <v>196</v>
      </c>
      <c r="BE954" s="170">
        <f>IF(N954="základná",J954,0)</f>
        <v>0</v>
      </c>
      <c r="BF954" s="170">
        <f>IF(N954="znížená",J954,0)</f>
        <v>0</v>
      </c>
      <c r="BG954" s="170">
        <f>IF(N954="zákl. prenesená",J954,0)</f>
        <v>0</v>
      </c>
      <c r="BH954" s="170">
        <f>IF(N954="zníž. prenesená",J954,0)</f>
        <v>0</v>
      </c>
      <c r="BI954" s="170">
        <f>IF(N954="nulová",J954,0)</f>
        <v>0</v>
      </c>
      <c r="BJ954" s="18" t="s">
        <v>87</v>
      </c>
      <c r="BK954" s="170">
        <f>ROUND(I954*H954,2)</f>
        <v>0</v>
      </c>
      <c r="BL954" s="18" t="s">
        <v>289</v>
      </c>
      <c r="BM954" s="169" t="s">
        <v>1539</v>
      </c>
    </row>
    <row r="955" spans="1:65" s="15" customFormat="1">
      <c r="B955" s="190"/>
      <c r="D955" s="174" t="s">
        <v>219</v>
      </c>
      <c r="E955" s="191" t="s">
        <v>1</v>
      </c>
      <c r="F955" s="192" t="s">
        <v>1540</v>
      </c>
      <c r="H955" s="191" t="s">
        <v>1</v>
      </c>
      <c r="I955" s="193"/>
      <c r="L955" s="190"/>
      <c r="M955" s="194"/>
      <c r="N955" s="195"/>
      <c r="O955" s="195"/>
      <c r="P955" s="195"/>
      <c r="Q955" s="195"/>
      <c r="R955" s="195"/>
      <c r="S955" s="195"/>
      <c r="T955" s="196"/>
      <c r="AT955" s="191" t="s">
        <v>219</v>
      </c>
      <c r="AU955" s="191" t="s">
        <v>87</v>
      </c>
      <c r="AV955" s="15" t="s">
        <v>81</v>
      </c>
      <c r="AW955" s="15" t="s">
        <v>29</v>
      </c>
      <c r="AX955" s="15" t="s">
        <v>74</v>
      </c>
      <c r="AY955" s="191" t="s">
        <v>196</v>
      </c>
    </row>
    <row r="956" spans="1:65" s="13" customFormat="1">
      <c r="B956" s="173"/>
      <c r="D956" s="174" t="s">
        <v>219</v>
      </c>
      <c r="E956" s="175" t="s">
        <v>1</v>
      </c>
      <c r="F956" s="176" t="s">
        <v>1541</v>
      </c>
      <c r="H956" s="177">
        <v>142.07</v>
      </c>
      <c r="I956" s="178"/>
      <c r="L956" s="173"/>
      <c r="M956" s="179"/>
      <c r="N956" s="180"/>
      <c r="O956" s="180"/>
      <c r="P956" s="180"/>
      <c r="Q956" s="180"/>
      <c r="R956" s="180"/>
      <c r="S956" s="180"/>
      <c r="T956" s="181"/>
      <c r="AT956" s="175" t="s">
        <v>219</v>
      </c>
      <c r="AU956" s="175" t="s">
        <v>87</v>
      </c>
      <c r="AV956" s="13" t="s">
        <v>87</v>
      </c>
      <c r="AW956" s="13" t="s">
        <v>29</v>
      </c>
      <c r="AX956" s="13" t="s">
        <v>74</v>
      </c>
      <c r="AY956" s="175" t="s">
        <v>196</v>
      </c>
    </row>
    <row r="957" spans="1:65" s="13" customFormat="1" ht="22.5">
      <c r="B957" s="173"/>
      <c r="D957" s="174" t="s">
        <v>219</v>
      </c>
      <c r="E957" s="175" t="s">
        <v>1</v>
      </c>
      <c r="F957" s="176" t="s">
        <v>1542</v>
      </c>
      <c r="H957" s="177">
        <v>251.42</v>
      </c>
      <c r="I957" s="178"/>
      <c r="L957" s="173"/>
      <c r="M957" s="179"/>
      <c r="N957" s="180"/>
      <c r="O957" s="180"/>
      <c r="P957" s="180"/>
      <c r="Q957" s="180"/>
      <c r="R957" s="180"/>
      <c r="S957" s="180"/>
      <c r="T957" s="181"/>
      <c r="AT957" s="175" t="s">
        <v>219</v>
      </c>
      <c r="AU957" s="175" t="s">
        <v>87</v>
      </c>
      <c r="AV957" s="13" t="s">
        <v>87</v>
      </c>
      <c r="AW957" s="13" t="s">
        <v>29</v>
      </c>
      <c r="AX957" s="13" t="s">
        <v>74</v>
      </c>
      <c r="AY957" s="175" t="s">
        <v>196</v>
      </c>
    </row>
    <row r="958" spans="1:65" s="13" customFormat="1">
      <c r="B958" s="173"/>
      <c r="D958" s="174" t="s">
        <v>219</v>
      </c>
      <c r="E958" s="175" t="s">
        <v>1</v>
      </c>
      <c r="F958" s="176" t="s">
        <v>1543</v>
      </c>
      <c r="H958" s="177">
        <v>21.34</v>
      </c>
      <c r="I958" s="178"/>
      <c r="L958" s="173"/>
      <c r="M958" s="179"/>
      <c r="N958" s="180"/>
      <c r="O958" s="180"/>
      <c r="P958" s="180"/>
      <c r="Q958" s="180"/>
      <c r="R958" s="180"/>
      <c r="S958" s="180"/>
      <c r="T958" s="181"/>
      <c r="AT958" s="175" t="s">
        <v>219</v>
      </c>
      <c r="AU958" s="175" t="s">
        <v>87</v>
      </c>
      <c r="AV958" s="13" t="s">
        <v>87</v>
      </c>
      <c r="AW958" s="13" t="s">
        <v>29</v>
      </c>
      <c r="AX958" s="13" t="s">
        <v>74</v>
      </c>
      <c r="AY958" s="175" t="s">
        <v>196</v>
      </c>
    </row>
    <row r="959" spans="1:65" s="13" customFormat="1">
      <c r="B959" s="173"/>
      <c r="D959" s="174" t="s">
        <v>219</v>
      </c>
      <c r="E959" s="175" t="s">
        <v>1</v>
      </c>
      <c r="F959" s="176" t="s">
        <v>1544</v>
      </c>
      <c r="H959" s="177">
        <v>7.25</v>
      </c>
      <c r="I959" s="178"/>
      <c r="L959" s="173"/>
      <c r="M959" s="179"/>
      <c r="N959" s="180"/>
      <c r="O959" s="180"/>
      <c r="P959" s="180"/>
      <c r="Q959" s="180"/>
      <c r="R959" s="180"/>
      <c r="S959" s="180"/>
      <c r="T959" s="181"/>
      <c r="AT959" s="175" t="s">
        <v>219</v>
      </c>
      <c r="AU959" s="175" t="s">
        <v>87</v>
      </c>
      <c r="AV959" s="13" t="s">
        <v>87</v>
      </c>
      <c r="AW959" s="13" t="s">
        <v>29</v>
      </c>
      <c r="AX959" s="13" t="s">
        <v>74</v>
      </c>
      <c r="AY959" s="175" t="s">
        <v>196</v>
      </c>
    </row>
    <row r="960" spans="1:65" s="14" customFormat="1">
      <c r="B960" s="182"/>
      <c r="D960" s="174" t="s">
        <v>219</v>
      </c>
      <c r="E960" s="183" t="s">
        <v>1</v>
      </c>
      <c r="F960" s="184" t="s">
        <v>233</v>
      </c>
      <c r="H960" s="185">
        <v>422.08</v>
      </c>
      <c r="I960" s="186"/>
      <c r="L960" s="182"/>
      <c r="M960" s="187"/>
      <c r="N960" s="188"/>
      <c r="O960" s="188"/>
      <c r="P960" s="188"/>
      <c r="Q960" s="188"/>
      <c r="R960" s="188"/>
      <c r="S960" s="188"/>
      <c r="T960" s="189"/>
      <c r="AT960" s="183" t="s">
        <v>219</v>
      </c>
      <c r="AU960" s="183" t="s">
        <v>87</v>
      </c>
      <c r="AV960" s="14" t="s">
        <v>200</v>
      </c>
      <c r="AW960" s="14" t="s">
        <v>29</v>
      </c>
      <c r="AX960" s="14" t="s">
        <v>81</v>
      </c>
      <c r="AY960" s="183" t="s">
        <v>196</v>
      </c>
    </row>
    <row r="961" spans="1:65" s="2" customFormat="1" ht="24.2" customHeight="1">
      <c r="A961" s="33"/>
      <c r="B961" s="156"/>
      <c r="C961" s="197" t="s">
        <v>1545</v>
      </c>
      <c r="D961" s="197" t="s">
        <v>305</v>
      </c>
      <c r="E961" s="198" t="s">
        <v>1546</v>
      </c>
      <c r="F961" s="199" t="s">
        <v>1547</v>
      </c>
      <c r="G961" s="200" t="s">
        <v>316</v>
      </c>
      <c r="H961" s="201">
        <v>443.18400000000003</v>
      </c>
      <c r="I961" s="202"/>
      <c r="J961" s="203">
        <f>ROUND(I961*H961,2)</f>
        <v>0</v>
      </c>
      <c r="K961" s="204"/>
      <c r="L961" s="205"/>
      <c r="M961" s="206" t="s">
        <v>1</v>
      </c>
      <c r="N961" s="207" t="s">
        <v>40</v>
      </c>
      <c r="O961" s="62"/>
      <c r="P961" s="167">
        <f>O961*H961</f>
        <v>0</v>
      </c>
      <c r="Q961" s="167">
        <v>2.0000000000000001E-4</v>
      </c>
      <c r="R961" s="167">
        <f>Q961*H961</f>
        <v>8.8636800000000016E-2</v>
      </c>
      <c r="S961" s="167">
        <v>0</v>
      </c>
      <c r="T961" s="168">
        <f>S961*H961</f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69" t="s">
        <v>388</v>
      </c>
      <c r="AT961" s="169" t="s">
        <v>305</v>
      </c>
      <c r="AU961" s="169" t="s">
        <v>87</v>
      </c>
      <c r="AY961" s="18" t="s">
        <v>196</v>
      </c>
      <c r="BE961" s="170">
        <f>IF(N961="základná",J961,0)</f>
        <v>0</v>
      </c>
      <c r="BF961" s="170">
        <f>IF(N961="znížená",J961,0)</f>
        <v>0</v>
      </c>
      <c r="BG961" s="170">
        <f>IF(N961="zákl. prenesená",J961,0)</f>
        <v>0</v>
      </c>
      <c r="BH961" s="170">
        <f>IF(N961="zníž. prenesená",J961,0)</f>
        <v>0</v>
      </c>
      <c r="BI961" s="170">
        <f>IF(N961="nulová",J961,0)</f>
        <v>0</v>
      </c>
      <c r="BJ961" s="18" t="s">
        <v>87</v>
      </c>
      <c r="BK961" s="170">
        <f>ROUND(I961*H961,2)</f>
        <v>0</v>
      </c>
      <c r="BL961" s="18" t="s">
        <v>289</v>
      </c>
      <c r="BM961" s="169" t="s">
        <v>1548</v>
      </c>
    </row>
    <row r="962" spans="1:65" s="2" customFormat="1" ht="37.700000000000003" customHeight="1">
      <c r="A962" s="33"/>
      <c r="B962" s="156"/>
      <c r="C962" s="197" t="s">
        <v>1549</v>
      </c>
      <c r="D962" s="197" t="s">
        <v>305</v>
      </c>
      <c r="E962" s="198" t="s">
        <v>1550</v>
      </c>
      <c r="F962" s="199" t="s">
        <v>1551</v>
      </c>
      <c r="G962" s="200" t="s">
        <v>444</v>
      </c>
      <c r="H962" s="201">
        <v>1</v>
      </c>
      <c r="I962" s="202"/>
      <c r="J962" s="203">
        <f>ROUND(I962*H962,2)</f>
        <v>0</v>
      </c>
      <c r="K962" s="204"/>
      <c r="L962" s="205"/>
      <c r="M962" s="206" t="s">
        <v>1</v>
      </c>
      <c r="N962" s="207" t="s">
        <v>40</v>
      </c>
      <c r="O962" s="62"/>
      <c r="P962" s="167">
        <f>O962*H962</f>
        <v>0</v>
      </c>
      <c r="Q962" s="167">
        <v>0.2261</v>
      </c>
      <c r="R962" s="167">
        <f>Q962*H962</f>
        <v>0.2261</v>
      </c>
      <c r="S962" s="167">
        <v>0</v>
      </c>
      <c r="T962" s="168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69" t="s">
        <v>388</v>
      </c>
      <c r="AT962" s="169" t="s">
        <v>305</v>
      </c>
      <c r="AU962" s="169" t="s">
        <v>87</v>
      </c>
      <c r="AY962" s="18" t="s">
        <v>196</v>
      </c>
      <c r="BE962" s="170">
        <f>IF(N962="základná",J962,0)</f>
        <v>0</v>
      </c>
      <c r="BF962" s="170">
        <f>IF(N962="znížená",J962,0)</f>
        <v>0</v>
      </c>
      <c r="BG962" s="170">
        <f>IF(N962="zákl. prenesená",J962,0)</f>
        <v>0</v>
      </c>
      <c r="BH962" s="170">
        <f>IF(N962="zníž. prenesená",J962,0)</f>
        <v>0</v>
      </c>
      <c r="BI962" s="170">
        <f>IF(N962="nulová",J962,0)</f>
        <v>0</v>
      </c>
      <c r="BJ962" s="18" t="s">
        <v>87</v>
      </c>
      <c r="BK962" s="170">
        <f>ROUND(I962*H962,2)</f>
        <v>0</v>
      </c>
      <c r="BL962" s="18" t="s">
        <v>289</v>
      </c>
      <c r="BM962" s="169" t="s">
        <v>1552</v>
      </c>
    </row>
    <row r="963" spans="1:65" s="2" customFormat="1" ht="48.95" customHeight="1">
      <c r="A963" s="33"/>
      <c r="B963" s="156"/>
      <c r="C963" s="197" t="s">
        <v>1553</v>
      </c>
      <c r="D963" s="197" t="s">
        <v>305</v>
      </c>
      <c r="E963" s="198" t="s">
        <v>1554</v>
      </c>
      <c r="F963" s="199" t="s">
        <v>1555</v>
      </c>
      <c r="G963" s="200" t="s">
        <v>444</v>
      </c>
      <c r="H963" s="201">
        <v>1</v>
      </c>
      <c r="I963" s="202"/>
      <c r="J963" s="203">
        <f>ROUND(I963*H963,2)</f>
        <v>0</v>
      </c>
      <c r="K963" s="204"/>
      <c r="L963" s="205"/>
      <c r="M963" s="206" t="s">
        <v>1</v>
      </c>
      <c r="N963" s="207" t="s">
        <v>40</v>
      </c>
      <c r="O963" s="62"/>
      <c r="P963" s="167">
        <f>O963*H963</f>
        <v>0</v>
      </c>
      <c r="Q963" s="167">
        <v>0.2261</v>
      </c>
      <c r="R963" s="167">
        <f>Q963*H963</f>
        <v>0.2261</v>
      </c>
      <c r="S963" s="167">
        <v>0</v>
      </c>
      <c r="T963" s="168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69" t="s">
        <v>388</v>
      </c>
      <c r="AT963" s="169" t="s">
        <v>305</v>
      </c>
      <c r="AU963" s="169" t="s">
        <v>87</v>
      </c>
      <c r="AY963" s="18" t="s">
        <v>196</v>
      </c>
      <c r="BE963" s="170">
        <f>IF(N963="základná",J963,0)</f>
        <v>0</v>
      </c>
      <c r="BF963" s="170">
        <f>IF(N963="znížená",J963,0)</f>
        <v>0</v>
      </c>
      <c r="BG963" s="170">
        <f>IF(N963="zákl. prenesená",J963,0)</f>
        <v>0</v>
      </c>
      <c r="BH963" s="170">
        <f>IF(N963="zníž. prenesená",J963,0)</f>
        <v>0</v>
      </c>
      <c r="BI963" s="170">
        <f>IF(N963="nulová",J963,0)</f>
        <v>0</v>
      </c>
      <c r="BJ963" s="18" t="s">
        <v>87</v>
      </c>
      <c r="BK963" s="170">
        <f>ROUND(I963*H963,2)</f>
        <v>0</v>
      </c>
      <c r="BL963" s="18" t="s">
        <v>289</v>
      </c>
      <c r="BM963" s="169" t="s">
        <v>1556</v>
      </c>
    </row>
    <row r="964" spans="1:65" s="2" customFormat="1" ht="24.2" customHeight="1">
      <c r="A964" s="33"/>
      <c r="B964" s="156"/>
      <c r="C964" s="197" t="s">
        <v>1557</v>
      </c>
      <c r="D964" s="197" t="s">
        <v>305</v>
      </c>
      <c r="E964" s="198" t="s">
        <v>1558</v>
      </c>
      <c r="F964" s="199" t="s">
        <v>1559</v>
      </c>
      <c r="G964" s="200" t="s">
        <v>444</v>
      </c>
      <c r="H964" s="201">
        <v>28</v>
      </c>
      <c r="I964" s="202"/>
      <c r="J964" s="203">
        <f>ROUND(I964*H964,2)</f>
        <v>0</v>
      </c>
      <c r="K964" s="204"/>
      <c r="L964" s="205"/>
      <c r="M964" s="206" t="s">
        <v>1</v>
      </c>
      <c r="N964" s="207" t="s">
        <v>40</v>
      </c>
      <c r="O964" s="62"/>
      <c r="P964" s="167">
        <f>O964*H964</f>
        <v>0</v>
      </c>
      <c r="Q964" s="167">
        <v>0.2261</v>
      </c>
      <c r="R964" s="167">
        <f>Q964*H964</f>
        <v>6.3308</v>
      </c>
      <c r="S964" s="167">
        <v>0</v>
      </c>
      <c r="T964" s="168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69" t="s">
        <v>388</v>
      </c>
      <c r="AT964" s="169" t="s">
        <v>305</v>
      </c>
      <c r="AU964" s="169" t="s">
        <v>87</v>
      </c>
      <c r="AY964" s="18" t="s">
        <v>196</v>
      </c>
      <c r="BE964" s="170">
        <f>IF(N964="základná",J964,0)</f>
        <v>0</v>
      </c>
      <c r="BF964" s="170">
        <f>IF(N964="znížená",J964,0)</f>
        <v>0</v>
      </c>
      <c r="BG964" s="170">
        <f>IF(N964="zákl. prenesená",J964,0)</f>
        <v>0</v>
      </c>
      <c r="BH964" s="170">
        <f>IF(N964="zníž. prenesená",J964,0)</f>
        <v>0</v>
      </c>
      <c r="BI964" s="170">
        <f>IF(N964="nulová",J964,0)</f>
        <v>0</v>
      </c>
      <c r="BJ964" s="18" t="s">
        <v>87</v>
      </c>
      <c r="BK964" s="170">
        <f>ROUND(I964*H964,2)</f>
        <v>0</v>
      </c>
      <c r="BL964" s="18" t="s">
        <v>289</v>
      </c>
      <c r="BM964" s="169" t="s">
        <v>1560</v>
      </c>
    </row>
    <row r="965" spans="1:65" s="13" customFormat="1">
      <c r="B965" s="173"/>
      <c r="D965" s="174" t="s">
        <v>219</v>
      </c>
      <c r="E965" s="175" t="s">
        <v>1</v>
      </c>
      <c r="F965" s="176" t="s">
        <v>1561</v>
      </c>
      <c r="H965" s="177">
        <v>28</v>
      </c>
      <c r="I965" s="178"/>
      <c r="L965" s="173"/>
      <c r="M965" s="179"/>
      <c r="N965" s="180"/>
      <c r="O965" s="180"/>
      <c r="P965" s="180"/>
      <c r="Q965" s="180"/>
      <c r="R965" s="180"/>
      <c r="S965" s="180"/>
      <c r="T965" s="181"/>
      <c r="AT965" s="175" t="s">
        <v>219</v>
      </c>
      <c r="AU965" s="175" t="s">
        <v>87</v>
      </c>
      <c r="AV965" s="13" t="s">
        <v>87</v>
      </c>
      <c r="AW965" s="13" t="s">
        <v>29</v>
      </c>
      <c r="AX965" s="13" t="s">
        <v>81</v>
      </c>
      <c r="AY965" s="175" t="s">
        <v>196</v>
      </c>
    </row>
    <row r="966" spans="1:65" s="2" customFormat="1" ht="24.2" customHeight="1">
      <c r="A966" s="33"/>
      <c r="B966" s="156"/>
      <c r="C966" s="197" t="s">
        <v>1562</v>
      </c>
      <c r="D966" s="197" t="s">
        <v>305</v>
      </c>
      <c r="E966" s="198" t="s">
        <v>1563</v>
      </c>
      <c r="F966" s="199" t="s">
        <v>1564</v>
      </c>
      <c r="G966" s="200" t="s">
        <v>444</v>
      </c>
      <c r="H966" s="201">
        <v>5</v>
      </c>
      <c r="I966" s="202"/>
      <c r="J966" s="203">
        <f>ROUND(I966*H966,2)</f>
        <v>0</v>
      </c>
      <c r="K966" s="204"/>
      <c r="L966" s="205"/>
      <c r="M966" s="206" t="s">
        <v>1</v>
      </c>
      <c r="N966" s="207" t="s">
        <v>40</v>
      </c>
      <c r="O966" s="62"/>
      <c r="P966" s="167">
        <f>O966*H966</f>
        <v>0</v>
      </c>
      <c r="Q966" s="167">
        <v>0.2261</v>
      </c>
      <c r="R966" s="167">
        <f>Q966*H966</f>
        <v>1.1305000000000001</v>
      </c>
      <c r="S966" s="167">
        <v>0</v>
      </c>
      <c r="T966" s="168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69" t="s">
        <v>388</v>
      </c>
      <c r="AT966" s="169" t="s">
        <v>305</v>
      </c>
      <c r="AU966" s="169" t="s">
        <v>87</v>
      </c>
      <c r="AY966" s="18" t="s">
        <v>196</v>
      </c>
      <c r="BE966" s="170">
        <f>IF(N966="základná",J966,0)</f>
        <v>0</v>
      </c>
      <c r="BF966" s="170">
        <f>IF(N966="znížená",J966,0)</f>
        <v>0</v>
      </c>
      <c r="BG966" s="170">
        <f>IF(N966="zákl. prenesená",J966,0)</f>
        <v>0</v>
      </c>
      <c r="BH966" s="170">
        <f>IF(N966="zníž. prenesená",J966,0)</f>
        <v>0</v>
      </c>
      <c r="BI966" s="170">
        <f>IF(N966="nulová",J966,0)</f>
        <v>0</v>
      </c>
      <c r="BJ966" s="18" t="s">
        <v>87</v>
      </c>
      <c r="BK966" s="170">
        <f>ROUND(I966*H966,2)</f>
        <v>0</v>
      </c>
      <c r="BL966" s="18" t="s">
        <v>289</v>
      </c>
      <c r="BM966" s="169" t="s">
        <v>1565</v>
      </c>
    </row>
    <row r="967" spans="1:65" s="13" customFormat="1">
      <c r="B967" s="173"/>
      <c r="D967" s="174" t="s">
        <v>219</v>
      </c>
      <c r="E967" s="175" t="s">
        <v>1</v>
      </c>
      <c r="F967" s="176" t="s">
        <v>1566</v>
      </c>
      <c r="H967" s="177">
        <v>5</v>
      </c>
      <c r="I967" s="178"/>
      <c r="L967" s="173"/>
      <c r="M967" s="179"/>
      <c r="N967" s="180"/>
      <c r="O967" s="180"/>
      <c r="P967" s="180"/>
      <c r="Q967" s="180"/>
      <c r="R967" s="180"/>
      <c r="S967" s="180"/>
      <c r="T967" s="181"/>
      <c r="AT967" s="175" t="s">
        <v>219</v>
      </c>
      <c r="AU967" s="175" t="s">
        <v>87</v>
      </c>
      <c r="AV967" s="13" t="s">
        <v>87</v>
      </c>
      <c r="AW967" s="13" t="s">
        <v>29</v>
      </c>
      <c r="AX967" s="13" t="s">
        <v>81</v>
      </c>
      <c r="AY967" s="175" t="s">
        <v>196</v>
      </c>
    </row>
    <row r="968" spans="1:65" s="2" customFormat="1" ht="24.2" customHeight="1">
      <c r="A968" s="33"/>
      <c r="B968" s="156"/>
      <c r="C968" s="197" t="s">
        <v>1567</v>
      </c>
      <c r="D968" s="197" t="s">
        <v>305</v>
      </c>
      <c r="E968" s="198" t="s">
        <v>1568</v>
      </c>
      <c r="F968" s="199" t="s">
        <v>1569</v>
      </c>
      <c r="G968" s="200" t="s">
        <v>444</v>
      </c>
      <c r="H968" s="201">
        <v>5</v>
      </c>
      <c r="I968" s="202"/>
      <c r="J968" s="203">
        <f t="shared" ref="J968:J974" si="20">ROUND(I968*H968,2)</f>
        <v>0</v>
      </c>
      <c r="K968" s="204"/>
      <c r="L968" s="205"/>
      <c r="M968" s="206" t="s">
        <v>1</v>
      </c>
      <c r="N968" s="207" t="s">
        <v>40</v>
      </c>
      <c r="O968" s="62"/>
      <c r="P968" s="167">
        <f t="shared" ref="P968:P974" si="21">O968*H968</f>
        <v>0</v>
      </c>
      <c r="Q968" s="167">
        <v>0.2261</v>
      </c>
      <c r="R968" s="167">
        <f t="shared" ref="R968:R974" si="22">Q968*H968</f>
        <v>1.1305000000000001</v>
      </c>
      <c r="S968" s="167">
        <v>0</v>
      </c>
      <c r="T968" s="168">
        <f t="shared" ref="T968:T974" si="23">S968*H968</f>
        <v>0</v>
      </c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R968" s="169" t="s">
        <v>388</v>
      </c>
      <c r="AT968" s="169" t="s">
        <v>305</v>
      </c>
      <c r="AU968" s="169" t="s">
        <v>87</v>
      </c>
      <c r="AY968" s="18" t="s">
        <v>196</v>
      </c>
      <c r="BE968" s="170">
        <f t="shared" ref="BE968:BE974" si="24">IF(N968="základná",J968,0)</f>
        <v>0</v>
      </c>
      <c r="BF968" s="170">
        <f t="shared" ref="BF968:BF974" si="25">IF(N968="znížená",J968,0)</f>
        <v>0</v>
      </c>
      <c r="BG968" s="170">
        <f t="shared" ref="BG968:BG974" si="26">IF(N968="zákl. prenesená",J968,0)</f>
        <v>0</v>
      </c>
      <c r="BH968" s="170">
        <f t="shared" ref="BH968:BH974" si="27">IF(N968="zníž. prenesená",J968,0)</f>
        <v>0</v>
      </c>
      <c r="BI968" s="170">
        <f t="shared" ref="BI968:BI974" si="28">IF(N968="nulová",J968,0)</f>
        <v>0</v>
      </c>
      <c r="BJ968" s="18" t="s">
        <v>87</v>
      </c>
      <c r="BK968" s="170">
        <f t="shared" ref="BK968:BK974" si="29">ROUND(I968*H968,2)</f>
        <v>0</v>
      </c>
      <c r="BL968" s="18" t="s">
        <v>289</v>
      </c>
      <c r="BM968" s="169" t="s">
        <v>1570</v>
      </c>
    </row>
    <row r="969" spans="1:65" s="2" customFormat="1" ht="44.25" customHeight="1">
      <c r="A969" s="33"/>
      <c r="B969" s="156"/>
      <c r="C969" s="197" t="s">
        <v>1571</v>
      </c>
      <c r="D969" s="197" t="s">
        <v>305</v>
      </c>
      <c r="E969" s="198" t="s">
        <v>1572</v>
      </c>
      <c r="F969" s="199" t="s">
        <v>1573</v>
      </c>
      <c r="G969" s="200" t="s">
        <v>444</v>
      </c>
      <c r="H969" s="201">
        <v>1</v>
      </c>
      <c r="I969" s="202"/>
      <c r="J969" s="203">
        <f t="shared" si="20"/>
        <v>0</v>
      </c>
      <c r="K969" s="204"/>
      <c r="L969" s="205"/>
      <c r="M969" s="206" t="s">
        <v>1</v>
      </c>
      <c r="N969" s="207" t="s">
        <v>40</v>
      </c>
      <c r="O969" s="62"/>
      <c r="P969" s="167">
        <f t="shared" si="21"/>
        <v>0</v>
      </c>
      <c r="Q969" s="167">
        <v>0.2261</v>
      </c>
      <c r="R969" s="167">
        <f t="shared" si="22"/>
        <v>0.2261</v>
      </c>
      <c r="S969" s="167">
        <v>0</v>
      </c>
      <c r="T969" s="168">
        <f t="shared" si="23"/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9" t="s">
        <v>388</v>
      </c>
      <c r="AT969" s="169" t="s">
        <v>305</v>
      </c>
      <c r="AU969" s="169" t="s">
        <v>87</v>
      </c>
      <c r="AY969" s="18" t="s">
        <v>196</v>
      </c>
      <c r="BE969" s="170">
        <f t="shared" si="24"/>
        <v>0</v>
      </c>
      <c r="BF969" s="170">
        <f t="shared" si="25"/>
        <v>0</v>
      </c>
      <c r="BG969" s="170">
        <f t="shared" si="26"/>
        <v>0</v>
      </c>
      <c r="BH969" s="170">
        <f t="shared" si="27"/>
        <v>0</v>
      </c>
      <c r="BI969" s="170">
        <f t="shared" si="28"/>
        <v>0</v>
      </c>
      <c r="BJ969" s="18" t="s">
        <v>87</v>
      </c>
      <c r="BK969" s="170">
        <f t="shared" si="29"/>
        <v>0</v>
      </c>
      <c r="BL969" s="18" t="s">
        <v>289</v>
      </c>
      <c r="BM969" s="169" t="s">
        <v>1574</v>
      </c>
    </row>
    <row r="970" spans="1:65" s="2" customFormat="1" ht="24.2" customHeight="1">
      <c r="A970" s="33"/>
      <c r="B970" s="156"/>
      <c r="C970" s="197" t="s">
        <v>1575</v>
      </c>
      <c r="D970" s="197" t="s">
        <v>305</v>
      </c>
      <c r="E970" s="198" t="s">
        <v>1576</v>
      </c>
      <c r="F970" s="199" t="s">
        <v>1577</v>
      </c>
      <c r="G970" s="200" t="s">
        <v>444</v>
      </c>
      <c r="H970" s="201">
        <v>1</v>
      </c>
      <c r="I970" s="202"/>
      <c r="J970" s="203">
        <f t="shared" si="20"/>
        <v>0</v>
      </c>
      <c r="K970" s="204"/>
      <c r="L970" s="205"/>
      <c r="M970" s="206" t="s">
        <v>1</v>
      </c>
      <c r="N970" s="207" t="s">
        <v>40</v>
      </c>
      <c r="O970" s="62"/>
      <c r="P970" s="167">
        <f t="shared" si="21"/>
        <v>0</v>
      </c>
      <c r="Q970" s="167">
        <v>0.2261</v>
      </c>
      <c r="R970" s="167">
        <f t="shared" si="22"/>
        <v>0.2261</v>
      </c>
      <c r="S970" s="167">
        <v>0</v>
      </c>
      <c r="T970" s="168">
        <f t="shared" si="23"/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169" t="s">
        <v>388</v>
      </c>
      <c r="AT970" s="169" t="s">
        <v>305</v>
      </c>
      <c r="AU970" s="169" t="s">
        <v>87</v>
      </c>
      <c r="AY970" s="18" t="s">
        <v>196</v>
      </c>
      <c r="BE970" s="170">
        <f t="shared" si="24"/>
        <v>0</v>
      </c>
      <c r="BF970" s="170">
        <f t="shared" si="25"/>
        <v>0</v>
      </c>
      <c r="BG970" s="170">
        <f t="shared" si="26"/>
        <v>0</v>
      </c>
      <c r="BH970" s="170">
        <f t="shared" si="27"/>
        <v>0</v>
      </c>
      <c r="BI970" s="170">
        <f t="shared" si="28"/>
        <v>0</v>
      </c>
      <c r="BJ970" s="18" t="s">
        <v>87</v>
      </c>
      <c r="BK970" s="170">
        <f t="shared" si="29"/>
        <v>0</v>
      </c>
      <c r="BL970" s="18" t="s">
        <v>289</v>
      </c>
      <c r="BM970" s="169" t="s">
        <v>1578</v>
      </c>
    </row>
    <row r="971" spans="1:65" s="2" customFormat="1" ht="44.25" customHeight="1">
      <c r="A971" s="33"/>
      <c r="B971" s="156"/>
      <c r="C971" s="197" t="s">
        <v>1579</v>
      </c>
      <c r="D971" s="197" t="s">
        <v>305</v>
      </c>
      <c r="E971" s="198" t="s">
        <v>1580</v>
      </c>
      <c r="F971" s="199" t="s">
        <v>1581</v>
      </c>
      <c r="G971" s="200" t="s">
        <v>444</v>
      </c>
      <c r="H971" s="201">
        <v>2</v>
      </c>
      <c r="I971" s="202"/>
      <c r="J971" s="203">
        <f t="shared" si="20"/>
        <v>0</v>
      </c>
      <c r="K971" s="204"/>
      <c r="L971" s="205"/>
      <c r="M971" s="206" t="s">
        <v>1</v>
      </c>
      <c r="N971" s="207" t="s">
        <v>40</v>
      </c>
      <c r="O971" s="62"/>
      <c r="P971" s="167">
        <f t="shared" si="21"/>
        <v>0</v>
      </c>
      <c r="Q971" s="167">
        <v>0.2261</v>
      </c>
      <c r="R971" s="167">
        <f t="shared" si="22"/>
        <v>0.45219999999999999</v>
      </c>
      <c r="S971" s="167">
        <v>0</v>
      </c>
      <c r="T971" s="168">
        <f t="shared" si="23"/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69" t="s">
        <v>388</v>
      </c>
      <c r="AT971" s="169" t="s">
        <v>305</v>
      </c>
      <c r="AU971" s="169" t="s">
        <v>87</v>
      </c>
      <c r="AY971" s="18" t="s">
        <v>196</v>
      </c>
      <c r="BE971" s="170">
        <f t="shared" si="24"/>
        <v>0</v>
      </c>
      <c r="BF971" s="170">
        <f t="shared" si="25"/>
        <v>0</v>
      </c>
      <c r="BG971" s="170">
        <f t="shared" si="26"/>
        <v>0</v>
      </c>
      <c r="BH971" s="170">
        <f t="shared" si="27"/>
        <v>0</v>
      </c>
      <c r="BI971" s="170">
        <f t="shared" si="28"/>
        <v>0</v>
      </c>
      <c r="BJ971" s="18" t="s">
        <v>87</v>
      </c>
      <c r="BK971" s="170">
        <f t="shared" si="29"/>
        <v>0</v>
      </c>
      <c r="BL971" s="18" t="s">
        <v>289</v>
      </c>
      <c r="BM971" s="169" t="s">
        <v>1582</v>
      </c>
    </row>
    <row r="972" spans="1:65" s="2" customFormat="1" ht="24.2" customHeight="1">
      <c r="A972" s="33"/>
      <c r="B972" s="156"/>
      <c r="C972" s="197" t="s">
        <v>1583</v>
      </c>
      <c r="D972" s="197" t="s">
        <v>305</v>
      </c>
      <c r="E972" s="198" t="s">
        <v>1584</v>
      </c>
      <c r="F972" s="199" t="s">
        <v>1585</v>
      </c>
      <c r="G972" s="200" t="s">
        <v>444</v>
      </c>
      <c r="H972" s="201">
        <v>2</v>
      </c>
      <c r="I972" s="202"/>
      <c r="J972" s="203">
        <f t="shared" si="20"/>
        <v>0</v>
      </c>
      <c r="K972" s="204"/>
      <c r="L972" s="205"/>
      <c r="M972" s="206" t="s">
        <v>1</v>
      </c>
      <c r="N972" s="207" t="s">
        <v>40</v>
      </c>
      <c r="O972" s="62"/>
      <c r="P972" s="167">
        <f t="shared" si="21"/>
        <v>0</v>
      </c>
      <c r="Q972" s="167">
        <v>0.16500000000000001</v>
      </c>
      <c r="R972" s="167">
        <f t="shared" si="22"/>
        <v>0.33</v>
      </c>
      <c r="S972" s="167">
        <v>0</v>
      </c>
      <c r="T972" s="168">
        <f t="shared" si="23"/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9" t="s">
        <v>388</v>
      </c>
      <c r="AT972" s="169" t="s">
        <v>305</v>
      </c>
      <c r="AU972" s="169" t="s">
        <v>87</v>
      </c>
      <c r="AY972" s="18" t="s">
        <v>196</v>
      </c>
      <c r="BE972" s="170">
        <f t="shared" si="24"/>
        <v>0</v>
      </c>
      <c r="BF972" s="170">
        <f t="shared" si="25"/>
        <v>0</v>
      </c>
      <c r="BG972" s="170">
        <f t="shared" si="26"/>
        <v>0</v>
      </c>
      <c r="BH972" s="170">
        <f t="shared" si="27"/>
        <v>0</v>
      </c>
      <c r="BI972" s="170">
        <f t="shared" si="28"/>
        <v>0</v>
      </c>
      <c r="BJ972" s="18" t="s">
        <v>87</v>
      </c>
      <c r="BK972" s="170">
        <f t="shared" si="29"/>
        <v>0</v>
      </c>
      <c r="BL972" s="18" t="s">
        <v>289</v>
      </c>
      <c r="BM972" s="169" t="s">
        <v>1586</v>
      </c>
    </row>
    <row r="973" spans="1:65" s="2" customFormat="1" ht="24.2" customHeight="1">
      <c r="A973" s="33"/>
      <c r="B973" s="156"/>
      <c r="C973" s="197" t="s">
        <v>1587</v>
      </c>
      <c r="D973" s="197" t="s">
        <v>305</v>
      </c>
      <c r="E973" s="198" t="s">
        <v>1588</v>
      </c>
      <c r="F973" s="199" t="s">
        <v>1589</v>
      </c>
      <c r="G973" s="200" t="s">
        <v>444</v>
      </c>
      <c r="H973" s="201">
        <v>1</v>
      </c>
      <c r="I973" s="202"/>
      <c r="J973" s="203">
        <f t="shared" si="20"/>
        <v>0</v>
      </c>
      <c r="K973" s="204"/>
      <c r="L973" s="205"/>
      <c r="M973" s="206" t="s">
        <v>1</v>
      </c>
      <c r="N973" s="207" t="s">
        <v>40</v>
      </c>
      <c r="O973" s="62"/>
      <c r="P973" s="167">
        <f t="shared" si="21"/>
        <v>0</v>
      </c>
      <c r="Q973" s="167">
        <v>0.16500000000000001</v>
      </c>
      <c r="R973" s="167">
        <f t="shared" si="22"/>
        <v>0.16500000000000001</v>
      </c>
      <c r="S973" s="167">
        <v>0</v>
      </c>
      <c r="T973" s="168">
        <f t="shared" si="23"/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69" t="s">
        <v>388</v>
      </c>
      <c r="AT973" s="169" t="s">
        <v>305</v>
      </c>
      <c r="AU973" s="169" t="s">
        <v>87</v>
      </c>
      <c r="AY973" s="18" t="s">
        <v>196</v>
      </c>
      <c r="BE973" s="170">
        <f t="shared" si="24"/>
        <v>0</v>
      </c>
      <c r="BF973" s="170">
        <f t="shared" si="25"/>
        <v>0</v>
      </c>
      <c r="BG973" s="170">
        <f t="shared" si="26"/>
        <v>0</v>
      </c>
      <c r="BH973" s="170">
        <f t="shared" si="27"/>
        <v>0</v>
      </c>
      <c r="BI973" s="170">
        <f t="shared" si="28"/>
        <v>0</v>
      </c>
      <c r="BJ973" s="18" t="s">
        <v>87</v>
      </c>
      <c r="BK973" s="170">
        <f t="shared" si="29"/>
        <v>0</v>
      </c>
      <c r="BL973" s="18" t="s">
        <v>289</v>
      </c>
      <c r="BM973" s="169" t="s">
        <v>1590</v>
      </c>
    </row>
    <row r="974" spans="1:65" s="2" customFormat="1" ht="24.2" customHeight="1">
      <c r="A974" s="33"/>
      <c r="B974" s="156"/>
      <c r="C974" s="197" t="s">
        <v>1591</v>
      </c>
      <c r="D974" s="197" t="s">
        <v>305</v>
      </c>
      <c r="E974" s="198" t="s">
        <v>1592</v>
      </c>
      <c r="F974" s="199" t="s">
        <v>1593</v>
      </c>
      <c r="G974" s="200" t="s">
        <v>444</v>
      </c>
      <c r="H974" s="201">
        <v>1</v>
      </c>
      <c r="I974" s="202"/>
      <c r="J974" s="203">
        <f t="shared" si="20"/>
        <v>0</v>
      </c>
      <c r="K974" s="204"/>
      <c r="L974" s="205"/>
      <c r="M974" s="206" t="s">
        <v>1</v>
      </c>
      <c r="N974" s="207" t="s">
        <v>40</v>
      </c>
      <c r="O974" s="62"/>
      <c r="P974" s="167">
        <f t="shared" si="21"/>
        <v>0</v>
      </c>
      <c r="Q974" s="167">
        <v>0.16500000000000001</v>
      </c>
      <c r="R974" s="167">
        <f t="shared" si="22"/>
        <v>0.16500000000000001</v>
      </c>
      <c r="S974" s="167">
        <v>0</v>
      </c>
      <c r="T974" s="168">
        <f t="shared" si="23"/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69" t="s">
        <v>388</v>
      </c>
      <c r="AT974" s="169" t="s">
        <v>305</v>
      </c>
      <c r="AU974" s="169" t="s">
        <v>87</v>
      </c>
      <c r="AY974" s="18" t="s">
        <v>196</v>
      </c>
      <c r="BE974" s="170">
        <f t="shared" si="24"/>
        <v>0</v>
      </c>
      <c r="BF974" s="170">
        <f t="shared" si="25"/>
        <v>0</v>
      </c>
      <c r="BG974" s="170">
        <f t="shared" si="26"/>
        <v>0</v>
      </c>
      <c r="BH974" s="170">
        <f t="shared" si="27"/>
        <v>0</v>
      </c>
      <c r="BI974" s="170">
        <f t="shared" si="28"/>
        <v>0</v>
      </c>
      <c r="BJ974" s="18" t="s">
        <v>87</v>
      </c>
      <c r="BK974" s="170">
        <f t="shared" si="29"/>
        <v>0</v>
      </c>
      <c r="BL974" s="18" t="s">
        <v>289</v>
      </c>
      <c r="BM974" s="169" t="s">
        <v>1594</v>
      </c>
    </row>
    <row r="975" spans="1:65" s="13" customFormat="1">
      <c r="B975" s="173"/>
      <c r="D975" s="174" t="s">
        <v>219</v>
      </c>
      <c r="E975" s="175" t="s">
        <v>1</v>
      </c>
      <c r="F975" s="176" t="s">
        <v>1595</v>
      </c>
      <c r="H975" s="177">
        <v>1</v>
      </c>
      <c r="I975" s="178"/>
      <c r="L975" s="173"/>
      <c r="M975" s="179"/>
      <c r="N975" s="180"/>
      <c r="O975" s="180"/>
      <c r="P975" s="180"/>
      <c r="Q975" s="180"/>
      <c r="R975" s="180"/>
      <c r="S975" s="180"/>
      <c r="T975" s="181"/>
      <c r="AT975" s="175" t="s">
        <v>219</v>
      </c>
      <c r="AU975" s="175" t="s">
        <v>87</v>
      </c>
      <c r="AV975" s="13" t="s">
        <v>87</v>
      </c>
      <c r="AW975" s="13" t="s">
        <v>29</v>
      </c>
      <c r="AX975" s="13" t="s">
        <v>81</v>
      </c>
      <c r="AY975" s="175" t="s">
        <v>196</v>
      </c>
    </row>
    <row r="976" spans="1:65" s="2" customFormat="1" ht="33" customHeight="1">
      <c r="A976" s="33"/>
      <c r="B976" s="156"/>
      <c r="C976" s="157" t="s">
        <v>1596</v>
      </c>
      <c r="D976" s="157" t="s">
        <v>197</v>
      </c>
      <c r="E976" s="158" t="s">
        <v>1597</v>
      </c>
      <c r="F976" s="159" t="s">
        <v>1598</v>
      </c>
      <c r="G976" s="160" t="s">
        <v>316</v>
      </c>
      <c r="H976" s="161">
        <v>4.2</v>
      </c>
      <c r="I976" s="162"/>
      <c r="J976" s="163">
        <f>ROUND(I976*H976,2)</f>
        <v>0</v>
      </c>
      <c r="K976" s="164"/>
      <c r="L976" s="34"/>
      <c r="M976" s="165" t="s">
        <v>1</v>
      </c>
      <c r="N976" s="166" t="s">
        <v>40</v>
      </c>
      <c r="O976" s="62"/>
      <c r="P976" s="167">
        <f>O976*H976</f>
        <v>0</v>
      </c>
      <c r="Q976" s="167">
        <v>5.0000000000000002E-5</v>
      </c>
      <c r="R976" s="167">
        <f>Q976*H976</f>
        <v>2.1000000000000001E-4</v>
      </c>
      <c r="S976" s="167">
        <v>0</v>
      </c>
      <c r="T976" s="168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69" t="s">
        <v>289</v>
      </c>
      <c r="AT976" s="169" t="s">
        <v>197</v>
      </c>
      <c r="AU976" s="169" t="s">
        <v>87</v>
      </c>
      <c r="AY976" s="18" t="s">
        <v>196</v>
      </c>
      <c r="BE976" s="170">
        <f>IF(N976="základná",J976,0)</f>
        <v>0</v>
      </c>
      <c r="BF976" s="170">
        <f>IF(N976="znížená",J976,0)</f>
        <v>0</v>
      </c>
      <c r="BG976" s="170">
        <f>IF(N976="zákl. prenesená",J976,0)</f>
        <v>0</v>
      </c>
      <c r="BH976" s="170">
        <f>IF(N976="zníž. prenesená",J976,0)</f>
        <v>0</v>
      </c>
      <c r="BI976" s="170">
        <f>IF(N976="nulová",J976,0)</f>
        <v>0</v>
      </c>
      <c r="BJ976" s="18" t="s">
        <v>87</v>
      </c>
      <c r="BK976" s="170">
        <f>ROUND(I976*H976,2)</f>
        <v>0</v>
      </c>
      <c r="BL976" s="18" t="s">
        <v>289</v>
      </c>
      <c r="BM976" s="169" t="s">
        <v>1599</v>
      </c>
    </row>
    <row r="977" spans="1:65" s="2" customFormat="1" ht="24.2" customHeight="1">
      <c r="A977" s="33"/>
      <c r="B977" s="156"/>
      <c r="C977" s="197" t="s">
        <v>1600</v>
      </c>
      <c r="D977" s="197" t="s">
        <v>305</v>
      </c>
      <c r="E977" s="198" t="s">
        <v>1601</v>
      </c>
      <c r="F977" s="199" t="s">
        <v>1602</v>
      </c>
      <c r="G977" s="200" t="s">
        <v>444</v>
      </c>
      <c r="H977" s="201">
        <v>1</v>
      </c>
      <c r="I977" s="202"/>
      <c r="J977" s="203">
        <f>ROUND(I977*H977,2)</f>
        <v>0</v>
      </c>
      <c r="K977" s="204"/>
      <c r="L977" s="205"/>
      <c r="M977" s="206" t="s">
        <v>1</v>
      </c>
      <c r="N977" s="207" t="s">
        <v>40</v>
      </c>
      <c r="O977" s="62"/>
      <c r="P977" s="167">
        <f>O977*H977</f>
        <v>0</v>
      </c>
      <c r="Q977" s="167">
        <v>3.0200000000000001E-2</v>
      </c>
      <c r="R977" s="167">
        <f>Q977*H977</f>
        <v>3.0200000000000001E-2</v>
      </c>
      <c r="S977" s="167">
        <v>0</v>
      </c>
      <c r="T977" s="168">
        <f>S977*H977</f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69" t="s">
        <v>388</v>
      </c>
      <c r="AT977" s="169" t="s">
        <v>305</v>
      </c>
      <c r="AU977" s="169" t="s">
        <v>87</v>
      </c>
      <c r="AY977" s="18" t="s">
        <v>196</v>
      </c>
      <c r="BE977" s="170">
        <f>IF(N977="základná",J977,0)</f>
        <v>0</v>
      </c>
      <c r="BF977" s="170">
        <f>IF(N977="znížená",J977,0)</f>
        <v>0</v>
      </c>
      <c r="BG977" s="170">
        <f>IF(N977="zákl. prenesená",J977,0)</f>
        <v>0</v>
      </c>
      <c r="BH977" s="170">
        <f>IF(N977="zníž. prenesená",J977,0)</f>
        <v>0</v>
      </c>
      <c r="BI977" s="170">
        <f>IF(N977="nulová",J977,0)</f>
        <v>0</v>
      </c>
      <c r="BJ977" s="18" t="s">
        <v>87</v>
      </c>
      <c r="BK977" s="170">
        <f>ROUND(I977*H977,2)</f>
        <v>0</v>
      </c>
      <c r="BL977" s="18" t="s">
        <v>289</v>
      </c>
      <c r="BM977" s="169" t="s">
        <v>1603</v>
      </c>
    </row>
    <row r="978" spans="1:65" s="2" customFormat="1" ht="24.2" customHeight="1">
      <c r="A978" s="33"/>
      <c r="B978" s="156"/>
      <c r="C978" s="157" t="s">
        <v>1604</v>
      </c>
      <c r="D978" s="157" t="s">
        <v>197</v>
      </c>
      <c r="E978" s="158" t="s">
        <v>1605</v>
      </c>
      <c r="F978" s="159" t="s">
        <v>1606</v>
      </c>
      <c r="G978" s="160" t="s">
        <v>316</v>
      </c>
      <c r="H978" s="161">
        <v>4.2</v>
      </c>
      <c r="I978" s="162"/>
      <c r="J978" s="163">
        <f>ROUND(I978*H978,2)</f>
        <v>0</v>
      </c>
      <c r="K978" s="164"/>
      <c r="L978" s="34"/>
      <c r="M978" s="165" t="s">
        <v>1</v>
      </c>
      <c r="N978" s="166" t="s">
        <v>40</v>
      </c>
      <c r="O978" s="62"/>
      <c r="P978" s="167">
        <f>O978*H978</f>
        <v>0</v>
      </c>
      <c r="Q978" s="167">
        <v>5.0000000000000002E-5</v>
      </c>
      <c r="R978" s="167">
        <f>Q978*H978</f>
        <v>2.1000000000000001E-4</v>
      </c>
      <c r="S978" s="167">
        <v>0</v>
      </c>
      <c r="T978" s="168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9" t="s">
        <v>289</v>
      </c>
      <c r="AT978" s="169" t="s">
        <v>197</v>
      </c>
      <c r="AU978" s="169" t="s">
        <v>87</v>
      </c>
      <c r="AY978" s="18" t="s">
        <v>196</v>
      </c>
      <c r="BE978" s="170">
        <f>IF(N978="základná",J978,0)</f>
        <v>0</v>
      </c>
      <c r="BF978" s="170">
        <f>IF(N978="znížená",J978,0)</f>
        <v>0</v>
      </c>
      <c r="BG978" s="170">
        <f>IF(N978="zákl. prenesená",J978,0)</f>
        <v>0</v>
      </c>
      <c r="BH978" s="170">
        <f>IF(N978="zníž. prenesená",J978,0)</f>
        <v>0</v>
      </c>
      <c r="BI978" s="170">
        <f>IF(N978="nulová",J978,0)</f>
        <v>0</v>
      </c>
      <c r="BJ978" s="18" t="s">
        <v>87</v>
      </c>
      <c r="BK978" s="170">
        <f>ROUND(I978*H978,2)</f>
        <v>0</v>
      </c>
      <c r="BL978" s="18" t="s">
        <v>289</v>
      </c>
      <c r="BM978" s="169" t="s">
        <v>1607</v>
      </c>
    </row>
    <row r="979" spans="1:65" s="2" customFormat="1" ht="37.700000000000003" customHeight="1">
      <c r="A979" s="33"/>
      <c r="B979" s="156"/>
      <c r="C979" s="157" t="s">
        <v>1608</v>
      </c>
      <c r="D979" s="157" t="s">
        <v>197</v>
      </c>
      <c r="E979" s="158" t="s">
        <v>1609</v>
      </c>
      <c r="F979" s="159" t="s">
        <v>1610</v>
      </c>
      <c r="G979" s="160" t="s">
        <v>444</v>
      </c>
      <c r="H979" s="161">
        <v>2</v>
      </c>
      <c r="I979" s="162"/>
      <c r="J979" s="163">
        <f>ROUND(I979*H979,2)</f>
        <v>0</v>
      </c>
      <c r="K979" s="164"/>
      <c r="L979" s="34"/>
      <c r="M979" s="165" t="s">
        <v>1</v>
      </c>
      <c r="N979" s="166" t="s">
        <v>40</v>
      </c>
      <c r="O979" s="62"/>
      <c r="P979" s="167">
        <f>O979*H979</f>
        <v>0</v>
      </c>
      <c r="Q979" s="167">
        <v>0</v>
      </c>
      <c r="R979" s="167">
        <f>Q979*H979</f>
        <v>0</v>
      </c>
      <c r="S979" s="167">
        <v>0</v>
      </c>
      <c r="T979" s="168">
        <f>S979*H979</f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69" t="s">
        <v>289</v>
      </c>
      <c r="AT979" s="169" t="s">
        <v>197</v>
      </c>
      <c r="AU979" s="169" t="s">
        <v>87</v>
      </c>
      <c r="AY979" s="18" t="s">
        <v>196</v>
      </c>
      <c r="BE979" s="170">
        <f>IF(N979="základná",J979,0)</f>
        <v>0</v>
      </c>
      <c r="BF979" s="170">
        <f>IF(N979="znížená",J979,0)</f>
        <v>0</v>
      </c>
      <c r="BG979" s="170">
        <f>IF(N979="zákl. prenesená",J979,0)</f>
        <v>0</v>
      </c>
      <c r="BH979" s="170">
        <f>IF(N979="zníž. prenesená",J979,0)</f>
        <v>0</v>
      </c>
      <c r="BI979" s="170">
        <f>IF(N979="nulová",J979,0)</f>
        <v>0</v>
      </c>
      <c r="BJ979" s="18" t="s">
        <v>87</v>
      </c>
      <c r="BK979" s="170">
        <f>ROUND(I979*H979,2)</f>
        <v>0</v>
      </c>
      <c r="BL979" s="18" t="s">
        <v>289</v>
      </c>
      <c r="BM979" s="169" t="s">
        <v>1611</v>
      </c>
    </row>
    <row r="980" spans="1:65" s="13" customFormat="1">
      <c r="B980" s="173"/>
      <c r="D980" s="174" t="s">
        <v>219</v>
      </c>
      <c r="E980" s="175" t="s">
        <v>1</v>
      </c>
      <c r="F980" s="176" t="s">
        <v>1612</v>
      </c>
      <c r="H980" s="177">
        <v>2</v>
      </c>
      <c r="I980" s="178"/>
      <c r="L980" s="173"/>
      <c r="M980" s="179"/>
      <c r="N980" s="180"/>
      <c r="O980" s="180"/>
      <c r="P980" s="180"/>
      <c r="Q980" s="180"/>
      <c r="R980" s="180"/>
      <c r="S980" s="180"/>
      <c r="T980" s="181"/>
      <c r="AT980" s="175" t="s">
        <v>219</v>
      </c>
      <c r="AU980" s="175" t="s">
        <v>87</v>
      </c>
      <c r="AV980" s="13" t="s">
        <v>87</v>
      </c>
      <c r="AW980" s="13" t="s">
        <v>29</v>
      </c>
      <c r="AX980" s="13" t="s">
        <v>81</v>
      </c>
      <c r="AY980" s="175" t="s">
        <v>196</v>
      </c>
    </row>
    <row r="981" spans="1:65" s="2" customFormat="1" ht="37.700000000000003" customHeight="1">
      <c r="A981" s="33"/>
      <c r="B981" s="156"/>
      <c r="C981" s="197" t="s">
        <v>1613</v>
      </c>
      <c r="D981" s="197" t="s">
        <v>305</v>
      </c>
      <c r="E981" s="198" t="s">
        <v>1614</v>
      </c>
      <c r="F981" s="199" t="s">
        <v>1615</v>
      </c>
      <c r="G981" s="200" t="s">
        <v>444</v>
      </c>
      <c r="H981" s="201">
        <v>2</v>
      </c>
      <c r="I981" s="202"/>
      <c r="J981" s="203">
        <f>ROUND(I981*H981,2)</f>
        <v>0</v>
      </c>
      <c r="K981" s="204"/>
      <c r="L981" s="205"/>
      <c r="M981" s="206" t="s">
        <v>1</v>
      </c>
      <c r="N981" s="207" t="s">
        <v>40</v>
      </c>
      <c r="O981" s="62"/>
      <c r="P981" s="167">
        <f>O981*H981</f>
        <v>0</v>
      </c>
      <c r="Q981" s="167">
        <v>4.1680000000000002E-2</v>
      </c>
      <c r="R981" s="167">
        <f>Q981*H981</f>
        <v>8.3360000000000004E-2</v>
      </c>
      <c r="S981" s="167">
        <v>0</v>
      </c>
      <c r="T981" s="168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69" t="s">
        <v>388</v>
      </c>
      <c r="AT981" s="169" t="s">
        <v>305</v>
      </c>
      <c r="AU981" s="169" t="s">
        <v>87</v>
      </c>
      <c r="AY981" s="18" t="s">
        <v>196</v>
      </c>
      <c r="BE981" s="170">
        <f>IF(N981="základná",J981,0)</f>
        <v>0</v>
      </c>
      <c r="BF981" s="170">
        <f>IF(N981="znížená",J981,0)</f>
        <v>0</v>
      </c>
      <c r="BG981" s="170">
        <f>IF(N981="zákl. prenesená",J981,0)</f>
        <v>0</v>
      </c>
      <c r="BH981" s="170">
        <f>IF(N981="zníž. prenesená",J981,0)</f>
        <v>0</v>
      </c>
      <c r="BI981" s="170">
        <f>IF(N981="nulová",J981,0)</f>
        <v>0</v>
      </c>
      <c r="BJ981" s="18" t="s">
        <v>87</v>
      </c>
      <c r="BK981" s="170">
        <f>ROUND(I981*H981,2)</f>
        <v>0</v>
      </c>
      <c r="BL981" s="18" t="s">
        <v>289</v>
      </c>
      <c r="BM981" s="169" t="s">
        <v>1616</v>
      </c>
    </row>
    <row r="982" spans="1:65" s="2" customFormat="1" ht="24.2" customHeight="1">
      <c r="A982" s="33"/>
      <c r="B982" s="156"/>
      <c r="C982" s="157" t="s">
        <v>1617</v>
      </c>
      <c r="D982" s="157" t="s">
        <v>197</v>
      </c>
      <c r="E982" s="158" t="s">
        <v>1618</v>
      </c>
      <c r="F982" s="159" t="s">
        <v>1619</v>
      </c>
      <c r="G982" s="160" t="s">
        <v>775</v>
      </c>
      <c r="H982" s="161">
        <v>28.425000000000001</v>
      </c>
      <c r="I982" s="162"/>
      <c r="J982" s="163">
        <f>ROUND(I982*H982,2)</f>
        <v>0</v>
      </c>
      <c r="K982" s="164"/>
      <c r="L982" s="34"/>
      <c r="M982" s="165" t="s">
        <v>1</v>
      </c>
      <c r="N982" s="166" t="s">
        <v>40</v>
      </c>
      <c r="O982" s="62"/>
      <c r="P982" s="167">
        <f>O982*H982</f>
        <v>0</v>
      </c>
      <c r="Q982" s="167">
        <v>8.0000000000000007E-5</v>
      </c>
      <c r="R982" s="167">
        <f>Q982*H982</f>
        <v>2.2740000000000004E-3</v>
      </c>
      <c r="S982" s="167">
        <v>0</v>
      </c>
      <c r="T982" s="168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69" t="s">
        <v>289</v>
      </c>
      <c r="AT982" s="169" t="s">
        <v>197</v>
      </c>
      <c r="AU982" s="169" t="s">
        <v>87</v>
      </c>
      <c r="AY982" s="18" t="s">
        <v>196</v>
      </c>
      <c r="BE982" s="170">
        <f>IF(N982="základná",J982,0)</f>
        <v>0</v>
      </c>
      <c r="BF982" s="170">
        <f>IF(N982="znížená",J982,0)</f>
        <v>0</v>
      </c>
      <c r="BG982" s="170">
        <f>IF(N982="zákl. prenesená",J982,0)</f>
        <v>0</v>
      </c>
      <c r="BH982" s="170">
        <f>IF(N982="zníž. prenesená",J982,0)</f>
        <v>0</v>
      </c>
      <c r="BI982" s="170">
        <f>IF(N982="nulová",J982,0)</f>
        <v>0</v>
      </c>
      <c r="BJ982" s="18" t="s">
        <v>87</v>
      </c>
      <c r="BK982" s="170">
        <f>ROUND(I982*H982,2)</f>
        <v>0</v>
      </c>
      <c r="BL982" s="18" t="s">
        <v>289</v>
      </c>
      <c r="BM982" s="169" t="s">
        <v>1620</v>
      </c>
    </row>
    <row r="983" spans="1:65" s="13" customFormat="1" ht="22.5">
      <c r="B983" s="173"/>
      <c r="D983" s="174" t="s">
        <v>219</v>
      </c>
      <c r="E983" s="175" t="s">
        <v>1</v>
      </c>
      <c r="F983" s="176" t="s">
        <v>1621</v>
      </c>
      <c r="H983" s="177">
        <v>28.425000000000001</v>
      </c>
      <c r="I983" s="178"/>
      <c r="L983" s="173"/>
      <c r="M983" s="179"/>
      <c r="N983" s="180"/>
      <c r="O983" s="180"/>
      <c r="P983" s="180"/>
      <c r="Q983" s="180"/>
      <c r="R983" s="180"/>
      <c r="S983" s="180"/>
      <c r="T983" s="181"/>
      <c r="AT983" s="175" t="s">
        <v>219</v>
      </c>
      <c r="AU983" s="175" t="s">
        <v>87</v>
      </c>
      <c r="AV983" s="13" t="s">
        <v>87</v>
      </c>
      <c r="AW983" s="13" t="s">
        <v>29</v>
      </c>
      <c r="AX983" s="13" t="s">
        <v>81</v>
      </c>
      <c r="AY983" s="175" t="s">
        <v>196</v>
      </c>
    </row>
    <row r="984" spans="1:65" s="2" customFormat="1" ht="55.5" customHeight="1">
      <c r="A984" s="33"/>
      <c r="B984" s="156"/>
      <c r="C984" s="197" t="s">
        <v>1622</v>
      </c>
      <c r="D984" s="197" t="s">
        <v>305</v>
      </c>
      <c r="E984" s="198" t="s">
        <v>1623</v>
      </c>
      <c r="F984" s="199" t="s">
        <v>1624</v>
      </c>
      <c r="G984" s="200" t="s">
        <v>444</v>
      </c>
      <c r="H984" s="201">
        <v>75</v>
      </c>
      <c r="I984" s="202"/>
      <c r="J984" s="203">
        <f>ROUND(I984*H984,2)</f>
        <v>0</v>
      </c>
      <c r="K984" s="204"/>
      <c r="L984" s="205"/>
      <c r="M984" s="206" t="s">
        <v>1</v>
      </c>
      <c r="N984" s="207" t="s">
        <v>40</v>
      </c>
      <c r="O984" s="62"/>
      <c r="P984" s="167">
        <f>O984*H984</f>
        <v>0</v>
      </c>
      <c r="Q984" s="167">
        <v>0.4017</v>
      </c>
      <c r="R984" s="167">
        <f>Q984*H984</f>
        <v>30.127500000000001</v>
      </c>
      <c r="S984" s="167">
        <v>0</v>
      </c>
      <c r="T984" s="168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69" t="s">
        <v>388</v>
      </c>
      <c r="AT984" s="169" t="s">
        <v>305</v>
      </c>
      <c r="AU984" s="169" t="s">
        <v>87</v>
      </c>
      <c r="AY984" s="18" t="s">
        <v>196</v>
      </c>
      <c r="BE984" s="170">
        <f>IF(N984="základná",J984,0)</f>
        <v>0</v>
      </c>
      <c r="BF984" s="170">
        <f>IF(N984="znížená",J984,0)</f>
        <v>0</v>
      </c>
      <c r="BG984" s="170">
        <f>IF(N984="zákl. prenesená",J984,0)</f>
        <v>0</v>
      </c>
      <c r="BH984" s="170">
        <f>IF(N984="zníž. prenesená",J984,0)</f>
        <v>0</v>
      </c>
      <c r="BI984" s="170">
        <f>IF(N984="nulová",J984,0)</f>
        <v>0</v>
      </c>
      <c r="BJ984" s="18" t="s">
        <v>87</v>
      </c>
      <c r="BK984" s="170">
        <f>ROUND(I984*H984,2)</f>
        <v>0</v>
      </c>
      <c r="BL984" s="18" t="s">
        <v>289</v>
      </c>
      <c r="BM984" s="169" t="s">
        <v>1625</v>
      </c>
    </row>
    <row r="985" spans="1:65" s="13" customFormat="1" ht="22.5">
      <c r="B985" s="173"/>
      <c r="D985" s="174" t="s">
        <v>219</v>
      </c>
      <c r="F985" s="176" t="s">
        <v>1626</v>
      </c>
      <c r="H985" s="177">
        <v>75</v>
      </c>
      <c r="I985" s="178"/>
      <c r="L985" s="173"/>
      <c r="M985" s="179"/>
      <c r="N985" s="180"/>
      <c r="O985" s="180"/>
      <c r="P985" s="180"/>
      <c r="Q985" s="180"/>
      <c r="R985" s="180"/>
      <c r="S985" s="180"/>
      <c r="T985" s="181"/>
      <c r="AT985" s="175" t="s">
        <v>219</v>
      </c>
      <c r="AU985" s="175" t="s">
        <v>87</v>
      </c>
      <c r="AV985" s="13" t="s">
        <v>87</v>
      </c>
      <c r="AW985" s="13" t="s">
        <v>3</v>
      </c>
      <c r="AX985" s="13" t="s">
        <v>81</v>
      </c>
      <c r="AY985" s="175" t="s">
        <v>196</v>
      </c>
    </row>
    <row r="986" spans="1:65" s="2" customFormat="1" ht="37.700000000000003" customHeight="1">
      <c r="A986" s="33"/>
      <c r="B986" s="156"/>
      <c r="C986" s="157" t="s">
        <v>1627</v>
      </c>
      <c r="D986" s="157" t="s">
        <v>197</v>
      </c>
      <c r="E986" s="158" t="s">
        <v>1628</v>
      </c>
      <c r="F986" s="159" t="s">
        <v>1629</v>
      </c>
      <c r="G986" s="160" t="s">
        <v>217</v>
      </c>
      <c r="H986" s="161">
        <v>89.72</v>
      </c>
      <c r="I986" s="162"/>
      <c r="J986" s="163">
        <f>ROUND(I986*H986,2)</f>
        <v>0</v>
      </c>
      <c r="K986" s="164"/>
      <c r="L986" s="34"/>
      <c r="M986" s="165" t="s">
        <v>1</v>
      </c>
      <c r="N986" s="166" t="s">
        <v>40</v>
      </c>
      <c r="O986" s="62"/>
      <c r="P986" s="167">
        <f>O986*H986</f>
        <v>0</v>
      </c>
      <c r="Q986" s="167">
        <v>9.0000000000000006E-5</v>
      </c>
      <c r="R986" s="167">
        <f>Q986*H986</f>
        <v>8.0748E-3</v>
      </c>
      <c r="S986" s="167">
        <v>0</v>
      </c>
      <c r="T986" s="168">
        <f>S986*H986</f>
        <v>0</v>
      </c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R986" s="169" t="s">
        <v>289</v>
      </c>
      <c r="AT986" s="169" t="s">
        <v>197</v>
      </c>
      <c r="AU986" s="169" t="s">
        <v>87</v>
      </c>
      <c r="AY986" s="18" t="s">
        <v>196</v>
      </c>
      <c r="BE986" s="170">
        <f>IF(N986="základná",J986,0)</f>
        <v>0</v>
      </c>
      <c r="BF986" s="170">
        <f>IF(N986="znížená",J986,0)</f>
        <v>0</v>
      </c>
      <c r="BG986" s="170">
        <f>IF(N986="zákl. prenesená",J986,0)</f>
        <v>0</v>
      </c>
      <c r="BH986" s="170">
        <f>IF(N986="zníž. prenesená",J986,0)</f>
        <v>0</v>
      </c>
      <c r="BI986" s="170">
        <f>IF(N986="nulová",J986,0)</f>
        <v>0</v>
      </c>
      <c r="BJ986" s="18" t="s">
        <v>87</v>
      </c>
      <c r="BK986" s="170">
        <f>ROUND(I986*H986,2)</f>
        <v>0</v>
      </c>
      <c r="BL986" s="18" t="s">
        <v>289</v>
      </c>
      <c r="BM986" s="169" t="s">
        <v>1630</v>
      </c>
    </row>
    <row r="987" spans="1:65" s="13" customFormat="1">
      <c r="B987" s="173"/>
      <c r="D987" s="174" t="s">
        <v>219</v>
      </c>
      <c r="E987" s="175" t="s">
        <v>1</v>
      </c>
      <c r="F987" s="176" t="s">
        <v>1631</v>
      </c>
      <c r="H987" s="177">
        <v>89.72</v>
      </c>
      <c r="I987" s="178"/>
      <c r="L987" s="173"/>
      <c r="M987" s="179"/>
      <c r="N987" s="180"/>
      <c r="O987" s="180"/>
      <c r="P987" s="180"/>
      <c r="Q987" s="180"/>
      <c r="R987" s="180"/>
      <c r="S987" s="180"/>
      <c r="T987" s="181"/>
      <c r="AT987" s="175" t="s">
        <v>219</v>
      </c>
      <c r="AU987" s="175" t="s">
        <v>87</v>
      </c>
      <c r="AV987" s="13" t="s">
        <v>87</v>
      </c>
      <c r="AW987" s="13" t="s">
        <v>29</v>
      </c>
      <c r="AX987" s="13" t="s">
        <v>81</v>
      </c>
      <c r="AY987" s="175" t="s">
        <v>196</v>
      </c>
    </row>
    <row r="988" spans="1:65" s="2" customFormat="1" ht="24.2" customHeight="1">
      <c r="A988" s="33"/>
      <c r="B988" s="156"/>
      <c r="C988" s="157" t="s">
        <v>1632</v>
      </c>
      <c r="D988" s="157" t="s">
        <v>197</v>
      </c>
      <c r="E988" s="158" t="s">
        <v>1633</v>
      </c>
      <c r="F988" s="159" t="s">
        <v>1634</v>
      </c>
      <c r="G988" s="160" t="s">
        <v>280</v>
      </c>
      <c r="H988" s="161">
        <v>153.63499999999999</v>
      </c>
      <c r="I988" s="162"/>
      <c r="J988" s="163">
        <f>ROUND(I988*H988,2)</f>
        <v>0</v>
      </c>
      <c r="K988" s="164"/>
      <c r="L988" s="34"/>
      <c r="M988" s="165" t="s">
        <v>1</v>
      </c>
      <c r="N988" s="166" t="s">
        <v>40</v>
      </c>
      <c r="O988" s="62"/>
      <c r="P988" s="167">
        <f>O988*H988</f>
        <v>0</v>
      </c>
      <c r="Q988" s="167">
        <v>0</v>
      </c>
      <c r="R988" s="167">
        <f>Q988*H988</f>
        <v>0</v>
      </c>
      <c r="S988" s="167">
        <v>0</v>
      </c>
      <c r="T988" s="168">
        <f>S988*H988</f>
        <v>0</v>
      </c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R988" s="169" t="s">
        <v>289</v>
      </c>
      <c r="AT988" s="169" t="s">
        <v>197</v>
      </c>
      <c r="AU988" s="169" t="s">
        <v>87</v>
      </c>
      <c r="AY988" s="18" t="s">
        <v>196</v>
      </c>
      <c r="BE988" s="170">
        <f>IF(N988="základná",J988,0)</f>
        <v>0</v>
      </c>
      <c r="BF988" s="170">
        <f>IF(N988="znížená",J988,0)</f>
        <v>0</v>
      </c>
      <c r="BG988" s="170">
        <f>IF(N988="zákl. prenesená",J988,0)</f>
        <v>0</v>
      </c>
      <c r="BH988" s="170">
        <f>IF(N988="zníž. prenesená",J988,0)</f>
        <v>0</v>
      </c>
      <c r="BI988" s="170">
        <f>IF(N988="nulová",J988,0)</f>
        <v>0</v>
      </c>
      <c r="BJ988" s="18" t="s">
        <v>87</v>
      </c>
      <c r="BK988" s="170">
        <f>ROUND(I988*H988,2)</f>
        <v>0</v>
      </c>
      <c r="BL988" s="18" t="s">
        <v>289</v>
      </c>
      <c r="BM988" s="169" t="s">
        <v>1635</v>
      </c>
    </row>
    <row r="989" spans="1:65" s="12" customFormat="1" ht="22.7" customHeight="1">
      <c r="B989" s="146"/>
      <c r="D989" s="147" t="s">
        <v>73</v>
      </c>
      <c r="E989" s="171" t="s">
        <v>1636</v>
      </c>
      <c r="F989" s="171" t="s">
        <v>1637</v>
      </c>
      <c r="I989" s="149"/>
      <c r="J989" s="172">
        <f>BK989</f>
        <v>0</v>
      </c>
      <c r="L989" s="146"/>
      <c r="M989" s="150"/>
      <c r="N989" s="151"/>
      <c r="O989" s="151"/>
      <c r="P989" s="152">
        <f>SUM(P990:P993)</f>
        <v>0</v>
      </c>
      <c r="Q989" s="151"/>
      <c r="R989" s="152">
        <f>SUM(R990:R993)</f>
        <v>2.5200000000000001E-3</v>
      </c>
      <c r="S989" s="151"/>
      <c r="T989" s="153">
        <f>SUM(T990:T993)</f>
        <v>0</v>
      </c>
      <c r="AR989" s="147" t="s">
        <v>87</v>
      </c>
      <c r="AT989" s="154" t="s">
        <v>73</v>
      </c>
      <c r="AU989" s="154" t="s">
        <v>81</v>
      </c>
      <c r="AY989" s="147" t="s">
        <v>196</v>
      </c>
      <c r="BK989" s="155">
        <f>SUM(BK990:BK993)</f>
        <v>0</v>
      </c>
    </row>
    <row r="990" spans="1:65" s="2" customFormat="1" ht="16.5" customHeight="1">
      <c r="A990" s="33"/>
      <c r="B990" s="156"/>
      <c r="C990" s="157" t="s">
        <v>1638</v>
      </c>
      <c r="D990" s="157" t="s">
        <v>197</v>
      </c>
      <c r="E990" s="158" t="s">
        <v>1639</v>
      </c>
      <c r="F990" s="159" t="s">
        <v>1640</v>
      </c>
      <c r="G990" s="160" t="s">
        <v>444</v>
      </c>
      <c r="H990" s="161">
        <v>4</v>
      </c>
      <c r="I990" s="162"/>
      <c r="J990" s="163">
        <f>ROUND(I990*H990,2)</f>
        <v>0</v>
      </c>
      <c r="K990" s="164"/>
      <c r="L990" s="34"/>
      <c r="M990" s="165" t="s">
        <v>1</v>
      </c>
      <c r="N990" s="166" t="s">
        <v>40</v>
      </c>
      <c r="O990" s="62"/>
      <c r="P990" s="167">
        <f>O990*H990</f>
        <v>0</v>
      </c>
      <c r="Q990" s="167">
        <v>0</v>
      </c>
      <c r="R990" s="167">
        <f>Q990*H990</f>
        <v>0</v>
      </c>
      <c r="S990" s="167">
        <v>0</v>
      </c>
      <c r="T990" s="168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69" t="s">
        <v>289</v>
      </c>
      <c r="AT990" s="169" t="s">
        <v>197</v>
      </c>
      <c r="AU990" s="169" t="s">
        <v>87</v>
      </c>
      <c r="AY990" s="18" t="s">
        <v>196</v>
      </c>
      <c r="BE990" s="170">
        <f>IF(N990="základná",J990,0)</f>
        <v>0</v>
      </c>
      <c r="BF990" s="170">
        <f>IF(N990="znížená",J990,0)</f>
        <v>0</v>
      </c>
      <c r="BG990" s="170">
        <f>IF(N990="zákl. prenesená",J990,0)</f>
        <v>0</v>
      </c>
      <c r="BH990" s="170">
        <f>IF(N990="zníž. prenesená",J990,0)</f>
        <v>0</v>
      </c>
      <c r="BI990" s="170">
        <f>IF(N990="nulová",J990,0)</f>
        <v>0</v>
      </c>
      <c r="BJ990" s="18" t="s">
        <v>87</v>
      </c>
      <c r="BK990" s="170">
        <f>ROUND(I990*H990,2)</f>
        <v>0</v>
      </c>
      <c r="BL990" s="18" t="s">
        <v>289</v>
      </c>
      <c r="BM990" s="169" t="s">
        <v>1641</v>
      </c>
    </row>
    <row r="991" spans="1:65" s="2" customFormat="1" ht="24.2" customHeight="1">
      <c r="A991" s="33"/>
      <c r="B991" s="156"/>
      <c r="C991" s="197" t="s">
        <v>1642</v>
      </c>
      <c r="D991" s="197" t="s">
        <v>305</v>
      </c>
      <c r="E991" s="198" t="s">
        <v>1643</v>
      </c>
      <c r="F991" s="199" t="s">
        <v>1644</v>
      </c>
      <c r="G991" s="200" t="s">
        <v>444</v>
      </c>
      <c r="H991" s="201">
        <v>4</v>
      </c>
      <c r="I991" s="202"/>
      <c r="J991" s="203">
        <f>ROUND(I991*H991,2)</f>
        <v>0</v>
      </c>
      <c r="K991" s="204"/>
      <c r="L991" s="205"/>
      <c r="M991" s="206" t="s">
        <v>1</v>
      </c>
      <c r="N991" s="207" t="s">
        <v>40</v>
      </c>
      <c r="O991" s="62"/>
      <c r="P991" s="167">
        <f>O991*H991</f>
        <v>0</v>
      </c>
      <c r="Q991" s="167">
        <v>6.3000000000000003E-4</v>
      </c>
      <c r="R991" s="167">
        <f>Q991*H991</f>
        <v>2.5200000000000001E-3</v>
      </c>
      <c r="S991" s="167">
        <v>0</v>
      </c>
      <c r="T991" s="168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69" t="s">
        <v>388</v>
      </c>
      <c r="AT991" s="169" t="s">
        <v>305</v>
      </c>
      <c r="AU991" s="169" t="s">
        <v>87</v>
      </c>
      <c r="AY991" s="18" t="s">
        <v>196</v>
      </c>
      <c r="BE991" s="170">
        <f>IF(N991="základná",J991,0)</f>
        <v>0</v>
      </c>
      <c r="BF991" s="170">
        <f>IF(N991="znížená",J991,0)</f>
        <v>0</v>
      </c>
      <c r="BG991" s="170">
        <f>IF(N991="zákl. prenesená",J991,0)</f>
        <v>0</v>
      </c>
      <c r="BH991" s="170">
        <f>IF(N991="zníž. prenesená",J991,0)</f>
        <v>0</v>
      </c>
      <c r="BI991" s="170">
        <f>IF(N991="nulová",J991,0)</f>
        <v>0</v>
      </c>
      <c r="BJ991" s="18" t="s">
        <v>87</v>
      </c>
      <c r="BK991" s="170">
        <f>ROUND(I991*H991,2)</f>
        <v>0</v>
      </c>
      <c r="BL991" s="18" t="s">
        <v>289</v>
      </c>
      <c r="BM991" s="169" t="s">
        <v>1645</v>
      </c>
    </row>
    <row r="992" spans="1:65" s="13" customFormat="1">
      <c r="B992" s="173"/>
      <c r="D992" s="174" t="s">
        <v>219</v>
      </c>
      <c r="E992" s="175" t="s">
        <v>1</v>
      </c>
      <c r="F992" s="176" t="s">
        <v>1646</v>
      </c>
      <c r="H992" s="177">
        <v>4</v>
      </c>
      <c r="I992" s="178"/>
      <c r="L992" s="173"/>
      <c r="M992" s="179"/>
      <c r="N992" s="180"/>
      <c r="O992" s="180"/>
      <c r="P992" s="180"/>
      <c r="Q992" s="180"/>
      <c r="R992" s="180"/>
      <c r="S992" s="180"/>
      <c r="T992" s="181"/>
      <c r="AT992" s="175" t="s">
        <v>219</v>
      </c>
      <c r="AU992" s="175" t="s">
        <v>87</v>
      </c>
      <c r="AV992" s="13" t="s">
        <v>87</v>
      </c>
      <c r="AW992" s="13" t="s">
        <v>29</v>
      </c>
      <c r="AX992" s="13" t="s">
        <v>81</v>
      </c>
      <c r="AY992" s="175" t="s">
        <v>196</v>
      </c>
    </row>
    <row r="993" spans="1:65" s="2" customFormat="1" ht="33" customHeight="1">
      <c r="A993" s="33"/>
      <c r="B993" s="156"/>
      <c r="C993" s="157" t="s">
        <v>1647</v>
      </c>
      <c r="D993" s="157" t="s">
        <v>197</v>
      </c>
      <c r="E993" s="158" t="s">
        <v>1648</v>
      </c>
      <c r="F993" s="159" t="s">
        <v>1649</v>
      </c>
      <c r="G993" s="160" t="s">
        <v>1650</v>
      </c>
      <c r="H993" s="208"/>
      <c r="I993" s="162"/>
      <c r="J993" s="163">
        <f>ROUND(I993*H993,2)</f>
        <v>0</v>
      </c>
      <c r="K993" s="164"/>
      <c r="L993" s="34"/>
      <c r="M993" s="165" t="s">
        <v>1</v>
      </c>
      <c r="N993" s="166" t="s">
        <v>40</v>
      </c>
      <c r="O993" s="62"/>
      <c r="P993" s="167">
        <f>O993*H993</f>
        <v>0</v>
      </c>
      <c r="Q993" s="167">
        <v>0</v>
      </c>
      <c r="R993" s="167">
        <f>Q993*H993</f>
        <v>0</v>
      </c>
      <c r="S993" s="167">
        <v>0</v>
      </c>
      <c r="T993" s="168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69" t="s">
        <v>289</v>
      </c>
      <c r="AT993" s="169" t="s">
        <v>197</v>
      </c>
      <c r="AU993" s="169" t="s">
        <v>87</v>
      </c>
      <c r="AY993" s="18" t="s">
        <v>196</v>
      </c>
      <c r="BE993" s="170">
        <f>IF(N993="základná",J993,0)</f>
        <v>0</v>
      </c>
      <c r="BF993" s="170">
        <f>IF(N993="znížená",J993,0)</f>
        <v>0</v>
      </c>
      <c r="BG993" s="170">
        <f>IF(N993="zákl. prenesená",J993,0)</f>
        <v>0</v>
      </c>
      <c r="BH993" s="170">
        <f>IF(N993="zníž. prenesená",J993,0)</f>
        <v>0</v>
      </c>
      <c r="BI993" s="170">
        <f>IF(N993="nulová",J993,0)</f>
        <v>0</v>
      </c>
      <c r="BJ993" s="18" t="s">
        <v>87</v>
      </c>
      <c r="BK993" s="170">
        <f>ROUND(I993*H993,2)</f>
        <v>0</v>
      </c>
      <c r="BL993" s="18" t="s">
        <v>289</v>
      </c>
      <c r="BM993" s="169" t="s">
        <v>1651</v>
      </c>
    </row>
    <row r="994" spans="1:65" s="12" customFormat="1" ht="22.7" customHeight="1">
      <c r="B994" s="146"/>
      <c r="D994" s="147" t="s">
        <v>73</v>
      </c>
      <c r="E994" s="171" t="s">
        <v>1652</v>
      </c>
      <c r="F994" s="171" t="s">
        <v>1653</v>
      </c>
      <c r="I994" s="149"/>
      <c r="J994" s="172">
        <f>BK994</f>
        <v>0</v>
      </c>
      <c r="L994" s="146"/>
      <c r="M994" s="150"/>
      <c r="N994" s="151"/>
      <c r="O994" s="151"/>
      <c r="P994" s="152">
        <f>SUM(P995:P1009)</f>
        <v>0</v>
      </c>
      <c r="Q994" s="151"/>
      <c r="R994" s="152">
        <f>SUM(R995:R1009)</f>
        <v>0.52552484999999993</v>
      </c>
      <c r="S994" s="151"/>
      <c r="T994" s="153">
        <f>SUM(T995:T1009)</f>
        <v>0</v>
      </c>
      <c r="AR994" s="147" t="s">
        <v>87</v>
      </c>
      <c r="AT994" s="154" t="s">
        <v>73</v>
      </c>
      <c r="AU994" s="154" t="s">
        <v>81</v>
      </c>
      <c r="AY994" s="147" t="s">
        <v>196</v>
      </c>
      <c r="BK994" s="155">
        <f>SUM(BK995:BK1009)</f>
        <v>0</v>
      </c>
    </row>
    <row r="995" spans="1:65" s="2" customFormat="1" ht="24.2" customHeight="1">
      <c r="A995" s="33"/>
      <c r="B995" s="156"/>
      <c r="C995" s="157" t="s">
        <v>1654</v>
      </c>
      <c r="D995" s="157" t="s">
        <v>197</v>
      </c>
      <c r="E995" s="158" t="s">
        <v>1655</v>
      </c>
      <c r="F995" s="159" t="s">
        <v>1656</v>
      </c>
      <c r="G995" s="160" t="s">
        <v>316</v>
      </c>
      <c r="H995" s="161">
        <v>635.18499999999995</v>
      </c>
      <c r="I995" s="162"/>
      <c r="J995" s="163">
        <f>ROUND(I995*H995,2)</f>
        <v>0</v>
      </c>
      <c r="K995" s="164"/>
      <c r="L995" s="34"/>
      <c r="M995" s="165" t="s">
        <v>1</v>
      </c>
      <c r="N995" s="166" t="s">
        <v>40</v>
      </c>
      <c r="O995" s="62"/>
      <c r="P995" s="167">
        <f>O995*H995</f>
        <v>0</v>
      </c>
      <c r="Q995" s="167">
        <v>1.0000000000000001E-5</v>
      </c>
      <c r="R995" s="167">
        <f>Q995*H995</f>
        <v>6.35185E-3</v>
      </c>
      <c r="S995" s="167">
        <v>0</v>
      </c>
      <c r="T995" s="168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69" t="s">
        <v>289</v>
      </c>
      <c r="AT995" s="169" t="s">
        <v>197</v>
      </c>
      <c r="AU995" s="169" t="s">
        <v>87</v>
      </c>
      <c r="AY995" s="18" t="s">
        <v>196</v>
      </c>
      <c r="BE995" s="170">
        <f>IF(N995="základná",J995,0)</f>
        <v>0</v>
      </c>
      <c r="BF995" s="170">
        <f>IF(N995="znížená",J995,0)</f>
        <v>0</v>
      </c>
      <c r="BG995" s="170">
        <f>IF(N995="zákl. prenesená",J995,0)</f>
        <v>0</v>
      </c>
      <c r="BH995" s="170">
        <f>IF(N995="zníž. prenesená",J995,0)</f>
        <v>0</v>
      </c>
      <c r="BI995" s="170">
        <f>IF(N995="nulová",J995,0)</f>
        <v>0</v>
      </c>
      <c r="BJ995" s="18" t="s">
        <v>87</v>
      </c>
      <c r="BK995" s="170">
        <f>ROUND(I995*H995,2)</f>
        <v>0</v>
      </c>
      <c r="BL995" s="18" t="s">
        <v>289</v>
      </c>
      <c r="BM995" s="169" t="s">
        <v>1657</v>
      </c>
    </row>
    <row r="996" spans="1:65" s="13" customFormat="1" ht="45">
      <c r="B996" s="173"/>
      <c r="D996" s="174" t="s">
        <v>219</v>
      </c>
      <c r="E996" s="175" t="s">
        <v>1</v>
      </c>
      <c r="F996" s="176" t="s">
        <v>1658</v>
      </c>
      <c r="H996" s="177">
        <v>126.41500000000001</v>
      </c>
      <c r="I996" s="178"/>
      <c r="L996" s="173"/>
      <c r="M996" s="179"/>
      <c r="N996" s="180"/>
      <c r="O996" s="180"/>
      <c r="P996" s="180"/>
      <c r="Q996" s="180"/>
      <c r="R996" s="180"/>
      <c r="S996" s="180"/>
      <c r="T996" s="181"/>
      <c r="AT996" s="175" t="s">
        <v>219</v>
      </c>
      <c r="AU996" s="175" t="s">
        <v>87</v>
      </c>
      <c r="AV996" s="13" t="s">
        <v>87</v>
      </c>
      <c r="AW996" s="13" t="s">
        <v>29</v>
      </c>
      <c r="AX996" s="13" t="s">
        <v>74</v>
      </c>
      <c r="AY996" s="175" t="s">
        <v>196</v>
      </c>
    </row>
    <row r="997" spans="1:65" s="13" customFormat="1" ht="33.75">
      <c r="B997" s="173"/>
      <c r="D997" s="174" t="s">
        <v>219</v>
      </c>
      <c r="E997" s="175" t="s">
        <v>1</v>
      </c>
      <c r="F997" s="176" t="s">
        <v>1659</v>
      </c>
      <c r="H997" s="177">
        <v>217.33</v>
      </c>
      <c r="I997" s="178"/>
      <c r="L997" s="173"/>
      <c r="M997" s="179"/>
      <c r="N997" s="180"/>
      <c r="O997" s="180"/>
      <c r="P997" s="180"/>
      <c r="Q997" s="180"/>
      <c r="R997" s="180"/>
      <c r="S997" s="180"/>
      <c r="T997" s="181"/>
      <c r="AT997" s="175" t="s">
        <v>219</v>
      </c>
      <c r="AU997" s="175" t="s">
        <v>87</v>
      </c>
      <c r="AV997" s="13" t="s">
        <v>87</v>
      </c>
      <c r="AW997" s="13" t="s">
        <v>29</v>
      </c>
      <c r="AX997" s="13" t="s">
        <v>74</v>
      </c>
      <c r="AY997" s="175" t="s">
        <v>196</v>
      </c>
    </row>
    <row r="998" spans="1:65" s="13" customFormat="1" ht="22.5">
      <c r="B998" s="173"/>
      <c r="D998" s="174" t="s">
        <v>219</v>
      </c>
      <c r="E998" s="175" t="s">
        <v>1</v>
      </c>
      <c r="F998" s="176" t="s">
        <v>1660</v>
      </c>
      <c r="H998" s="177">
        <v>47.78</v>
      </c>
      <c r="I998" s="178"/>
      <c r="L998" s="173"/>
      <c r="M998" s="179"/>
      <c r="N998" s="180"/>
      <c r="O998" s="180"/>
      <c r="P998" s="180"/>
      <c r="Q998" s="180"/>
      <c r="R998" s="180"/>
      <c r="S998" s="180"/>
      <c r="T998" s="181"/>
      <c r="AT998" s="175" t="s">
        <v>219</v>
      </c>
      <c r="AU998" s="175" t="s">
        <v>87</v>
      </c>
      <c r="AV998" s="13" t="s">
        <v>87</v>
      </c>
      <c r="AW998" s="13" t="s">
        <v>29</v>
      </c>
      <c r="AX998" s="13" t="s">
        <v>74</v>
      </c>
      <c r="AY998" s="175" t="s">
        <v>196</v>
      </c>
    </row>
    <row r="999" spans="1:65" s="13" customFormat="1" ht="45">
      <c r="B999" s="173"/>
      <c r="D999" s="174" t="s">
        <v>219</v>
      </c>
      <c r="E999" s="175" t="s">
        <v>1</v>
      </c>
      <c r="F999" s="176" t="s">
        <v>1661</v>
      </c>
      <c r="H999" s="177">
        <v>153.67500000000001</v>
      </c>
      <c r="I999" s="178"/>
      <c r="L999" s="173"/>
      <c r="M999" s="179"/>
      <c r="N999" s="180"/>
      <c r="O999" s="180"/>
      <c r="P999" s="180"/>
      <c r="Q999" s="180"/>
      <c r="R999" s="180"/>
      <c r="S999" s="180"/>
      <c r="T999" s="181"/>
      <c r="AT999" s="175" t="s">
        <v>219</v>
      </c>
      <c r="AU999" s="175" t="s">
        <v>87</v>
      </c>
      <c r="AV999" s="13" t="s">
        <v>87</v>
      </c>
      <c r="AW999" s="13" t="s">
        <v>29</v>
      </c>
      <c r="AX999" s="13" t="s">
        <v>74</v>
      </c>
      <c r="AY999" s="175" t="s">
        <v>196</v>
      </c>
    </row>
    <row r="1000" spans="1:65" s="13" customFormat="1" ht="33.75">
      <c r="B1000" s="173"/>
      <c r="D1000" s="174" t="s">
        <v>219</v>
      </c>
      <c r="E1000" s="175" t="s">
        <v>1</v>
      </c>
      <c r="F1000" s="176" t="s">
        <v>1662</v>
      </c>
      <c r="H1000" s="177">
        <v>74.185000000000002</v>
      </c>
      <c r="I1000" s="178"/>
      <c r="L1000" s="173"/>
      <c r="M1000" s="179"/>
      <c r="N1000" s="180"/>
      <c r="O1000" s="180"/>
      <c r="P1000" s="180"/>
      <c r="Q1000" s="180"/>
      <c r="R1000" s="180"/>
      <c r="S1000" s="180"/>
      <c r="T1000" s="181"/>
      <c r="AT1000" s="175" t="s">
        <v>219</v>
      </c>
      <c r="AU1000" s="175" t="s">
        <v>87</v>
      </c>
      <c r="AV1000" s="13" t="s">
        <v>87</v>
      </c>
      <c r="AW1000" s="13" t="s">
        <v>29</v>
      </c>
      <c r="AX1000" s="13" t="s">
        <v>74</v>
      </c>
      <c r="AY1000" s="175" t="s">
        <v>196</v>
      </c>
    </row>
    <row r="1001" spans="1:65" s="13" customFormat="1">
      <c r="B1001" s="173"/>
      <c r="D1001" s="174" t="s">
        <v>219</v>
      </c>
      <c r="E1001" s="175" t="s">
        <v>1</v>
      </c>
      <c r="F1001" s="176" t="s">
        <v>1663</v>
      </c>
      <c r="H1001" s="177">
        <v>15.8</v>
      </c>
      <c r="I1001" s="178"/>
      <c r="L1001" s="173"/>
      <c r="M1001" s="179"/>
      <c r="N1001" s="180"/>
      <c r="O1001" s="180"/>
      <c r="P1001" s="180"/>
      <c r="Q1001" s="180"/>
      <c r="R1001" s="180"/>
      <c r="S1001" s="180"/>
      <c r="T1001" s="181"/>
      <c r="AT1001" s="175" t="s">
        <v>219</v>
      </c>
      <c r="AU1001" s="175" t="s">
        <v>87</v>
      </c>
      <c r="AV1001" s="13" t="s">
        <v>87</v>
      </c>
      <c r="AW1001" s="13" t="s">
        <v>29</v>
      </c>
      <c r="AX1001" s="13" t="s">
        <v>74</v>
      </c>
      <c r="AY1001" s="175" t="s">
        <v>196</v>
      </c>
    </row>
    <row r="1002" spans="1:65" s="14" customFormat="1">
      <c r="B1002" s="182"/>
      <c r="D1002" s="174" t="s">
        <v>219</v>
      </c>
      <c r="E1002" s="183" t="s">
        <v>1</v>
      </c>
      <c r="F1002" s="184" t="s">
        <v>233</v>
      </c>
      <c r="H1002" s="185">
        <v>635.18499999999995</v>
      </c>
      <c r="I1002" s="186"/>
      <c r="L1002" s="182"/>
      <c r="M1002" s="187"/>
      <c r="N1002" s="188"/>
      <c r="O1002" s="188"/>
      <c r="P1002" s="188"/>
      <c r="Q1002" s="188"/>
      <c r="R1002" s="188"/>
      <c r="S1002" s="188"/>
      <c r="T1002" s="189"/>
      <c r="AT1002" s="183" t="s">
        <v>219</v>
      </c>
      <c r="AU1002" s="183" t="s">
        <v>87</v>
      </c>
      <c r="AV1002" s="14" t="s">
        <v>200</v>
      </c>
      <c r="AW1002" s="14" t="s">
        <v>29</v>
      </c>
      <c r="AX1002" s="14" t="s">
        <v>81</v>
      </c>
      <c r="AY1002" s="183" t="s">
        <v>196</v>
      </c>
    </row>
    <row r="1003" spans="1:65" s="2" customFormat="1" ht="16.5" customHeight="1">
      <c r="A1003" s="33"/>
      <c r="B1003" s="156"/>
      <c r="C1003" s="197" t="s">
        <v>1664</v>
      </c>
      <c r="D1003" s="197" t="s">
        <v>305</v>
      </c>
      <c r="E1003" s="198" t="s">
        <v>1665</v>
      </c>
      <c r="F1003" s="199" t="s">
        <v>1666</v>
      </c>
      <c r="G1003" s="200" t="s">
        <v>316</v>
      </c>
      <c r="H1003" s="201">
        <v>635.18499999999995</v>
      </c>
      <c r="I1003" s="202"/>
      <c r="J1003" s="203">
        <f>ROUND(I1003*H1003,2)</f>
        <v>0</v>
      </c>
      <c r="K1003" s="204"/>
      <c r="L1003" s="205"/>
      <c r="M1003" s="206" t="s">
        <v>1</v>
      </c>
      <c r="N1003" s="207" t="s">
        <v>40</v>
      </c>
      <c r="O1003" s="62"/>
      <c r="P1003" s="167">
        <f>O1003*H1003</f>
        <v>0</v>
      </c>
      <c r="Q1003" s="167">
        <v>8.0000000000000004E-4</v>
      </c>
      <c r="R1003" s="167">
        <f>Q1003*H1003</f>
        <v>0.50814799999999993</v>
      </c>
      <c r="S1003" s="167">
        <v>0</v>
      </c>
      <c r="T1003" s="168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69" t="s">
        <v>388</v>
      </c>
      <c r="AT1003" s="169" t="s">
        <v>305</v>
      </c>
      <c r="AU1003" s="169" t="s">
        <v>87</v>
      </c>
      <c r="AY1003" s="18" t="s">
        <v>196</v>
      </c>
      <c r="BE1003" s="170">
        <f>IF(N1003="základná",J1003,0)</f>
        <v>0</v>
      </c>
      <c r="BF1003" s="170">
        <f>IF(N1003="znížená",J1003,0)</f>
        <v>0</v>
      </c>
      <c r="BG1003" s="170">
        <f>IF(N1003="zákl. prenesená",J1003,0)</f>
        <v>0</v>
      </c>
      <c r="BH1003" s="170">
        <f>IF(N1003="zníž. prenesená",J1003,0)</f>
        <v>0</v>
      </c>
      <c r="BI1003" s="170">
        <f>IF(N1003="nulová",J1003,0)</f>
        <v>0</v>
      </c>
      <c r="BJ1003" s="18" t="s">
        <v>87</v>
      </c>
      <c r="BK1003" s="170">
        <f>ROUND(I1003*H1003,2)</f>
        <v>0</v>
      </c>
      <c r="BL1003" s="18" t="s">
        <v>289</v>
      </c>
      <c r="BM1003" s="169" t="s">
        <v>1667</v>
      </c>
    </row>
    <row r="1004" spans="1:65" s="2" customFormat="1" ht="16.5" customHeight="1">
      <c r="A1004" s="33"/>
      <c r="B1004" s="156"/>
      <c r="C1004" s="157" t="s">
        <v>1668</v>
      </c>
      <c r="D1004" s="157" t="s">
        <v>197</v>
      </c>
      <c r="E1004" s="158" t="s">
        <v>1669</v>
      </c>
      <c r="F1004" s="159" t="s">
        <v>1670</v>
      </c>
      <c r="G1004" s="160" t="s">
        <v>316</v>
      </c>
      <c r="H1004" s="161">
        <v>52.5</v>
      </c>
      <c r="I1004" s="162"/>
      <c r="J1004" s="163">
        <f>ROUND(I1004*H1004,2)</f>
        <v>0</v>
      </c>
      <c r="K1004" s="164"/>
      <c r="L1004" s="34"/>
      <c r="M1004" s="165" t="s">
        <v>1</v>
      </c>
      <c r="N1004" s="166" t="s">
        <v>40</v>
      </c>
      <c r="O1004" s="62"/>
      <c r="P1004" s="167">
        <f>O1004*H1004</f>
        <v>0</v>
      </c>
      <c r="Q1004" s="167">
        <v>1.0000000000000001E-5</v>
      </c>
      <c r="R1004" s="167">
        <f>Q1004*H1004</f>
        <v>5.2500000000000008E-4</v>
      </c>
      <c r="S1004" s="167">
        <v>0</v>
      </c>
      <c r="T1004" s="168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9" t="s">
        <v>200</v>
      </c>
      <c r="AT1004" s="169" t="s">
        <v>197</v>
      </c>
      <c r="AU1004" s="169" t="s">
        <v>87</v>
      </c>
      <c r="AY1004" s="18" t="s">
        <v>196</v>
      </c>
      <c r="BE1004" s="170">
        <f>IF(N1004="základná",J1004,0)</f>
        <v>0</v>
      </c>
      <c r="BF1004" s="170">
        <f>IF(N1004="znížená",J1004,0)</f>
        <v>0</v>
      </c>
      <c r="BG1004" s="170">
        <f>IF(N1004="zákl. prenesená",J1004,0)</f>
        <v>0</v>
      </c>
      <c r="BH1004" s="170">
        <f>IF(N1004="zníž. prenesená",J1004,0)</f>
        <v>0</v>
      </c>
      <c r="BI1004" s="170">
        <f>IF(N1004="nulová",J1004,0)</f>
        <v>0</v>
      </c>
      <c r="BJ1004" s="18" t="s">
        <v>87</v>
      </c>
      <c r="BK1004" s="170">
        <f>ROUND(I1004*H1004,2)</f>
        <v>0</v>
      </c>
      <c r="BL1004" s="18" t="s">
        <v>200</v>
      </c>
      <c r="BM1004" s="169" t="s">
        <v>1671</v>
      </c>
    </row>
    <row r="1005" spans="1:65" s="13" customFormat="1">
      <c r="B1005" s="173"/>
      <c r="D1005" s="174" t="s">
        <v>219</v>
      </c>
      <c r="E1005" s="175" t="s">
        <v>1</v>
      </c>
      <c r="F1005" s="176" t="s">
        <v>1672</v>
      </c>
      <c r="H1005" s="177">
        <v>34.4</v>
      </c>
      <c r="I1005" s="178"/>
      <c r="L1005" s="173"/>
      <c r="M1005" s="179"/>
      <c r="N1005" s="180"/>
      <c r="O1005" s="180"/>
      <c r="P1005" s="180"/>
      <c r="Q1005" s="180"/>
      <c r="R1005" s="180"/>
      <c r="S1005" s="180"/>
      <c r="T1005" s="181"/>
      <c r="AT1005" s="175" t="s">
        <v>219</v>
      </c>
      <c r="AU1005" s="175" t="s">
        <v>87</v>
      </c>
      <c r="AV1005" s="13" t="s">
        <v>87</v>
      </c>
      <c r="AW1005" s="13" t="s">
        <v>29</v>
      </c>
      <c r="AX1005" s="13" t="s">
        <v>74</v>
      </c>
      <c r="AY1005" s="175" t="s">
        <v>196</v>
      </c>
    </row>
    <row r="1006" spans="1:65" s="13" customFormat="1">
      <c r="B1006" s="173"/>
      <c r="D1006" s="174" t="s">
        <v>219</v>
      </c>
      <c r="E1006" s="175" t="s">
        <v>1</v>
      </c>
      <c r="F1006" s="176" t="s">
        <v>1673</v>
      </c>
      <c r="H1006" s="177">
        <v>18.100000000000001</v>
      </c>
      <c r="I1006" s="178"/>
      <c r="L1006" s="173"/>
      <c r="M1006" s="179"/>
      <c r="N1006" s="180"/>
      <c r="O1006" s="180"/>
      <c r="P1006" s="180"/>
      <c r="Q1006" s="180"/>
      <c r="R1006" s="180"/>
      <c r="S1006" s="180"/>
      <c r="T1006" s="181"/>
      <c r="AT1006" s="175" t="s">
        <v>219</v>
      </c>
      <c r="AU1006" s="175" t="s">
        <v>87</v>
      </c>
      <c r="AV1006" s="13" t="s">
        <v>87</v>
      </c>
      <c r="AW1006" s="13" t="s">
        <v>29</v>
      </c>
      <c r="AX1006" s="13" t="s">
        <v>74</v>
      </c>
      <c r="AY1006" s="175" t="s">
        <v>196</v>
      </c>
    </row>
    <row r="1007" spans="1:65" s="14" customFormat="1">
      <c r="B1007" s="182"/>
      <c r="D1007" s="174" t="s">
        <v>219</v>
      </c>
      <c r="E1007" s="183" t="s">
        <v>1</v>
      </c>
      <c r="F1007" s="184" t="s">
        <v>233</v>
      </c>
      <c r="H1007" s="185">
        <v>52.5</v>
      </c>
      <c r="I1007" s="186"/>
      <c r="L1007" s="182"/>
      <c r="M1007" s="187"/>
      <c r="N1007" s="188"/>
      <c r="O1007" s="188"/>
      <c r="P1007" s="188"/>
      <c r="Q1007" s="188"/>
      <c r="R1007" s="188"/>
      <c r="S1007" s="188"/>
      <c r="T1007" s="189"/>
      <c r="AT1007" s="183" t="s">
        <v>219</v>
      </c>
      <c r="AU1007" s="183" t="s">
        <v>87</v>
      </c>
      <c r="AV1007" s="14" t="s">
        <v>200</v>
      </c>
      <c r="AW1007" s="14" t="s">
        <v>29</v>
      </c>
      <c r="AX1007" s="14" t="s">
        <v>81</v>
      </c>
      <c r="AY1007" s="183" t="s">
        <v>196</v>
      </c>
    </row>
    <row r="1008" spans="1:65" s="2" customFormat="1" ht="16.5" customHeight="1">
      <c r="A1008" s="33"/>
      <c r="B1008" s="156"/>
      <c r="C1008" s="197" t="s">
        <v>1674</v>
      </c>
      <c r="D1008" s="197" t="s">
        <v>305</v>
      </c>
      <c r="E1008" s="198" t="s">
        <v>1675</v>
      </c>
      <c r="F1008" s="199" t="s">
        <v>1676</v>
      </c>
      <c r="G1008" s="200" t="s">
        <v>316</v>
      </c>
      <c r="H1008" s="201">
        <v>52.5</v>
      </c>
      <c r="I1008" s="202"/>
      <c r="J1008" s="203">
        <f>ROUND(I1008*H1008,2)</f>
        <v>0</v>
      </c>
      <c r="K1008" s="204"/>
      <c r="L1008" s="205"/>
      <c r="M1008" s="206" t="s">
        <v>1</v>
      </c>
      <c r="N1008" s="207" t="s">
        <v>40</v>
      </c>
      <c r="O1008" s="62"/>
      <c r="P1008" s="167">
        <f>O1008*H1008</f>
        <v>0</v>
      </c>
      <c r="Q1008" s="167">
        <v>2.0000000000000001E-4</v>
      </c>
      <c r="R1008" s="167">
        <f>Q1008*H1008</f>
        <v>1.0500000000000001E-2</v>
      </c>
      <c r="S1008" s="167">
        <v>0</v>
      </c>
      <c r="T1008" s="168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69" t="s">
        <v>249</v>
      </c>
      <c r="AT1008" s="169" t="s">
        <v>305</v>
      </c>
      <c r="AU1008" s="169" t="s">
        <v>87</v>
      </c>
      <c r="AY1008" s="18" t="s">
        <v>196</v>
      </c>
      <c r="BE1008" s="170">
        <f>IF(N1008="základná",J1008,0)</f>
        <v>0</v>
      </c>
      <c r="BF1008" s="170">
        <f>IF(N1008="znížená",J1008,0)</f>
        <v>0</v>
      </c>
      <c r="BG1008" s="170">
        <f>IF(N1008="zákl. prenesená",J1008,0)</f>
        <v>0</v>
      </c>
      <c r="BH1008" s="170">
        <f>IF(N1008="zníž. prenesená",J1008,0)</f>
        <v>0</v>
      </c>
      <c r="BI1008" s="170">
        <f>IF(N1008="nulová",J1008,0)</f>
        <v>0</v>
      </c>
      <c r="BJ1008" s="18" t="s">
        <v>87</v>
      </c>
      <c r="BK1008" s="170">
        <f>ROUND(I1008*H1008,2)</f>
        <v>0</v>
      </c>
      <c r="BL1008" s="18" t="s">
        <v>200</v>
      </c>
      <c r="BM1008" s="169" t="s">
        <v>1677</v>
      </c>
    </row>
    <row r="1009" spans="1:65" s="2" customFormat="1" ht="24.2" customHeight="1">
      <c r="A1009" s="33"/>
      <c r="B1009" s="156"/>
      <c r="C1009" s="157" t="s">
        <v>1678</v>
      </c>
      <c r="D1009" s="157" t="s">
        <v>197</v>
      </c>
      <c r="E1009" s="158" t="s">
        <v>1679</v>
      </c>
      <c r="F1009" s="159" t="s">
        <v>1680</v>
      </c>
      <c r="G1009" s="160" t="s">
        <v>280</v>
      </c>
      <c r="H1009" s="161">
        <v>0.51400000000000001</v>
      </c>
      <c r="I1009" s="162"/>
      <c r="J1009" s="163">
        <f>ROUND(I1009*H1009,2)</f>
        <v>0</v>
      </c>
      <c r="K1009" s="164"/>
      <c r="L1009" s="34"/>
      <c r="M1009" s="165" t="s">
        <v>1</v>
      </c>
      <c r="N1009" s="166" t="s">
        <v>40</v>
      </c>
      <c r="O1009" s="62"/>
      <c r="P1009" s="167">
        <f>O1009*H1009</f>
        <v>0</v>
      </c>
      <c r="Q1009" s="167">
        <v>0</v>
      </c>
      <c r="R1009" s="167">
        <f>Q1009*H1009</f>
        <v>0</v>
      </c>
      <c r="S1009" s="167">
        <v>0</v>
      </c>
      <c r="T1009" s="168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69" t="s">
        <v>289</v>
      </c>
      <c r="AT1009" s="169" t="s">
        <v>197</v>
      </c>
      <c r="AU1009" s="169" t="s">
        <v>87</v>
      </c>
      <c r="AY1009" s="18" t="s">
        <v>196</v>
      </c>
      <c r="BE1009" s="170">
        <f>IF(N1009="základná",J1009,0)</f>
        <v>0</v>
      </c>
      <c r="BF1009" s="170">
        <f>IF(N1009="znížená",J1009,0)</f>
        <v>0</v>
      </c>
      <c r="BG1009" s="170">
        <f>IF(N1009="zákl. prenesená",J1009,0)</f>
        <v>0</v>
      </c>
      <c r="BH1009" s="170">
        <f>IF(N1009="zníž. prenesená",J1009,0)</f>
        <v>0</v>
      </c>
      <c r="BI1009" s="170">
        <f>IF(N1009="nulová",J1009,0)</f>
        <v>0</v>
      </c>
      <c r="BJ1009" s="18" t="s">
        <v>87</v>
      </c>
      <c r="BK1009" s="170">
        <f>ROUND(I1009*H1009,2)</f>
        <v>0</v>
      </c>
      <c r="BL1009" s="18" t="s">
        <v>289</v>
      </c>
      <c r="BM1009" s="169" t="s">
        <v>1681</v>
      </c>
    </row>
    <row r="1010" spans="1:65" s="12" customFormat="1" ht="22.7" customHeight="1">
      <c r="B1010" s="146"/>
      <c r="D1010" s="147" t="s">
        <v>73</v>
      </c>
      <c r="E1010" s="171" t="s">
        <v>1682</v>
      </c>
      <c r="F1010" s="171" t="s">
        <v>1683</v>
      </c>
      <c r="I1010" s="149"/>
      <c r="J1010" s="172">
        <f>BK1010</f>
        <v>0</v>
      </c>
      <c r="L1010" s="146"/>
      <c r="M1010" s="150"/>
      <c r="N1010" s="151"/>
      <c r="O1010" s="151"/>
      <c r="P1010" s="152">
        <f>SUM(P1011:P1021)</f>
        <v>0</v>
      </c>
      <c r="Q1010" s="151"/>
      <c r="R1010" s="152">
        <f>SUM(R1011:R1021)</f>
        <v>6.1024165000000004</v>
      </c>
      <c r="S1010" s="151"/>
      <c r="T1010" s="153">
        <f>SUM(T1011:T1021)</f>
        <v>0</v>
      </c>
      <c r="AR1010" s="147" t="s">
        <v>87</v>
      </c>
      <c r="AT1010" s="154" t="s">
        <v>73</v>
      </c>
      <c r="AU1010" s="154" t="s">
        <v>81</v>
      </c>
      <c r="AY1010" s="147" t="s">
        <v>196</v>
      </c>
      <c r="BK1010" s="155">
        <f>SUM(BK1011:BK1021)</f>
        <v>0</v>
      </c>
    </row>
    <row r="1011" spans="1:65" s="2" customFormat="1" ht="37.700000000000003" customHeight="1">
      <c r="A1011" s="33"/>
      <c r="B1011" s="156"/>
      <c r="C1011" s="157" t="s">
        <v>1684</v>
      </c>
      <c r="D1011" s="157" t="s">
        <v>197</v>
      </c>
      <c r="E1011" s="158" t="s">
        <v>1685</v>
      </c>
      <c r="F1011" s="159" t="s">
        <v>1686</v>
      </c>
      <c r="G1011" s="160" t="s">
        <v>217</v>
      </c>
      <c r="H1011" s="161">
        <v>643.69000000000005</v>
      </c>
      <c r="I1011" s="162"/>
      <c r="J1011" s="163">
        <f>ROUND(I1011*H1011,2)</f>
        <v>0</v>
      </c>
      <c r="K1011" s="164"/>
      <c r="L1011" s="34"/>
      <c r="M1011" s="165" t="s">
        <v>1</v>
      </c>
      <c r="N1011" s="166" t="s">
        <v>40</v>
      </c>
      <c r="O1011" s="62"/>
      <c r="P1011" s="167">
        <f>O1011*H1011</f>
        <v>0</v>
      </c>
      <c r="Q1011" s="167">
        <v>5.45E-3</v>
      </c>
      <c r="R1011" s="167">
        <f>Q1011*H1011</f>
        <v>3.5081105000000004</v>
      </c>
      <c r="S1011" s="167">
        <v>0</v>
      </c>
      <c r="T1011" s="168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69" t="s">
        <v>289</v>
      </c>
      <c r="AT1011" s="169" t="s">
        <v>197</v>
      </c>
      <c r="AU1011" s="169" t="s">
        <v>87</v>
      </c>
      <c r="AY1011" s="18" t="s">
        <v>196</v>
      </c>
      <c r="BE1011" s="170">
        <f>IF(N1011="základná",J1011,0)</f>
        <v>0</v>
      </c>
      <c r="BF1011" s="170">
        <f>IF(N1011="znížená",J1011,0)</f>
        <v>0</v>
      </c>
      <c r="BG1011" s="170">
        <f>IF(N1011="zákl. prenesená",J1011,0)</f>
        <v>0</v>
      </c>
      <c r="BH1011" s="170">
        <f>IF(N1011="zníž. prenesená",J1011,0)</f>
        <v>0</v>
      </c>
      <c r="BI1011" s="170">
        <f>IF(N1011="nulová",J1011,0)</f>
        <v>0</v>
      </c>
      <c r="BJ1011" s="18" t="s">
        <v>87</v>
      </c>
      <c r="BK1011" s="170">
        <f>ROUND(I1011*H1011,2)</f>
        <v>0</v>
      </c>
      <c r="BL1011" s="18" t="s">
        <v>289</v>
      </c>
      <c r="BM1011" s="169" t="s">
        <v>1687</v>
      </c>
    </row>
    <row r="1012" spans="1:65" s="13" customFormat="1" ht="33.75">
      <c r="B1012" s="173"/>
      <c r="D1012" s="174" t="s">
        <v>219</v>
      </c>
      <c r="E1012" s="175" t="s">
        <v>1</v>
      </c>
      <c r="F1012" s="176" t="s">
        <v>585</v>
      </c>
      <c r="H1012" s="177">
        <v>456.53</v>
      </c>
      <c r="I1012" s="178"/>
      <c r="L1012" s="173"/>
      <c r="M1012" s="179"/>
      <c r="N1012" s="180"/>
      <c r="O1012" s="180"/>
      <c r="P1012" s="180"/>
      <c r="Q1012" s="180"/>
      <c r="R1012" s="180"/>
      <c r="S1012" s="180"/>
      <c r="T1012" s="181"/>
      <c r="AT1012" s="175" t="s">
        <v>219</v>
      </c>
      <c r="AU1012" s="175" t="s">
        <v>87</v>
      </c>
      <c r="AV1012" s="13" t="s">
        <v>87</v>
      </c>
      <c r="AW1012" s="13" t="s">
        <v>29</v>
      </c>
      <c r="AX1012" s="13" t="s">
        <v>74</v>
      </c>
      <c r="AY1012" s="175" t="s">
        <v>196</v>
      </c>
    </row>
    <row r="1013" spans="1:65" s="13" customFormat="1">
      <c r="B1013" s="173"/>
      <c r="D1013" s="174" t="s">
        <v>219</v>
      </c>
      <c r="E1013" s="175" t="s">
        <v>1</v>
      </c>
      <c r="F1013" s="176" t="s">
        <v>578</v>
      </c>
      <c r="H1013" s="177">
        <v>162.75</v>
      </c>
      <c r="I1013" s="178"/>
      <c r="L1013" s="173"/>
      <c r="M1013" s="179"/>
      <c r="N1013" s="180"/>
      <c r="O1013" s="180"/>
      <c r="P1013" s="180"/>
      <c r="Q1013" s="180"/>
      <c r="R1013" s="180"/>
      <c r="S1013" s="180"/>
      <c r="T1013" s="181"/>
      <c r="AT1013" s="175" t="s">
        <v>219</v>
      </c>
      <c r="AU1013" s="175" t="s">
        <v>87</v>
      </c>
      <c r="AV1013" s="13" t="s">
        <v>87</v>
      </c>
      <c r="AW1013" s="13" t="s">
        <v>29</v>
      </c>
      <c r="AX1013" s="13" t="s">
        <v>74</v>
      </c>
      <c r="AY1013" s="175" t="s">
        <v>196</v>
      </c>
    </row>
    <row r="1014" spans="1:65" s="13" customFormat="1">
      <c r="B1014" s="173"/>
      <c r="D1014" s="174" t="s">
        <v>219</v>
      </c>
      <c r="E1014" s="175" t="s">
        <v>1</v>
      </c>
      <c r="F1014" s="176" t="s">
        <v>595</v>
      </c>
      <c r="H1014" s="177">
        <v>9.4079999999999995</v>
      </c>
      <c r="I1014" s="178"/>
      <c r="L1014" s="173"/>
      <c r="M1014" s="179"/>
      <c r="N1014" s="180"/>
      <c r="O1014" s="180"/>
      <c r="P1014" s="180"/>
      <c r="Q1014" s="180"/>
      <c r="R1014" s="180"/>
      <c r="S1014" s="180"/>
      <c r="T1014" s="181"/>
      <c r="AT1014" s="175" t="s">
        <v>219</v>
      </c>
      <c r="AU1014" s="175" t="s">
        <v>87</v>
      </c>
      <c r="AV1014" s="13" t="s">
        <v>87</v>
      </c>
      <c r="AW1014" s="13" t="s">
        <v>29</v>
      </c>
      <c r="AX1014" s="13" t="s">
        <v>74</v>
      </c>
      <c r="AY1014" s="175" t="s">
        <v>196</v>
      </c>
    </row>
    <row r="1015" spans="1:65" s="13" customFormat="1">
      <c r="B1015" s="173"/>
      <c r="D1015" s="174" t="s">
        <v>219</v>
      </c>
      <c r="E1015" s="175" t="s">
        <v>1</v>
      </c>
      <c r="F1015" s="176" t="s">
        <v>602</v>
      </c>
      <c r="H1015" s="177">
        <v>15.002000000000001</v>
      </c>
      <c r="I1015" s="178"/>
      <c r="L1015" s="173"/>
      <c r="M1015" s="179"/>
      <c r="N1015" s="180"/>
      <c r="O1015" s="180"/>
      <c r="P1015" s="180"/>
      <c r="Q1015" s="180"/>
      <c r="R1015" s="180"/>
      <c r="S1015" s="180"/>
      <c r="T1015" s="181"/>
      <c r="AT1015" s="175" t="s">
        <v>219</v>
      </c>
      <c r="AU1015" s="175" t="s">
        <v>87</v>
      </c>
      <c r="AV1015" s="13" t="s">
        <v>87</v>
      </c>
      <c r="AW1015" s="13" t="s">
        <v>29</v>
      </c>
      <c r="AX1015" s="13" t="s">
        <v>74</v>
      </c>
      <c r="AY1015" s="175" t="s">
        <v>196</v>
      </c>
    </row>
    <row r="1016" spans="1:65" s="14" customFormat="1">
      <c r="B1016" s="182"/>
      <c r="D1016" s="174" t="s">
        <v>219</v>
      </c>
      <c r="E1016" s="183" t="s">
        <v>1</v>
      </c>
      <c r="F1016" s="184" t="s">
        <v>233</v>
      </c>
      <c r="H1016" s="185">
        <v>643.68999999999994</v>
      </c>
      <c r="I1016" s="186"/>
      <c r="L1016" s="182"/>
      <c r="M1016" s="187"/>
      <c r="N1016" s="188"/>
      <c r="O1016" s="188"/>
      <c r="P1016" s="188"/>
      <c r="Q1016" s="188"/>
      <c r="R1016" s="188"/>
      <c r="S1016" s="188"/>
      <c r="T1016" s="189"/>
      <c r="AT1016" s="183" t="s">
        <v>219</v>
      </c>
      <c r="AU1016" s="183" t="s">
        <v>87</v>
      </c>
      <c r="AV1016" s="14" t="s">
        <v>200</v>
      </c>
      <c r="AW1016" s="14" t="s">
        <v>29</v>
      </c>
      <c r="AX1016" s="14" t="s">
        <v>81</v>
      </c>
      <c r="AY1016" s="183" t="s">
        <v>196</v>
      </c>
    </row>
    <row r="1017" spans="1:65" s="2" customFormat="1" ht="37.700000000000003" customHeight="1">
      <c r="A1017" s="33"/>
      <c r="B1017" s="156"/>
      <c r="C1017" s="157" t="s">
        <v>1688</v>
      </c>
      <c r="D1017" s="157" t="s">
        <v>197</v>
      </c>
      <c r="E1017" s="158" t="s">
        <v>1689</v>
      </c>
      <c r="F1017" s="159" t="s">
        <v>1690</v>
      </c>
      <c r="G1017" s="160" t="s">
        <v>217</v>
      </c>
      <c r="H1017" s="161">
        <v>672.1</v>
      </c>
      <c r="I1017" s="162"/>
      <c r="J1017" s="163">
        <f>ROUND(I1017*H1017,2)</f>
        <v>0</v>
      </c>
      <c r="K1017" s="164"/>
      <c r="L1017" s="34"/>
      <c r="M1017" s="165" t="s">
        <v>1</v>
      </c>
      <c r="N1017" s="166" t="s">
        <v>40</v>
      </c>
      <c r="O1017" s="62"/>
      <c r="P1017" s="167">
        <f>O1017*H1017</f>
        <v>0</v>
      </c>
      <c r="Q1017" s="167">
        <v>3.8600000000000001E-3</v>
      </c>
      <c r="R1017" s="167">
        <f>Q1017*H1017</f>
        <v>2.594306</v>
      </c>
      <c r="S1017" s="167">
        <v>0</v>
      </c>
      <c r="T1017" s="168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69" t="s">
        <v>289</v>
      </c>
      <c r="AT1017" s="169" t="s">
        <v>197</v>
      </c>
      <c r="AU1017" s="169" t="s">
        <v>87</v>
      </c>
      <c r="AY1017" s="18" t="s">
        <v>196</v>
      </c>
      <c r="BE1017" s="170">
        <f>IF(N1017="základná",J1017,0)</f>
        <v>0</v>
      </c>
      <c r="BF1017" s="170">
        <f>IF(N1017="znížená",J1017,0)</f>
        <v>0</v>
      </c>
      <c r="BG1017" s="170">
        <f>IF(N1017="zákl. prenesená",J1017,0)</f>
        <v>0</v>
      </c>
      <c r="BH1017" s="170">
        <f>IF(N1017="zníž. prenesená",J1017,0)</f>
        <v>0</v>
      </c>
      <c r="BI1017" s="170">
        <f>IF(N1017="nulová",J1017,0)</f>
        <v>0</v>
      </c>
      <c r="BJ1017" s="18" t="s">
        <v>87</v>
      </c>
      <c r="BK1017" s="170">
        <f>ROUND(I1017*H1017,2)</f>
        <v>0</v>
      </c>
      <c r="BL1017" s="18" t="s">
        <v>289</v>
      </c>
      <c r="BM1017" s="169" t="s">
        <v>1691</v>
      </c>
    </row>
    <row r="1018" spans="1:65" s="13" customFormat="1" ht="33.75">
      <c r="B1018" s="173"/>
      <c r="D1018" s="174" t="s">
        <v>219</v>
      </c>
      <c r="E1018" s="175" t="s">
        <v>1</v>
      </c>
      <c r="F1018" s="176" t="s">
        <v>600</v>
      </c>
      <c r="H1018" s="177">
        <v>381.27</v>
      </c>
      <c r="I1018" s="178"/>
      <c r="L1018" s="173"/>
      <c r="M1018" s="179"/>
      <c r="N1018" s="180"/>
      <c r="O1018" s="180"/>
      <c r="P1018" s="180"/>
      <c r="Q1018" s="180"/>
      <c r="R1018" s="180"/>
      <c r="S1018" s="180"/>
      <c r="T1018" s="181"/>
      <c r="AT1018" s="175" t="s">
        <v>219</v>
      </c>
      <c r="AU1018" s="175" t="s">
        <v>87</v>
      </c>
      <c r="AV1018" s="13" t="s">
        <v>87</v>
      </c>
      <c r="AW1018" s="13" t="s">
        <v>29</v>
      </c>
      <c r="AX1018" s="13" t="s">
        <v>74</v>
      </c>
      <c r="AY1018" s="175" t="s">
        <v>196</v>
      </c>
    </row>
    <row r="1019" spans="1:65" s="13" customFormat="1" ht="45">
      <c r="B1019" s="173"/>
      <c r="D1019" s="174" t="s">
        <v>219</v>
      </c>
      <c r="E1019" s="175" t="s">
        <v>1</v>
      </c>
      <c r="F1019" s="176" t="s">
        <v>601</v>
      </c>
      <c r="H1019" s="177">
        <v>290.83</v>
      </c>
      <c r="I1019" s="178"/>
      <c r="L1019" s="173"/>
      <c r="M1019" s="179"/>
      <c r="N1019" s="180"/>
      <c r="O1019" s="180"/>
      <c r="P1019" s="180"/>
      <c r="Q1019" s="180"/>
      <c r="R1019" s="180"/>
      <c r="S1019" s="180"/>
      <c r="T1019" s="181"/>
      <c r="AT1019" s="175" t="s">
        <v>219</v>
      </c>
      <c r="AU1019" s="175" t="s">
        <v>87</v>
      </c>
      <c r="AV1019" s="13" t="s">
        <v>87</v>
      </c>
      <c r="AW1019" s="13" t="s">
        <v>29</v>
      </c>
      <c r="AX1019" s="13" t="s">
        <v>74</v>
      </c>
      <c r="AY1019" s="175" t="s">
        <v>196</v>
      </c>
    </row>
    <row r="1020" spans="1:65" s="14" customFormat="1">
      <c r="B1020" s="182"/>
      <c r="D1020" s="174" t="s">
        <v>219</v>
      </c>
      <c r="E1020" s="183" t="s">
        <v>1</v>
      </c>
      <c r="F1020" s="184" t="s">
        <v>233</v>
      </c>
      <c r="H1020" s="185">
        <v>672.09999999999991</v>
      </c>
      <c r="I1020" s="186"/>
      <c r="L1020" s="182"/>
      <c r="M1020" s="187"/>
      <c r="N1020" s="188"/>
      <c r="O1020" s="188"/>
      <c r="P1020" s="188"/>
      <c r="Q1020" s="188"/>
      <c r="R1020" s="188"/>
      <c r="S1020" s="188"/>
      <c r="T1020" s="189"/>
      <c r="AT1020" s="183" t="s">
        <v>219</v>
      </c>
      <c r="AU1020" s="183" t="s">
        <v>87</v>
      </c>
      <c r="AV1020" s="14" t="s">
        <v>200</v>
      </c>
      <c r="AW1020" s="14" t="s">
        <v>29</v>
      </c>
      <c r="AX1020" s="14" t="s">
        <v>81</v>
      </c>
      <c r="AY1020" s="183" t="s">
        <v>196</v>
      </c>
    </row>
    <row r="1021" spans="1:65" s="2" customFormat="1" ht="24.2" customHeight="1">
      <c r="A1021" s="33"/>
      <c r="B1021" s="156"/>
      <c r="C1021" s="157" t="s">
        <v>1692</v>
      </c>
      <c r="D1021" s="157" t="s">
        <v>197</v>
      </c>
      <c r="E1021" s="158" t="s">
        <v>1693</v>
      </c>
      <c r="F1021" s="159" t="s">
        <v>1694</v>
      </c>
      <c r="G1021" s="160" t="s">
        <v>280</v>
      </c>
      <c r="H1021" s="161">
        <v>6.1020000000000003</v>
      </c>
      <c r="I1021" s="162"/>
      <c r="J1021" s="163">
        <f>ROUND(I1021*H1021,2)</f>
        <v>0</v>
      </c>
      <c r="K1021" s="164"/>
      <c r="L1021" s="34"/>
      <c r="M1021" s="165" t="s">
        <v>1</v>
      </c>
      <c r="N1021" s="166" t="s">
        <v>40</v>
      </c>
      <c r="O1021" s="62"/>
      <c r="P1021" s="167">
        <f>O1021*H1021</f>
        <v>0</v>
      </c>
      <c r="Q1021" s="167">
        <v>0</v>
      </c>
      <c r="R1021" s="167">
        <f>Q1021*H1021</f>
        <v>0</v>
      </c>
      <c r="S1021" s="167">
        <v>0</v>
      </c>
      <c r="T1021" s="168">
        <f>S1021*H1021</f>
        <v>0</v>
      </c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R1021" s="169" t="s">
        <v>289</v>
      </c>
      <c r="AT1021" s="169" t="s">
        <v>197</v>
      </c>
      <c r="AU1021" s="169" t="s">
        <v>87</v>
      </c>
      <c r="AY1021" s="18" t="s">
        <v>196</v>
      </c>
      <c r="BE1021" s="170">
        <f>IF(N1021="základná",J1021,0)</f>
        <v>0</v>
      </c>
      <c r="BF1021" s="170">
        <f>IF(N1021="znížená",J1021,0)</f>
        <v>0</v>
      </c>
      <c r="BG1021" s="170">
        <f>IF(N1021="zákl. prenesená",J1021,0)</f>
        <v>0</v>
      </c>
      <c r="BH1021" s="170">
        <f>IF(N1021="zníž. prenesená",J1021,0)</f>
        <v>0</v>
      </c>
      <c r="BI1021" s="170">
        <f>IF(N1021="nulová",J1021,0)</f>
        <v>0</v>
      </c>
      <c r="BJ1021" s="18" t="s">
        <v>87</v>
      </c>
      <c r="BK1021" s="170">
        <f>ROUND(I1021*H1021,2)</f>
        <v>0</v>
      </c>
      <c r="BL1021" s="18" t="s">
        <v>289</v>
      </c>
      <c r="BM1021" s="169" t="s">
        <v>1695</v>
      </c>
    </row>
    <row r="1022" spans="1:65" s="12" customFormat="1" ht="22.7" customHeight="1">
      <c r="B1022" s="146"/>
      <c r="D1022" s="147" t="s">
        <v>73</v>
      </c>
      <c r="E1022" s="171" t="s">
        <v>1696</v>
      </c>
      <c r="F1022" s="171" t="s">
        <v>1697</v>
      </c>
      <c r="I1022" s="149"/>
      <c r="J1022" s="172">
        <f>BK1022</f>
        <v>0</v>
      </c>
      <c r="L1022" s="146"/>
      <c r="M1022" s="150"/>
      <c r="N1022" s="151"/>
      <c r="O1022" s="151"/>
      <c r="P1022" s="152">
        <f>SUM(P1023:P1035)</f>
        <v>0</v>
      </c>
      <c r="Q1022" s="151"/>
      <c r="R1022" s="152">
        <f>SUM(R1023:R1035)</f>
        <v>8.2524376799999999</v>
      </c>
      <c r="S1022" s="151"/>
      <c r="T1022" s="153">
        <f>SUM(T1023:T1035)</f>
        <v>0</v>
      </c>
      <c r="AR1022" s="147" t="s">
        <v>87</v>
      </c>
      <c r="AT1022" s="154" t="s">
        <v>73</v>
      </c>
      <c r="AU1022" s="154" t="s">
        <v>81</v>
      </c>
      <c r="AY1022" s="147" t="s">
        <v>196</v>
      </c>
      <c r="BK1022" s="155">
        <f>SUM(BK1023:BK1035)</f>
        <v>0</v>
      </c>
    </row>
    <row r="1023" spans="1:65" s="2" customFormat="1" ht="16.5" customHeight="1">
      <c r="A1023" s="33"/>
      <c r="B1023" s="156"/>
      <c r="C1023" s="157" t="s">
        <v>1698</v>
      </c>
      <c r="D1023" s="157" t="s">
        <v>197</v>
      </c>
      <c r="E1023" s="158" t="s">
        <v>1699</v>
      </c>
      <c r="F1023" s="159" t="s">
        <v>1700</v>
      </c>
      <c r="G1023" s="160" t="s">
        <v>217</v>
      </c>
      <c r="H1023" s="161">
        <v>545.99099999999999</v>
      </c>
      <c r="I1023" s="162"/>
      <c r="J1023" s="163">
        <f>ROUND(I1023*H1023,2)</f>
        <v>0</v>
      </c>
      <c r="K1023" s="164"/>
      <c r="L1023" s="34"/>
      <c r="M1023" s="165" t="s">
        <v>1</v>
      </c>
      <c r="N1023" s="166" t="s">
        <v>40</v>
      </c>
      <c r="O1023" s="62"/>
      <c r="P1023" s="167">
        <f>O1023*H1023</f>
        <v>0</v>
      </c>
      <c r="Q1023" s="167">
        <v>3.15E-3</v>
      </c>
      <c r="R1023" s="167">
        <f>Q1023*H1023</f>
        <v>1.71987165</v>
      </c>
      <c r="S1023" s="167">
        <v>0</v>
      </c>
      <c r="T1023" s="168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169" t="s">
        <v>289</v>
      </c>
      <c r="AT1023" s="169" t="s">
        <v>197</v>
      </c>
      <c r="AU1023" s="169" t="s">
        <v>87</v>
      </c>
      <c r="AY1023" s="18" t="s">
        <v>196</v>
      </c>
      <c r="BE1023" s="170">
        <f>IF(N1023="základná",J1023,0)</f>
        <v>0</v>
      </c>
      <c r="BF1023" s="170">
        <f>IF(N1023="znížená",J1023,0)</f>
        <v>0</v>
      </c>
      <c r="BG1023" s="170">
        <f>IF(N1023="zákl. prenesená",J1023,0)</f>
        <v>0</v>
      </c>
      <c r="BH1023" s="170">
        <f>IF(N1023="zníž. prenesená",J1023,0)</f>
        <v>0</v>
      </c>
      <c r="BI1023" s="170">
        <f>IF(N1023="nulová",J1023,0)</f>
        <v>0</v>
      </c>
      <c r="BJ1023" s="18" t="s">
        <v>87</v>
      </c>
      <c r="BK1023" s="170">
        <f>ROUND(I1023*H1023,2)</f>
        <v>0</v>
      </c>
      <c r="BL1023" s="18" t="s">
        <v>289</v>
      </c>
      <c r="BM1023" s="169" t="s">
        <v>1701</v>
      </c>
    </row>
    <row r="1024" spans="1:65" s="15" customFormat="1">
      <c r="B1024" s="190"/>
      <c r="D1024" s="174" t="s">
        <v>219</v>
      </c>
      <c r="E1024" s="191" t="s">
        <v>1</v>
      </c>
      <c r="F1024" s="192" t="s">
        <v>1702</v>
      </c>
      <c r="H1024" s="191" t="s">
        <v>1</v>
      </c>
      <c r="I1024" s="193"/>
      <c r="L1024" s="190"/>
      <c r="M1024" s="194"/>
      <c r="N1024" s="195"/>
      <c r="O1024" s="195"/>
      <c r="P1024" s="195"/>
      <c r="Q1024" s="195"/>
      <c r="R1024" s="195"/>
      <c r="S1024" s="195"/>
      <c r="T1024" s="196"/>
      <c r="AT1024" s="191" t="s">
        <v>219</v>
      </c>
      <c r="AU1024" s="191" t="s">
        <v>87</v>
      </c>
      <c r="AV1024" s="15" t="s">
        <v>81</v>
      </c>
      <c r="AW1024" s="15" t="s">
        <v>29</v>
      </c>
      <c r="AX1024" s="15" t="s">
        <v>74</v>
      </c>
      <c r="AY1024" s="191" t="s">
        <v>196</v>
      </c>
    </row>
    <row r="1025" spans="1:65" s="13" customFormat="1" ht="45">
      <c r="B1025" s="173"/>
      <c r="D1025" s="174" t="s">
        <v>219</v>
      </c>
      <c r="E1025" s="175" t="s">
        <v>1</v>
      </c>
      <c r="F1025" s="176" t="s">
        <v>1703</v>
      </c>
      <c r="H1025" s="177">
        <v>161.364</v>
      </c>
      <c r="I1025" s="178"/>
      <c r="L1025" s="173"/>
      <c r="M1025" s="179"/>
      <c r="N1025" s="180"/>
      <c r="O1025" s="180"/>
      <c r="P1025" s="180"/>
      <c r="Q1025" s="180"/>
      <c r="R1025" s="180"/>
      <c r="S1025" s="180"/>
      <c r="T1025" s="181"/>
      <c r="AT1025" s="175" t="s">
        <v>219</v>
      </c>
      <c r="AU1025" s="175" t="s">
        <v>87</v>
      </c>
      <c r="AV1025" s="13" t="s">
        <v>87</v>
      </c>
      <c r="AW1025" s="13" t="s">
        <v>29</v>
      </c>
      <c r="AX1025" s="13" t="s">
        <v>74</v>
      </c>
      <c r="AY1025" s="175" t="s">
        <v>196</v>
      </c>
    </row>
    <row r="1026" spans="1:65" s="13" customFormat="1">
      <c r="B1026" s="173"/>
      <c r="D1026" s="174" t="s">
        <v>219</v>
      </c>
      <c r="E1026" s="175" t="s">
        <v>1</v>
      </c>
      <c r="F1026" s="176" t="s">
        <v>1704</v>
      </c>
      <c r="H1026" s="177">
        <v>-35.07</v>
      </c>
      <c r="I1026" s="178"/>
      <c r="L1026" s="173"/>
      <c r="M1026" s="179"/>
      <c r="N1026" s="180"/>
      <c r="O1026" s="180"/>
      <c r="P1026" s="180"/>
      <c r="Q1026" s="180"/>
      <c r="R1026" s="180"/>
      <c r="S1026" s="180"/>
      <c r="T1026" s="181"/>
      <c r="AT1026" s="175" t="s">
        <v>219</v>
      </c>
      <c r="AU1026" s="175" t="s">
        <v>87</v>
      </c>
      <c r="AV1026" s="13" t="s">
        <v>87</v>
      </c>
      <c r="AW1026" s="13" t="s">
        <v>29</v>
      </c>
      <c r="AX1026" s="13" t="s">
        <v>74</v>
      </c>
      <c r="AY1026" s="175" t="s">
        <v>196</v>
      </c>
    </row>
    <row r="1027" spans="1:65" s="13" customFormat="1" ht="45">
      <c r="B1027" s="173"/>
      <c r="D1027" s="174" t="s">
        <v>219</v>
      </c>
      <c r="E1027" s="175" t="s">
        <v>1</v>
      </c>
      <c r="F1027" s="176" t="s">
        <v>1705</v>
      </c>
      <c r="H1027" s="177">
        <v>152.15600000000001</v>
      </c>
      <c r="I1027" s="178"/>
      <c r="L1027" s="173"/>
      <c r="M1027" s="179"/>
      <c r="N1027" s="180"/>
      <c r="O1027" s="180"/>
      <c r="P1027" s="180"/>
      <c r="Q1027" s="180"/>
      <c r="R1027" s="180"/>
      <c r="S1027" s="180"/>
      <c r="T1027" s="181"/>
      <c r="AT1027" s="175" t="s">
        <v>219</v>
      </c>
      <c r="AU1027" s="175" t="s">
        <v>87</v>
      </c>
      <c r="AV1027" s="13" t="s">
        <v>87</v>
      </c>
      <c r="AW1027" s="13" t="s">
        <v>29</v>
      </c>
      <c r="AX1027" s="13" t="s">
        <v>74</v>
      </c>
      <c r="AY1027" s="175" t="s">
        <v>196</v>
      </c>
    </row>
    <row r="1028" spans="1:65" s="13" customFormat="1">
      <c r="B1028" s="173"/>
      <c r="D1028" s="174" t="s">
        <v>219</v>
      </c>
      <c r="E1028" s="175" t="s">
        <v>1</v>
      </c>
      <c r="F1028" s="176" t="s">
        <v>1706</v>
      </c>
      <c r="H1028" s="177">
        <v>7.55</v>
      </c>
      <c r="I1028" s="178"/>
      <c r="L1028" s="173"/>
      <c r="M1028" s="179"/>
      <c r="N1028" s="180"/>
      <c r="O1028" s="180"/>
      <c r="P1028" s="180"/>
      <c r="Q1028" s="180"/>
      <c r="R1028" s="180"/>
      <c r="S1028" s="180"/>
      <c r="T1028" s="181"/>
      <c r="AT1028" s="175" t="s">
        <v>219</v>
      </c>
      <c r="AU1028" s="175" t="s">
        <v>87</v>
      </c>
      <c r="AV1028" s="13" t="s">
        <v>87</v>
      </c>
      <c r="AW1028" s="13" t="s">
        <v>29</v>
      </c>
      <c r="AX1028" s="13" t="s">
        <v>74</v>
      </c>
      <c r="AY1028" s="175" t="s">
        <v>196</v>
      </c>
    </row>
    <row r="1029" spans="1:65" s="13" customFormat="1" ht="56.25">
      <c r="B1029" s="173"/>
      <c r="D1029" s="174" t="s">
        <v>219</v>
      </c>
      <c r="E1029" s="175" t="s">
        <v>1</v>
      </c>
      <c r="F1029" s="176" t="s">
        <v>1707</v>
      </c>
      <c r="H1029" s="177">
        <v>69.698999999999998</v>
      </c>
      <c r="I1029" s="178"/>
      <c r="L1029" s="173"/>
      <c r="M1029" s="179"/>
      <c r="N1029" s="180"/>
      <c r="O1029" s="180"/>
      <c r="P1029" s="180"/>
      <c r="Q1029" s="180"/>
      <c r="R1029" s="180"/>
      <c r="S1029" s="180"/>
      <c r="T1029" s="181"/>
      <c r="AT1029" s="175" t="s">
        <v>219</v>
      </c>
      <c r="AU1029" s="175" t="s">
        <v>87</v>
      </c>
      <c r="AV1029" s="13" t="s">
        <v>87</v>
      </c>
      <c r="AW1029" s="13" t="s">
        <v>29</v>
      </c>
      <c r="AX1029" s="13" t="s">
        <v>74</v>
      </c>
      <c r="AY1029" s="175" t="s">
        <v>196</v>
      </c>
    </row>
    <row r="1030" spans="1:65" s="13" customFormat="1" ht="33.75">
      <c r="B1030" s="173"/>
      <c r="D1030" s="174" t="s">
        <v>219</v>
      </c>
      <c r="E1030" s="175" t="s">
        <v>1</v>
      </c>
      <c r="F1030" s="176" t="s">
        <v>1708</v>
      </c>
      <c r="H1030" s="177">
        <v>96.432000000000002</v>
      </c>
      <c r="I1030" s="178"/>
      <c r="L1030" s="173"/>
      <c r="M1030" s="179"/>
      <c r="N1030" s="180"/>
      <c r="O1030" s="180"/>
      <c r="P1030" s="180"/>
      <c r="Q1030" s="180"/>
      <c r="R1030" s="180"/>
      <c r="S1030" s="180"/>
      <c r="T1030" s="181"/>
      <c r="AT1030" s="175" t="s">
        <v>219</v>
      </c>
      <c r="AU1030" s="175" t="s">
        <v>87</v>
      </c>
      <c r="AV1030" s="13" t="s">
        <v>87</v>
      </c>
      <c r="AW1030" s="13" t="s">
        <v>29</v>
      </c>
      <c r="AX1030" s="13" t="s">
        <v>74</v>
      </c>
      <c r="AY1030" s="175" t="s">
        <v>196</v>
      </c>
    </row>
    <row r="1031" spans="1:65" s="13" customFormat="1" ht="22.5">
      <c r="B1031" s="173"/>
      <c r="D1031" s="174" t="s">
        <v>219</v>
      </c>
      <c r="E1031" s="175" t="s">
        <v>1</v>
      </c>
      <c r="F1031" s="176" t="s">
        <v>1709</v>
      </c>
      <c r="H1031" s="177">
        <v>93.86</v>
      </c>
      <c r="I1031" s="178"/>
      <c r="L1031" s="173"/>
      <c r="M1031" s="179"/>
      <c r="N1031" s="180"/>
      <c r="O1031" s="180"/>
      <c r="P1031" s="180"/>
      <c r="Q1031" s="180"/>
      <c r="R1031" s="180"/>
      <c r="S1031" s="180"/>
      <c r="T1031" s="181"/>
      <c r="AT1031" s="175" t="s">
        <v>219</v>
      </c>
      <c r="AU1031" s="175" t="s">
        <v>87</v>
      </c>
      <c r="AV1031" s="13" t="s">
        <v>87</v>
      </c>
      <c r="AW1031" s="13" t="s">
        <v>29</v>
      </c>
      <c r="AX1031" s="13" t="s">
        <v>74</v>
      </c>
      <c r="AY1031" s="175" t="s">
        <v>196</v>
      </c>
    </row>
    <row r="1032" spans="1:65" s="14" customFormat="1">
      <c r="B1032" s="182"/>
      <c r="D1032" s="174" t="s">
        <v>219</v>
      </c>
      <c r="E1032" s="183" t="s">
        <v>1</v>
      </c>
      <c r="F1032" s="184" t="s">
        <v>233</v>
      </c>
      <c r="H1032" s="185">
        <v>545.99099999999999</v>
      </c>
      <c r="I1032" s="186"/>
      <c r="L1032" s="182"/>
      <c r="M1032" s="187"/>
      <c r="N1032" s="188"/>
      <c r="O1032" s="188"/>
      <c r="P1032" s="188"/>
      <c r="Q1032" s="188"/>
      <c r="R1032" s="188"/>
      <c r="S1032" s="188"/>
      <c r="T1032" s="189"/>
      <c r="AT1032" s="183" t="s">
        <v>219</v>
      </c>
      <c r="AU1032" s="183" t="s">
        <v>87</v>
      </c>
      <c r="AV1032" s="14" t="s">
        <v>200</v>
      </c>
      <c r="AW1032" s="14" t="s">
        <v>29</v>
      </c>
      <c r="AX1032" s="14" t="s">
        <v>81</v>
      </c>
      <c r="AY1032" s="183" t="s">
        <v>196</v>
      </c>
    </row>
    <row r="1033" spans="1:65" s="2" customFormat="1" ht="16.5" customHeight="1">
      <c r="A1033" s="33"/>
      <c r="B1033" s="156"/>
      <c r="C1033" s="197" t="s">
        <v>1710</v>
      </c>
      <c r="D1033" s="197" t="s">
        <v>305</v>
      </c>
      <c r="E1033" s="198" t="s">
        <v>1711</v>
      </c>
      <c r="F1033" s="199" t="s">
        <v>1712</v>
      </c>
      <c r="G1033" s="200" t="s">
        <v>217</v>
      </c>
      <c r="H1033" s="201">
        <v>556.91099999999994</v>
      </c>
      <c r="I1033" s="202"/>
      <c r="J1033" s="203">
        <f>ROUND(I1033*H1033,2)</f>
        <v>0</v>
      </c>
      <c r="K1033" s="204"/>
      <c r="L1033" s="205"/>
      <c r="M1033" s="206" t="s">
        <v>1</v>
      </c>
      <c r="N1033" s="207" t="s">
        <v>40</v>
      </c>
      <c r="O1033" s="62"/>
      <c r="P1033" s="167">
        <f>O1033*H1033</f>
        <v>0</v>
      </c>
      <c r="Q1033" s="167">
        <v>1.1730000000000001E-2</v>
      </c>
      <c r="R1033" s="167">
        <f>Q1033*H1033</f>
        <v>6.5325660299999999</v>
      </c>
      <c r="S1033" s="167">
        <v>0</v>
      </c>
      <c r="T1033" s="168">
        <f>S1033*H1033</f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169" t="s">
        <v>388</v>
      </c>
      <c r="AT1033" s="169" t="s">
        <v>305</v>
      </c>
      <c r="AU1033" s="169" t="s">
        <v>87</v>
      </c>
      <c r="AY1033" s="18" t="s">
        <v>196</v>
      </c>
      <c r="BE1033" s="170">
        <f>IF(N1033="základná",J1033,0)</f>
        <v>0</v>
      </c>
      <c r="BF1033" s="170">
        <f>IF(N1033="znížená",J1033,0)</f>
        <v>0</v>
      </c>
      <c r="BG1033" s="170">
        <f>IF(N1033="zákl. prenesená",J1033,0)</f>
        <v>0</v>
      </c>
      <c r="BH1033" s="170">
        <f>IF(N1033="zníž. prenesená",J1033,0)</f>
        <v>0</v>
      </c>
      <c r="BI1033" s="170">
        <f>IF(N1033="nulová",J1033,0)</f>
        <v>0</v>
      </c>
      <c r="BJ1033" s="18" t="s">
        <v>87</v>
      </c>
      <c r="BK1033" s="170">
        <f>ROUND(I1033*H1033,2)</f>
        <v>0</v>
      </c>
      <c r="BL1033" s="18" t="s">
        <v>289</v>
      </c>
      <c r="BM1033" s="169" t="s">
        <v>1713</v>
      </c>
    </row>
    <row r="1034" spans="1:65" s="13" customFormat="1">
      <c r="B1034" s="173"/>
      <c r="D1034" s="174" t="s">
        <v>219</v>
      </c>
      <c r="F1034" s="176" t="s">
        <v>1714</v>
      </c>
      <c r="H1034" s="177">
        <v>556.91099999999994</v>
      </c>
      <c r="I1034" s="178"/>
      <c r="L1034" s="173"/>
      <c r="M1034" s="179"/>
      <c r="N1034" s="180"/>
      <c r="O1034" s="180"/>
      <c r="P1034" s="180"/>
      <c r="Q1034" s="180"/>
      <c r="R1034" s="180"/>
      <c r="S1034" s="180"/>
      <c r="T1034" s="181"/>
      <c r="AT1034" s="175" t="s">
        <v>219</v>
      </c>
      <c r="AU1034" s="175" t="s">
        <v>87</v>
      </c>
      <c r="AV1034" s="13" t="s">
        <v>87</v>
      </c>
      <c r="AW1034" s="13" t="s">
        <v>3</v>
      </c>
      <c r="AX1034" s="13" t="s">
        <v>81</v>
      </c>
      <c r="AY1034" s="175" t="s">
        <v>196</v>
      </c>
    </row>
    <row r="1035" spans="1:65" s="2" customFormat="1" ht="24.2" customHeight="1">
      <c r="A1035" s="33"/>
      <c r="B1035" s="156"/>
      <c r="C1035" s="157" t="s">
        <v>1715</v>
      </c>
      <c r="D1035" s="157" t="s">
        <v>197</v>
      </c>
      <c r="E1035" s="158" t="s">
        <v>1716</v>
      </c>
      <c r="F1035" s="159" t="s">
        <v>1717</v>
      </c>
      <c r="G1035" s="160" t="s">
        <v>280</v>
      </c>
      <c r="H1035" s="161">
        <v>8.2520000000000007</v>
      </c>
      <c r="I1035" s="162"/>
      <c r="J1035" s="163">
        <f>ROUND(I1035*H1035,2)</f>
        <v>0</v>
      </c>
      <c r="K1035" s="164"/>
      <c r="L1035" s="34"/>
      <c r="M1035" s="165" t="s">
        <v>1</v>
      </c>
      <c r="N1035" s="166" t="s">
        <v>40</v>
      </c>
      <c r="O1035" s="62"/>
      <c r="P1035" s="167">
        <f>O1035*H1035</f>
        <v>0</v>
      </c>
      <c r="Q1035" s="167">
        <v>0</v>
      </c>
      <c r="R1035" s="167">
        <f>Q1035*H1035</f>
        <v>0</v>
      </c>
      <c r="S1035" s="167">
        <v>0</v>
      </c>
      <c r="T1035" s="168">
        <f>S1035*H1035</f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169" t="s">
        <v>289</v>
      </c>
      <c r="AT1035" s="169" t="s">
        <v>197</v>
      </c>
      <c r="AU1035" s="169" t="s">
        <v>87</v>
      </c>
      <c r="AY1035" s="18" t="s">
        <v>196</v>
      </c>
      <c r="BE1035" s="170">
        <f>IF(N1035="základná",J1035,0)</f>
        <v>0</v>
      </c>
      <c r="BF1035" s="170">
        <f>IF(N1035="znížená",J1035,0)</f>
        <v>0</v>
      </c>
      <c r="BG1035" s="170">
        <f>IF(N1035="zákl. prenesená",J1035,0)</f>
        <v>0</v>
      </c>
      <c r="BH1035" s="170">
        <f>IF(N1035="zníž. prenesená",J1035,0)</f>
        <v>0</v>
      </c>
      <c r="BI1035" s="170">
        <f>IF(N1035="nulová",J1035,0)</f>
        <v>0</v>
      </c>
      <c r="BJ1035" s="18" t="s">
        <v>87</v>
      </c>
      <c r="BK1035" s="170">
        <f>ROUND(I1035*H1035,2)</f>
        <v>0</v>
      </c>
      <c r="BL1035" s="18" t="s">
        <v>289</v>
      </c>
      <c r="BM1035" s="169" t="s">
        <v>1718</v>
      </c>
    </row>
    <row r="1036" spans="1:65" s="12" customFormat="1" ht="22.7" customHeight="1">
      <c r="B1036" s="146"/>
      <c r="D1036" s="147" t="s">
        <v>73</v>
      </c>
      <c r="E1036" s="171" t="s">
        <v>1719</v>
      </c>
      <c r="F1036" s="171" t="s">
        <v>1720</v>
      </c>
      <c r="I1036" s="149"/>
      <c r="J1036" s="172">
        <f>BK1036</f>
        <v>0</v>
      </c>
      <c r="L1036" s="146"/>
      <c r="M1036" s="150"/>
      <c r="N1036" s="151"/>
      <c r="O1036" s="151"/>
      <c r="P1036" s="152">
        <f>SUM(P1037:P1063)</f>
        <v>0</v>
      </c>
      <c r="Q1036" s="151"/>
      <c r="R1036" s="152">
        <f>SUM(R1037:R1063)</f>
        <v>1.1203438800000001</v>
      </c>
      <c r="S1036" s="151"/>
      <c r="T1036" s="153">
        <f>SUM(T1037:T1063)</f>
        <v>0</v>
      </c>
      <c r="AR1036" s="147" t="s">
        <v>87</v>
      </c>
      <c r="AT1036" s="154" t="s">
        <v>73</v>
      </c>
      <c r="AU1036" s="154" t="s">
        <v>81</v>
      </c>
      <c r="AY1036" s="147" t="s">
        <v>196</v>
      </c>
      <c r="BK1036" s="155">
        <f>SUM(BK1037:BK1063)</f>
        <v>0</v>
      </c>
    </row>
    <row r="1037" spans="1:65" s="2" customFormat="1" ht="37.700000000000003" customHeight="1">
      <c r="A1037" s="33"/>
      <c r="B1037" s="156"/>
      <c r="C1037" s="157" t="s">
        <v>1721</v>
      </c>
      <c r="D1037" s="157" t="s">
        <v>197</v>
      </c>
      <c r="E1037" s="158" t="s">
        <v>1722</v>
      </c>
      <c r="F1037" s="159" t="s">
        <v>1723</v>
      </c>
      <c r="G1037" s="160" t="s">
        <v>217</v>
      </c>
      <c r="H1037" s="161">
        <v>41.34</v>
      </c>
      <c r="I1037" s="162"/>
      <c r="J1037" s="163">
        <f>ROUND(I1037*H1037,2)</f>
        <v>0</v>
      </c>
      <c r="K1037" s="164"/>
      <c r="L1037" s="34"/>
      <c r="M1037" s="165" t="s">
        <v>1</v>
      </c>
      <c r="N1037" s="166" t="s">
        <v>40</v>
      </c>
      <c r="O1037" s="62"/>
      <c r="P1037" s="167">
        <f>O1037*H1037</f>
        <v>0</v>
      </c>
      <c r="Q1037" s="167">
        <v>2.0000000000000002E-5</v>
      </c>
      <c r="R1037" s="167">
        <f>Q1037*H1037</f>
        <v>8.2680000000000015E-4</v>
      </c>
      <c r="S1037" s="167">
        <v>0</v>
      </c>
      <c r="T1037" s="168">
        <f>S1037*H1037</f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169" t="s">
        <v>289</v>
      </c>
      <c r="AT1037" s="169" t="s">
        <v>197</v>
      </c>
      <c r="AU1037" s="169" t="s">
        <v>87</v>
      </c>
      <c r="AY1037" s="18" t="s">
        <v>196</v>
      </c>
      <c r="BE1037" s="170">
        <f>IF(N1037="základná",J1037,0)</f>
        <v>0</v>
      </c>
      <c r="BF1037" s="170">
        <f>IF(N1037="znížená",J1037,0)</f>
        <v>0</v>
      </c>
      <c r="BG1037" s="170">
        <f>IF(N1037="zákl. prenesená",J1037,0)</f>
        <v>0</v>
      </c>
      <c r="BH1037" s="170">
        <f>IF(N1037="zníž. prenesená",J1037,0)</f>
        <v>0</v>
      </c>
      <c r="BI1037" s="170">
        <f>IF(N1037="nulová",J1037,0)</f>
        <v>0</v>
      </c>
      <c r="BJ1037" s="18" t="s">
        <v>87</v>
      </c>
      <c r="BK1037" s="170">
        <f>ROUND(I1037*H1037,2)</f>
        <v>0</v>
      </c>
      <c r="BL1037" s="18" t="s">
        <v>289</v>
      </c>
      <c r="BM1037" s="169" t="s">
        <v>1724</v>
      </c>
    </row>
    <row r="1038" spans="1:65" s="13" customFormat="1">
      <c r="B1038" s="173"/>
      <c r="D1038" s="174" t="s">
        <v>219</v>
      </c>
      <c r="E1038" s="175" t="s">
        <v>1</v>
      </c>
      <c r="F1038" s="176" t="s">
        <v>1725</v>
      </c>
      <c r="H1038" s="177">
        <v>41.34</v>
      </c>
      <c r="I1038" s="178"/>
      <c r="L1038" s="173"/>
      <c r="M1038" s="179"/>
      <c r="N1038" s="180"/>
      <c r="O1038" s="180"/>
      <c r="P1038" s="180"/>
      <c r="Q1038" s="180"/>
      <c r="R1038" s="180"/>
      <c r="S1038" s="180"/>
      <c r="T1038" s="181"/>
      <c r="AT1038" s="175" t="s">
        <v>219</v>
      </c>
      <c r="AU1038" s="175" t="s">
        <v>87</v>
      </c>
      <c r="AV1038" s="13" t="s">
        <v>87</v>
      </c>
      <c r="AW1038" s="13" t="s">
        <v>29</v>
      </c>
      <c r="AX1038" s="13" t="s">
        <v>81</v>
      </c>
      <c r="AY1038" s="175" t="s">
        <v>196</v>
      </c>
    </row>
    <row r="1039" spans="1:65" s="2" customFormat="1" ht="24.2" customHeight="1">
      <c r="A1039" s="33"/>
      <c r="B1039" s="156"/>
      <c r="C1039" s="157" t="s">
        <v>1726</v>
      </c>
      <c r="D1039" s="157" t="s">
        <v>197</v>
      </c>
      <c r="E1039" s="158" t="s">
        <v>1727</v>
      </c>
      <c r="F1039" s="159" t="s">
        <v>1728</v>
      </c>
      <c r="G1039" s="160" t="s">
        <v>217</v>
      </c>
      <c r="H1039" s="161">
        <v>1249.9179999999999</v>
      </c>
      <c r="I1039" s="162"/>
      <c r="J1039" s="163">
        <f>ROUND(I1039*H1039,2)</f>
        <v>0</v>
      </c>
      <c r="K1039" s="164"/>
      <c r="L1039" s="34"/>
      <c r="M1039" s="165" t="s">
        <v>1</v>
      </c>
      <c r="N1039" s="166" t="s">
        <v>40</v>
      </c>
      <c r="O1039" s="62"/>
      <c r="P1039" s="167">
        <f>O1039*H1039</f>
        <v>0</v>
      </c>
      <c r="Q1039" s="167">
        <v>3.3E-4</v>
      </c>
      <c r="R1039" s="167">
        <f>Q1039*H1039</f>
        <v>0.41247293999999995</v>
      </c>
      <c r="S1039" s="167">
        <v>0</v>
      </c>
      <c r="T1039" s="168">
        <f>S1039*H1039</f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69" t="s">
        <v>289</v>
      </c>
      <c r="AT1039" s="169" t="s">
        <v>197</v>
      </c>
      <c r="AU1039" s="169" t="s">
        <v>87</v>
      </c>
      <c r="AY1039" s="18" t="s">
        <v>196</v>
      </c>
      <c r="BE1039" s="170">
        <f>IF(N1039="základná",J1039,0)</f>
        <v>0</v>
      </c>
      <c r="BF1039" s="170">
        <f>IF(N1039="znížená",J1039,0)</f>
        <v>0</v>
      </c>
      <c r="BG1039" s="170">
        <f>IF(N1039="zákl. prenesená",J1039,0)</f>
        <v>0</v>
      </c>
      <c r="BH1039" s="170">
        <f>IF(N1039="zníž. prenesená",J1039,0)</f>
        <v>0</v>
      </c>
      <c r="BI1039" s="170">
        <f>IF(N1039="nulová",J1039,0)</f>
        <v>0</v>
      </c>
      <c r="BJ1039" s="18" t="s">
        <v>87</v>
      </c>
      <c r="BK1039" s="170">
        <f>ROUND(I1039*H1039,2)</f>
        <v>0</v>
      </c>
      <c r="BL1039" s="18" t="s">
        <v>289</v>
      </c>
      <c r="BM1039" s="169" t="s">
        <v>1729</v>
      </c>
    </row>
    <row r="1040" spans="1:65" s="13" customFormat="1">
      <c r="B1040" s="173"/>
      <c r="D1040" s="174" t="s">
        <v>219</v>
      </c>
      <c r="E1040" s="175" t="s">
        <v>1</v>
      </c>
      <c r="F1040" s="176" t="s">
        <v>1175</v>
      </c>
      <c r="H1040" s="177">
        <v>731.3</v>
      </c>
      <c r="I1040" s="178"/>
      <c r="L1040" s="173"/>
      <c r="M1040" s="179"/>
      <c r="N1040" s="180"/>
      <c r="O1040" s="180"/>
      <c r="P1040" s="180"/>
      <c r="Q1040" s="180"/>
      <c r="R1040" s="180"/>
      <c r="S1040" s="180"/>
      <c r="T1040" s="181"/>
      <c r="AT1040" s="175" t="s">
        <v>219</v>
      </c>
      <c r="AU1040" s="175" t="s">
        <v>87</v>
      </c>
      <c r="AV1040" s="13" t="s">
        <v>87</v>
      </c>
      <c r="AW1040" s="13" t="s">
        <v>29</v>
      </c>
      <c r="AX1040" s="13" t="s">
        <v>74</v>
      </c>
      <c r="AY1040" s="175" t="s">
        <v>196</v>
      </c>
    </row>
    <row r="1041" spans="1:65" s="13" customFormat="1">
      <c r="B1041" s="173"/>
      <c r="D1041" s="174" t="s">
        <v>219</v>
      </c>
      <c r="E1041" s="175" t="s">
        <v>1</v>
      </c>
      <c r="F1041" s="176" t="s">
        <v>1177</v>
      </c>
      <c r="H1041" s="177">
        <v>12.885999999999999</v>
      </c>
      <c r="I1041" s="178"/>
      <c r="L1041" s="173"/>
      <c r="M1041" s="179"/>
      <c r="N1041" s="180"/>
      <c r="O1041" s="180"/>
      <c r="P1041" s="180"/>
      <c r="Q1041" s="180"/>
      <c r="R1041" s="180"/>
      <c r="S1041" s="180"/>
      <c r="T1041" s="181"/>
      <c r="AT1041" s="175" t="s">
        <v>219</v>
      </c>
      <c r="AU1041" s="175" t="s">
        <v>87</v>
      </c>
      <c r="AV1041" s="13" t="s">
        <v>87</v>
      </c>
      <c r="AW1041" s="13" t="s">
        <v>29</v>
      </c>
      <c r="AX1041" s="13" t="s">
        <v>74</v>
      </c>
      <c r="AY1041" s="175" t="s">
        <v>196</v>
      </c>
    </row>
    <row r="1042" spans="1:65" s="13" customFormat="1">
      <c r="B1042" s="173"/>
      <c r="D1042" s="174" t="s">
        <v>219</v>
      </c>
      <c r="E1042" s="175" t="s">
        <v>1</v>
      </c>
      <c r="F1042" s="176" t="s">
        <v>1192</v>
      </c>
      <c r="H1042" s="177">
        <v>505.73200000000003</v>
      </c>
      <c r="I1042" s="178"/>
      <c r="L1042" s="173"/>
      <c r="M1042" s="179"/>
      <c r="N1042" s="180"/>
      <c r="O1042" s="180"/>
      <c r="P1042" s="180"/>
      <c r="Q1042" s="180"/>
      <c r="R1042" s="180"/>
      <c r="S1042" s="180"/>
      <c r="T1042" s="181"/>
      <c r="AT1042" s="175" t="s">
        <v>219</v>
      </c>
      <c r="AU1042" s="175" t="s">
        <v>87</v>
      </c>
      <c r="AV1042" s="13" t="s">
        <v>87</v>
      </c>
      <c r="AW1042" s="13" t="s">
        <v>29</v>
      </c>
      <c r="AX1042" s="13" t="s">
        <v>74</v>
      </c>
      <c r="AY1042" s="175" t="s">
        <v>196</v>
      </c>
    </row>
    <row r="1043" spans="1:65" s="14" customFormat="1">
      <c r="B1043" s="182"/>
      <c r="D1043" s="174" t="s">
        <v>219</v>
      </c>
      <c r="E1043" s="183" t="s">
        <v>1</v>
      </c>
      <c r="F1043" s="184" t="s">
        <v>233</v>
      </c>
      <c r="H1043" s="185">
        <v>1249.9179999999999</v>
      </c>
      <c r="I1043" s="186"/>
      <c r="L1043" s="182"/>
      <c r="M1043" s="187"/>
      <c r="N1043" s="188"/>
      <c r="O1043" s="188"/>
      <c r="P1043" s="188"/>
      <c r="Q1043" s="188"/>
      <c r="R1043" s="188"/>
      <c r="S1043" s="188"/>
      <c r="T1043" s="189"/>
      <c r="AT1043" s="183" t="s">
        <v>219</v>
      </c>
      <c r="AU1043" s="183" t="s">
        <v>87</v>
      </c>
      <c r="AV1043" s="14" t="s">
        <v>200</v>
      </c>
      <c r="AW1043" s="14" t="s">
        <v>29</v>
      </c>
      <c r="AX1043" s="14" t="s">
        <v>81</v>
      </c>
      <c r="AY1043" s="183" t="s">
        <v>196</v>
      </c>
    </row>
    <row r="1044" spans="1:65" s="2" customFormat="1" ht="24.2" customHeight="1">
      <c r="A1044" s="33"/>
      <c r="B1044" s="156"/>
      <c r="C1044" s="157" t="s">
        <v>1730</v>
      </c>
      <c r="D1044" s="157" t="s">
        <v>197</v>
      </c>
      <c r="E1044" s="158" t="s">
        <v>1731</v>
      </c>
      <c r="F1044" s="159" t="s">
        <v>1732</v>
      </c>
      <c r="G1044" s="160" t="s">
        <v>217</v>
      </c>
      <c r="H1044" s="161">
        <v>2142.558</v>
      </c>
      <c r="I1044" s="162"/>
      <c r="J1044" s="163">
        <f>ROUND(I1044*H1044,2)</f>
        <v>0</v>
      </c>
      <c r="K1044" s="164"/>
      <c r="L1044" s="34"/>
      <c r="M1044" s="165" t="s">
        <v>1</v>
      </c>
      <c r="N1044" s="166" t="s">
        <v>40</v>
      </c>
      <c r="O1044" s="62"/>
      <c r="P1044" s="167">
        <f>O1044*H1044</f>
        <v>0</v>
      </c>
      <c r="Q1044" s="167">
        <v>3.3E-4</v>
      </c>
      <c r="R1044" s="167">
        <f>Q1044*H1044</f>
        <v>0.70704414000000004</v>
      </c>
      <c r="S1044" s="167">
        <v>0</v>
      </c>
      <c r="T1044" s="168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69" t="s">
        <v>289</v>
      </c>
      <c r="AT1044" s="169" t="s">
        <v>197</v>
      </c>
      <c r="AU1044" s="169" t="s">
        <v>87</v>
      </c>
      <c r="AY1044" s="18" t="s">
        <v>196</v>
      </c>
      <c r="BE1044" s="170">
        <f>IF(N1044="základná",J1044,0)</f>
        <v>0</v>
      </c>
      <c r="BF1044" s="170">
        <f>IF(N1044="znížená",J1044,0)</f>
        <v>0</v>
      </c>
      <c r="BG1044" s="170">
        <f>IF(N1044="zákl. prenesená",J1044,0)</f>
        <v>0</v>
      </c>
      <c r="BH1044" s="170">
        <f>IF(N1044="zníž. prenesená",J1044,0)</f>
        <v>0</v>
      </c>
      <c r="BI1044" s="170">
        <f>IF(N1044="nulová",J1044,0)</f>
        <v>0</v>
      </c>
      <c r="BJ1044" s="18" t="s">
        <v>87</v>
      </c>
      <c r="BK1044" s="170">
        <f>ROUND(I1044*H1044,2)</f>
        <v>0</v>
      </c>
      <c r="BL1044" s="18" t="s">
        <v>289</v>
      </c>
      <c r="BM1044" s="169" t="s">
        <v>1733</v>
      </c>
    </row>
    <row r="1045" spans="1:65" s="13" customFormat="1">
      <c r="B1045" s="173"/>
      <c r="D1045" s="174" t="s">
        <v>219</v>
      </c>
      <c r="E1045" s="175" t="s">
        <v>1</v>
      </c>
      <c r="F1045" s="176" t="s">
        <v>1240</v>
      </c>
      <c r="H1045" s="177">
        <v>38.006999999999998</v>
      </c>
      <c r="I1045" s="178"/>
      <c r="L1045" s="173"/>
      <c r="M1045" s="179"/>
      <c r="N1045" s="180"/>
      <c r="O1045" s="180"/>
      <c r="P1045" s="180"/>
      <c r="Q1045" s="180"/>
      <c r="R1045" s="180"/>
      <c r="S1045" s="180"/>
      <c r="T1045" s="181"/>
      <c r="AT1045" s="175" t="s">
        <v>219</v>
      </c>
      <c r="AU1045" s="175" t="s">
        <v>87</v>
      </c>
      <c r="AV1045" s="13" t="s">
        <v>87</v>
      </c>
      <c r="AW1045" s="13" t="s">
        <v>29</v>
      </c>
      <c r="AX1045" s="13" t="s">
        <v>74</v>
      </c>
      <c r="AY1045" s="175" t="s">
        <v>196</v>
      </c>
    </row>
    <row r="1046" spans="1:65" s="13" customFormat="1" ht="33.75">
      <c r="B1046" s="173"/>
      <c r="D1046" s="174" t="s">
        <v>219</v>
      </c>
      <c r="E1046" s="175" t="s">
        <v>1</v>
      </c>
      <c r="F1046" s="176" t="s">
        <v>1734</v>
      </c>
      <c r="H1046" s="177">
        <v>178.739</v>
      </c>
      <c r="I1046" s="178"/>
      <c r="L1046" s="173"/>
      <c r="M1046" s="179"/>
      <c r="N1046" s="180"/>
      <c r="O1046" s="180"/>
      <c r="P1046" s="180"/>
      <c r="Q1046" s="180"/>
      <c r="R1046" s="180"/>
      <c r="S1046" s="180"/>
      <c r="T1046" s="181"/>
      <c r="AT1046" s="175" t="s">
        <v>219</v>
      </c>
      <c r="AU1046" s="175" t="s">
        <v>87</v>
      </c>
      <c r="AV1046" s="13" t="s">
        <v>87</v>
      </c>
      <c r="AW1046" s="13" t="s">
        <v>29</v>
      </c>
      <c r="AX1046" s="13" t="s">
        <v>74</v>
      </c>
      <c r="AY1046" s="175" t="s">
        <v>196</v>
      </c>
    </row>
    <row r="1047" spans="1:65" s="13" customFormat="1">
      <c r="B1047" s="173"/>
      <c r="D1047" s="174" t="s">
        <v>219</v>
      </c>
      <c r="E1047" s="175" t="s">
        <v>1</v>
      </c>
      <c r="F1047" s="176" t="s">
        <v>1242</v>
      </c>
      <c r="H1047" s="177">
        <v>32.018000000000001</v>
      </c>
      <c r="I1047" s="178"/>
      <c r="L1047" s="173"/>
      <c r="M1047" s="179"/>
      <c r="N1047" s="180"/>
      <c r="O1047" s="180"/>
      <c r="P1047" s="180"/>
      <c r="Q1047" s="180"/>
      <c r="R1047" s="180"/>
      <c r="S1047" s="180"/>
      <c r="T1047" s="181"/>
      <c r="AT1047" s="175" t="s">
        <v>219</v>
      </c>
      <c r="AU1047" s="175" t="s">
        <v>87</v>
      </c>
      <c r="AV1047" s="13" t="s">
        <v>87</v>
      </c>
      <c r="AW1047" s="13" t="s">
        <v>29</v>
      </c>
      <c r="AX1047" s="13" t="s">
        <v>74</v>
      </c>
      <c r="AY1047" s="175" t="s">
        <v>196</v>
      </c>
    </row>
    <row r="1048" spans="1:65" s="13" customFormat="1" ht="22.5">
      <c r="B1048" s="173"/>
      <c r="D1048" s="174" t="s">
        <v>219</v>
      </c>
      <c r="E1048" s="175" t="s">
        <v>1</v>
      </c>
      <c r="F1048" s="176" t="s">
        <v>1735</v>
      </c>
      <c r="H1048" s="177">
        <v>388.83</v>
      </c>
      <c r="I1048" s="178"/>
      <c r="L1048" s="173"/>
      <c r="M1048" s="179"/>
      <c r="N1048" s="180"/>
      <c r="O1048" s="180"/>
      <c r="P1048" s="180"/>
      <c r="Q1048" s="180"/>
      <c r="R1048" s="180"/>
      <c r="S1048" s="180"/>
      <c r="T1048" s="181"/>
      <c r="AT1048" s="175" t="s">
        <v>219</v>
      </c>
      <c r="AU1048" s="175" t="s">
        <v>87</v>
      </c>
      <c r="AV1048" s="13" t="s">
        <v>87</v>
      </c>
      <c r="AW1048" s="13" t="s">
        <v>29</v>
      </c>
      <c r="AX1048" s="13" t="s">
        <v>74</v>
      </c>
      <c r="AY1048" s="175" t="s">
        <v>196</v>
      </c>
    </row>
    <row r="1049" spans="1:65" s="13" customFormat="1" ht="22.5">
      <c r="B1049" s="173"/>
      <c r="D1049" s="174" t="s">
        <v>219</v>
      </c>
      <c r="E1049" s="175" t="s">
        <v>1</v>
      </c>
      <c r="F1049" s="176" t="s">
        <v>1736</v>
      </c>
      <c r="H1049" s="177">
        <v>487.12799999999999</v>
      </c>
      <c r="I1049" s="178"/>
      <c r="L1049" s="173"/>
      <c r="M1049" s="179"/>
      <c r="N1049" s="180"/>
      <c r="O1049" s="180"/>
      <c r="P1049" s="180"/>
      <c r="Q1049" s="180"/>
      <c r="R1049" s="180"/>
      <c r="S1049" s="180"/>
      <c r="T1049" s="181"/>
      <c r="AT1049" s="175" t="s">
        <v>219</v>
      </c>
      <c r="AU1049" s="175" t="s">
        <v>87</v>
      </c>
      <c r="AV1049" s="13" t="s">
        <v>87</v>
      </c>
      <c r="AW1049" s="13" t="s">
        <v>29</v>
      </c>
      <c r="AX1049" s="13" t="s">
        <v>74</v>
      </c>
      <c r="AY1049" s="175" t="s">
        <v>196</v>
      </c>
    </row>
    <row r="1050" spans="1:65" s="13" customFormat="1">
      <c r="B1050" s="173"/>
      <c r="D1050" s="174" t="s">
        <v>219</v>
      </c>
      <c r="E1050" s="175" t="s">
        <v>1</v>
      </c>
      <c r="F1050" s="176" t="s">
        <v>1245</v>
      </c>
      <c r="H1050" s="177">
        <v>-6.5</v>
      </c>
      <c r="I1050" s="178"/>
      <c r="L1050" s="173"/>
      <c r="M1050" s="179"/>
      <c r="N1050" s="180"/>
      <c r="O1050" s="180"/>
      <c r="P1050" s="180"/>
      <c r="Q1050" s="180"/>
      <c r="R1050" s="180"/>
      <c r="S1050" s="180"/>
      <c r="T1050" s="181"/>
      <c r="AT1050" s="175" t="s">
        <v>219</v>
      </c>
      <c r="AU1050" s="175" t="s">
        <v>87</v>
      </c>
      <c r="AV1050" s="13" t="s">
        <v>87</v>
      </c>
      <c r="AW1050" s="13" t="s">
        <v>29</v>
      </c>
      <c r="AX1050" s="13" t="s">
        <v>74</v>
      </c>
      <c r="AY1050" s="175" t="s">
        <v>196</v>
      </c>
    </row>
    <row r="1051" spans="1:65" s="13" customFormat="1">
      <c r="B1051" s="173"/>
      <c r="D1051" s="174" t="s">
        <v>219</v>
      </c>
      <c r="E1051" s="175" t="s">
        <v>1</v>
      </c>
      <c r="F1051" s="176" t="s">
        <v>1737</v>
      </c>
      <c r="H1051" s="177">
        <v>51.6</v>
      </c>
      <c r="I1051" s="178"/>
      <c r="L1051" s="173"/>
      <c r="M1051" s="179"/>
      <c r="N1051" s="180"/>
      <c r="O1051" s="180"/>
      <c r="P1051" s="180"/>
      <c r="Q1051" s="180"/>
      <c r="R1051" s="180"/>
      <c r="S1051" s="180"/>
      <c r="T1051" s="181"/>
      <c r="AT1051" s="175" t="s">
        <v>219</v>
      </c>
      <c r="AU1051" s="175" t="s">
        <v>87</v>
      </c>
      <c r="AV1051" s="13" t="s">
        <v>87</v>
      </c>
      <c r="AW1051" s="13" t="s">
        <v>29</v>
      </c>
      <c r="AX1051" s="13" t="s">
        <v>74</v>
      </c>
      <c r="AY1051" s="175" t="s">
        <v>196</v>
      </c>
    </row>
    <row r="1052" spans="1:65" s="13" customFormat="1">
      <c r="B1052" s="173"/>
      <c r="D1052" s="174" t="s">
        <v>219</v>
      </c>
      <c r="E1052" s="175" t="s">
        <v>1</v>
      </c>
      <c r="F1052" s="176" t="s">
        <v>1252</v>
      </c>
      <c r="H1052" s="177">
        <v>13.95</v>
      </c>
      <c r="I1052" s="178"/>
      <c r="L1052" s="173"/>
      <c r="M1052" s="179"/>
      <c r="N1052" s="180"/>
      <c r="O1052" s="180"/>
      <c r="P1052" s="180"/>
      <c r="Q1052" s="180"/>
      <c r="R1052" s="180"/>
      <c r="S1052" s="180"/>
      <c r="T1052" s="181"/>
      <c r="AT1052" s="175" t="s">
        <v>219</v>
      </c>
      <c r="AU1052" s="175" t="s">
        <v>87</v>
      </c>
      <c r="AV1052" s="13" t="s">
        <v>87</v>
      </c>
      <c r="AW1052" s="13" t="s">
        <v>29</v>
      </c>
      <c r="AX1052" s="13" t="s">
        <v>74</v>
      </c>
      <c r="AY1052" s="175" t="s">
        <v>196</v>
      </c>
    </row>
    <row r="1053" spans="1:65" s="13" customFormat="1" ht="22.5">
      <c r="B1053" s="173"/>
      <c r="D1053" s="174" t="s">
        <v>219</v>
      </c>
      <c r="E1053" s="175" t="s">
        <v>1</v>
      </c>
      <c r="F1053" s="176" t="s">
        <v>1738</v>
      </c>
      <c r="H1053" s="177">
        <v>337.02</v>
      </c>
      <c r="I1053" s="178"/>
      <c r="L1053" s="173"/>
      <c r="M1053" s="179"/>
      <c r="N1053" s="180"/>
      <c r="O1053" s="180"/>
      <c r="P1053" s="180"/>
      <c r="Q1053" s="180"/>
      <c r="R1053" s="180"/>
      <c r="S1053" s="180"/>
      <c r="T1053" s="181"/>
      <c r="AT1053" s="175" t="s">
        <v>219</v>
      </c>
      <c r="AU1053" s="175" t="s">
        <v>87</v>
      </c>
      <c r="AV1053" s="13" t="s">
        <v>87</v>
      </c>
      <c r="AW1053" s="13" t="s">
        <v>29</v>
      </c>
      <c r="AX1053" s="13" t="s">
        <v>74</v>
      </c>
      <c r="AY1053" s="175" t="s">
        <v>196</v>
      </c>
    </row>
    <row r="1054" spans="1:65" s="13" customFormat="1" ht="22.5">
      <c r="B1054" s="173"/>
      <c r="D1054" s="174" t="s">
        <v>219</v>
      </c>
      <c r="E1054" s="175" t="s">
        <v>1</v>
      </c>
      <c r="F1054" s="176" t="s">
        <v>1739</v>
      </c>
      <c r="H1054" s="177">
        <v>73.17</v>
      </c>
      <c r="I1054" s="178"/>
      <c r="L1054" s="173"/>
      <c r="M1054" s="179"/>
      <c r="N1054" s="180"/>
      <c r="O1054" s="180"/>
      <c r="P1054" s="180"/>
      <c r="Q1054" s="180"/>
      <c r="R1054" s="180"/>
      <c r="S1054" s="180"/>
      <c r="T1054" s="181"/>
      <c r="AT1054" s="175" t="s">
        <v>219</v>
      </c>
      <c r="AU1054" s="175" t="s">
        <v>87</v>
      </c>
      <c r="AV1054" s="13" t="s">
        <v>87</v>
      </c>
      <c r="AW1054" s="13" t="s">
        <v>29</v>
      </c>
      <c r="AX1054" s="13" t="s">
        <v>74</v>
      </c>
      <c r="AY1054" s="175" t="s">
        <v>196</v>
      </c>
    </row>
    <row r="1055" spans="1:65" s="13" customFormat="1" ht="33.75">
      <c r="B1055" s="173"/>
      <c r="D1055" s="174" t="s">
        <v>219</v>
      </c>
      <c r="E1055" s="175" t="s">
        <v>1</v>
      </c>
      <c r="F1055" s="176" t="s">
        <v>1740</v>
      </c>
      <c r="H1055" s="177">
        <v>745.65</v>
      </c>
      <c r="I1055" s="178"/>
      <c r="L1055" s="173"/>
      <c r="M1055" s="179"/>
      <c r="N1055" s="180"/>
      <c r="O1055" s="180"/>
      <c r="P1055" s="180"/>
      <c r="Q1055" s="180"/>
      <c r="R1055" s="180"/>
      <c r="S1055" s="180"/>
      <c r="T1055" s="181"/>
      <c r="AT1055" s="175" t="s">
        <v>219</v>
      </c>
      <c r="AU1055" s="175" t="s">
        <v>87</v>
      </c>
      <c r="AV1055" s="13" t="s">
        <v>87</v>
      </c>
      <c r="AW1055" s="13" t="s">
        <v>29</v>
      </c>
      <c r="AX1055" s="13" t="s">
        <v>74</v>
      </c>
      <c r="AY1055" s="175" t="s">
        <v>196</v>
      </c>
    </row>
    <row r="1056" spans="1:65" s="13" customFormat="1">
      <c r="B1056" s="173"/>
      <c r="D1056" s="174" t="s">
        <v>219</v>
      </c>
      <c r="E1056" s="175" t="s">
        <v>1</v>
      </c>
      <c r="F1056" s="176" t="s">
        <v>1249</v>
      </c>
      <c r="H1056" s="177">
        <v>18.920000000000002</v>
      </c>
      <c r="I1056" s="178"/>
      <c r="L1056" s="173"/>
      <c r="M1056" s="179"/>
      <c r="N1056" s="180"/>
      <c r="O1056" s="180"/>
      <c r="P1056" s="180"/>
      <c r="Q1056" s="180"/>
      <c r="R1056" s="180"/>
      <c r="S1056" s="180"/>
      <c r="T1056" s="181"/>
      <c r="AT1056" s="175" t="s">
        <v>219</v>
      </c>
      <c r="AU1056" s="175" t="s">
        <v>87</v>
      </c>
      <c r="AV1056" s="13" t="s">
        <v>87</v>
      </c>
      <c r="AW1056" s="13" t="s">
        <v>29</v>
      </c>
      <c r="AX1056" s="13" t="s">
        <v>74</v>
      </c>
      <c r="AY1056" s="175" t="s">
        <v>196</v>
      </c>
    </row>
    <row r="1057" spans="1:65" s="13" customFormat="1" ht="22.5">
      <c r="B1057" s="173"/>
      <c r="D1057" s="174" t="s">
        <v>219</v>
      </c>
      <c r="E1057" s="175" t="s">
        <v>1</v>
      </c>
      <c r="F1057" s="176" t="s">
        <v>1741</v>
      </c>
      <c r="H1057" s="177">
        <v>130.35</v>
      </c>
      <c r="I1057" s="178"/>
      <c r="L1057" s="173"/>
      <c r="M1057" s="179"/>
      <c r="N1057" s="180"/>
      <c r="O1057" s="180"/>
      <c r="P1057" s="180"/>
      <c r="Q1057" s="180"/>
      <c r="R1057" s="180"/>
      <c r="S1057" s="180"/>
      <c r="T1057" s="181"/>
      <c r="AT1057" s="175" t="s">
        <v>219</v>
      </c>
      <c r="AU1057" s="175" t="s">
        <v>87</v>
      </c>
      <c r="AV1057" s="13" t="s">
        <v>87</v>
      </c>
      <c r="AW1057" s="13" t="s">
        <v>29</v>
      </c>
      <c r="AX1057" s="13" t="s">
        <v>74</v>
      </c>
      <c r="AY1057" s="175" t="s">
        <v>196</v>
      </c>
    </row>
    <row r="1058" spans="1:65" s="13" customFormat="1" ht="22.5">
      <c r="B1058" s="173"/>
      <c r="D1058" s="174" t="s">
        <v>219</v>
      </c>
      <c r="E1058" s="175" t="s">
        <v>1</v>
      </c>
      <c r="F1058" s="176" t="s">
        <v>1742</v>
      </c>
      <c r="H1058" s="177">
        <v>109.504</v>
      </c>
      <c r="I1058" s="178"/>
      <c r="L1058" s="173"/>
      <c r="M1058" s="179"/>
      <c r="N1058" s="180"/>
      <c r="O1058" s="180"/>
      <c r="P1058" s="180"/>
      <c r="Q1058" s="180"/>
      <c r="R1058" s="180"/>
      <c r="S1058" s="180"/>
      <c r="T1058" s="181"/>
      <c r="AT1058" s="175" t="s">
        <v>219</v>
      </c>
      <c r="AU1058" s="175" t="s">
        <v>87</v>
      </c>
      <c r="AV1058" s="13" t="s">
        <v>87</v>
      </c>
      <c r="AW1058" s="13" t="s">
        <v>29</v>
      </c>
      <c r="AX1058" s="13" t="s">
        <v>74</v>
      </c>
      <c r="AY1058" s="175" t="s">
        <v>196</v>
      </c>
    </row>
    <row r="1059" spans="1:65" s="13" customFormat="1" ht="22.5">
      <c r="B1059" s="173"/>
      <c r="D1059" s="174" t="s">
        <v>219</v>
      </c>
      <c r="E1059" s="175" t="s">
        <v>1</v>
      </c>
      <c r="F1059" s="176" t="s">
        <v>1253</v>
      </c>
      <c r="H1059" s="177">
        <v>36.415999999999997</v>
      </c>
      <c r="I1059" s="178"/>
      <c r="L1059" s="173"/>
      <c r="M1059" s="179"/>
      <c r="N1059" s="180"/>
      <c r="O1059" s="180"/>
      <c r="P1059" s="180"/>
      <c r="Q1059" s="180"/>
      <c r="R1059" s="180"/>
      <c r="S1059" s="180"/>
      <c r="T1059" s="181"/>
      <c r="AT1059" s="175" t="s">
        <v>219</v>
      </c>
      <c r="AU1059" s="175" t="s">
        <v>87</v>
      </c>
      <c r="AV1059" s="13" t="s">
        <v>87</v>
      </c>
      <c r="AW1059" s="13" t="s">
        <v>29</v>
      </c>
      <c r="AX1059" s="13" t="s">
        <v>74</v>
      </c>
      <c r="AY1059" s="175" t="s">
        <v>196</v>
      </c>
    </row>
    <row r="1060" spans="1:65" s="13" customFormat="1" ht="22.5">
      <c r="B1060" s="173"/>
      <c r="D1060" s="174" t="s">
        <v>219</v>
      </c>
      <c r="E1060" s="175" t="s">
        <v>1</v>
      </c>
      <c r="F1060" s="176" t="s">
        <v>1254</v>
      </c>
      <c r="H1060" s="177">
        <v>41.76</v>
      </c>
      <c r="I1060" s="178"/>
      <c r="L1060" s="173"/>
      <c r="M1060" s="179"/>
      <c r="N1060" s="180"/>
      <c r="O1060" s="180"/>
      <c r="P1060" s="180"/>
      <c r="Q1060" s="180"/>
      <c r="R1060" s="180"/>
      <c r="S1060" s="180"/>
      <c r="T1060" s="181"/>
      <c r="AT1060" s="175" t="s">
        <v>219</v>
      </c>
      <c r="AU1060" s="175" t="s">
        <v>87</v>
      </c>
      <c r="AV1060" s="13" t="s">
        <v>87</v>
      </c>
      <c r="AW1060" s="13" t="s">
        <v>29</v>
      </c>
      <c r="AX1060" s="13" t="s">
        <v>74</v>
      </c>
      <c r="AY1060" s="175" t="s">
        <v>196</v>
      </c>
    </row>
    <row r="1061" spans="1:65" s="13" customFormat="1">
      <c r="B1061" s="173"/>
      <c r="D1061" s="174" t="s">
        <v>219</v>
      </c>
      <c r="E1061" s="175" t="s">
        <v>1</v>
      </c>
      <c r="F1061" s="176" t="s">
        <v>1255</v>
      </c>
      <c r="H1061" s="177">
        <v>11.987</v>
      </c>
      <c r="I1061" s="178"/>
      <c r="L1061" s="173"/>
      <c r="M1061" s="179"/>
      <c r="N1061" s="180"/>
      <c r="O1061" s="180"/>
      <c r="P1061" s="180"/>
      <c r="Q1061" s="180"/>
      <c r="R1061" s="180"/>
      <c r="S1061" s="180"/>
      <c r="T1061" s="181"/>
      <c r="AT1061" s="175" t="s">
        <v>219</v>
      </c>
      <c r="AU1061" s="175" t="s">
        <v>87</v>
      </c>
      <c r="AV1061" s="13" t="s">
        <v>87</v>
      </c>
      <c r="AW1061" s="13" t="s">
        <v>29</v>
      </c>
      <c r="AX1061" s="13" t="s">
        <v>74</v>
      </c>
      <c r="AY1061" s="175" t="s">
        <v>196</v>
      </c>
    </row>
    <row r="1062" spans="1:65" s="13" customFormat="1">
      <c r="B1062" s="173"/>
      <c r="D1062" s="174" t="s">
        <v>219</v>
      </c>
      <c r="E1062" s="175" t="s">
        <v>1</v>
      </c>
      <c r="F1062" s="176" t="s">
        <v>1743</v>
      </c>
      <c r="H1062" s="177">
        <v>-545.99099999999999</v>
      </c>
      <c r="I1062" s="178"/>
      <c r="L1062" s="173"/>
      <c r="M1062" s="179"/>
      <c r="N1062" s="180"/>
      <c r="O1062" s="180"/>
      <c r="P1062" s="180"/>
      <c r="Q1062" s="180"/>
      <c r="R1062" s="180"/>
      <c r="S1062" s="180"/>
      <c r="T1062" s="181"/>
      <c r="AT1062" s="175" t="s">
        <v>219</v>
      </c>
      <c r="AU1062" s="175" t="s">
        <v>87</v>
      </c>
      <c r="AV1062" s="13" t="s">
        <v>87</v>
      </c>
      <c r="AW1062" s="13" t="s">
        <v>29</v>
      </c>
      <c r="AX1062" s="13" t="s">
        <v>74</v>
      </c>
      <c r="AY1062" s="175" t="s">
        <v>196</v>
      </c>
    </row>
    <row r="1063" spans="1:65" s="14" customFormat="1">
      <c r="B1063" s="182"/>
      <c r="D1063" s="174" t="s">
        <v>219</v>
      </c>
      <c r="E1063" s="183" t="s">
        <v>1</v>
      </c>
      <c r="F1063" s="184" t="s">
        <v>233</v>
      </c>
      <c r="H1063" s="185">
        <v>2142.5580000000004</v>
      </c>
      <c r="I1063" s="186"/>
      <c r="L1063" s="182"/>
      <c r="M1063" s="187"/>
      <c r="N1063" s="188"/>
      <c r="O1063" s="188"/>
      <c r="P1063" s="188"/>
      <c r="Q1063" s="188"/>
      <c r="R1063" s="188"/>
      <c r="S1063" s="188"/>
      <c r="T1063" s="189"/>
      <c r="AT1063" s="183" t="s">
        <v>219</v>
      </c>
      <c r="AU1063" s="183" t="s">
        <v>87</v>
      </c>
      <c r="AV1063" s="14" t="s">
        <v>200</v>
      </c>
      <c r="AW1063" s="14" t="s">
        <v>29</v>
      </c>
      <c r="AX1063" s="14" t="s">
        <v>81</v>
      </c>
      <c r="AY1063" s="183" t="s">
        <v>196</v>
      </c>
    </row>
    <row r="1064" spans="1:65" s="12" customFormat="1" ht="22.7" customHeight="1">
      <c r="B1064" s="146"/>
      <c r="D1064" s="147" t="s">
        <v>73</v>
      </c>
      <c r="E1064" s="171" t="s">
        <v>1744</v>
      </c>
      <c r="F1064" s="171" t="s">
        <v>1745</v>
      </c>
      <c r="I1064" s="149"/>
      <c r="J1064" s="172">
        <f>BK1064</f>
        <v>0</v>
      </c>
      <c r="L1064" s="146"/>
      <c r="M1064" s="150"/>
      <c r="N1064" s="151"/>
      <c r="O1064" s="151"/>
      <c r="P1064" s="152">
        <f>SUM(P1065:P1074)</f>
        <v>0</v>
      </c>
      <c r="Q1064" s="151"/>
      <c r="R1064" s="152">
        <f>SUM(R1065:R1074)</f>
        <v>0.29789785000000002</v>
      </c>
      <c r="S1064" s="151"/>
      <c r="T1064" s="153">
        <f>SUM(T1065:T1074)</f>
        <v>0</v>
      </c>
      <c r="AR1064" s="147" t="s">
        <v>87</v>
      </c>
      <c r="AT1064" s="154" t="s">
        <v>73</v>
      </c>
      <c r="AU1064" s="154" t="s">
        <v>81</v>
      </c>
      <c r="AY1064" s="147" t="s">
        <v>196</v>
      </c>
      <c r="BK1064" s="155">
        <f>SUM(BK1065:BK1074)</f>
        <v>0</v>
      </c>
    </row>
    <row r="1065" spans="1:65" s="2" customFormat="1" ht="21.75" customHeight="1">
      <c r="A1065" s="33"/>
      <c r="B1065" s="156"/>
      <c r="C1065" s="157" t="s">
        <v>1746</v>
      </c>
      <c r="D1065" s="157" t="s">
        <v>197</v>
      </c>
      <c r="E1065" s="158" t="s">
        <v>1747</v>
      </c>
      <c r="F1065" s="159" t="s">
        <v>1748</v>
      </c>
      <c r="G1065" s="160" t="s">
        <v>444</v>
      </c>
      <c r="H1065" s="161">
        <v>225</v>
      </c>
      <c r="I1065" s="162"/>
      <c r="J1065" s="163">
        <f>ROUND(I1065*H1065,2)</f>
        <v>0</v>
      </c>
      <c r="K1065" s="164"/>
      <c r="L1065" s="34"/>
      <c r="M1065" s="165" t="s">
        <v>1</v>
      </c>
      <c r="N1065" s="166" t="s">
        <v>40</v>
      </c>
      <c r="O1065" s="62"/>
      <c r="P1065" s="167">
        <f>O1065*H1065</f>
        <v>0</v>
      </c>
      <c r="Q1065" s="167">
        <v>0</v>
      </c>
      <c r="R1065" s="167">
        <f>Q1065*H1065</f>
        <v>0</v>
      </c>
      <c r="S1065" s="167">
        <v>0</v>
      </c>
      <c r="T1065" s="168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69" t="s">
        <v>200</v>
      </c>
      <c r="AT1065" s="169" t="s">
        <v>197</v>
      </c>
      <c r="AU1065" s="169" t="s">
        <v>87</v>
      </c>
      <c r="AY1065" s="18" t="s">
        <v>196</v>
      </c>
      <c r="BE1065" s="170">
        <f>IF(N1065="základná",J1065,0)</f>
        <v>0</v>
      </c>
      <c r="BF1065" s="170">
        <f>IF(N1065="znížená",J1065,0)</f>
        <v>0</v>
      </c>
      <c r="BG1065" s="170">
        <f>IF(N1065="zákl. prenesená",J1065,0)</f>
        <v>0</v>
      </c>
      <c r="BH1065" s="170">
        <f>IF(N1065="zníž. prenesená",J1065,0)</f>
        <v>0</v>
      </c>
      <c r="BI1065" s="170">
        <f>IF(N1065="nulová",J1065,0)</f>
        <v>0</v>
      </c>
      <c r="BJ1065" s="18" t="s">
        <v>87</v>
      </c>
      <c r="BK1065" s="170">
        <f>ROUND(I1065*H1065,2)</f>
        <v>0</v>
      </c>
      <c r="BL1065" s="18" t="s">
        <v>200</v>
      </c>
      <c r="BM1065" s="169" t="s">
        <v>1749</v>
      </c>
    </row>
    <row r="1066" spans="1:65" s="2" customFormat="1" ht="24.2" customHeight="1">
      <c r="A1066" s="33"/>
      <c r="B1066" s="156"/>
      <c r="C1066" s="157" t="s">
        <v>1750</v>
      </c>
      <c r="D1066" s="157" t="s">
        <v>197</v>
      </c>
      <c r="E1066" s="158" t="s">
        <v>1751</v>
      </c>
      <c r="F1066" s="159" t="s">
        <v>1752</v>
      </c>
      <c r="G1066" s="160" t="s">
        <v>217</v>
      </c>
      <c r="H1066" s="161">
        <v>974.71600000000001</v>
      </c>
      <c r="I1066" s="162"/>
      <c r="J1066" s="163">
        <f>ROUND(I1066*H1066,2)</f>
        <v>0</v>
      </c>
      <c r="K1066" s="164"/>
      <c r="L1066" s="34"/>
      <c r="M1066" s="165" t="s">
        <v>1</v>
      </c>
      <c r="N1066" s="166" t="s">
        <v>40</v>
      </c>
      <c r="O1066" s="62"/>
      <c r="P1066" s="167">
        <f>O1066*H1066</f>
        <v>0</v>
      </c>
      <c r="Q1066" s="167">
        <v>1E-4</v>
      </c>
      <c r="R1066" s="167">
        <f>Q1066*H1066</f>
        <v>9.7471600000000005E-2</v>
      </c>
      <c r="S1066" s="167">
        <v>0</v>
      </c>
      <c r="T1066" s="168">
        <f>S1066*H1066</f>
        <v>0</v>
      </c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R1066" s="169" t="s">
        <v>289</v>
      </c>
      <c r="AT1066" s="169" t="s">
        <v>197</v>
      </c>
      <c r="AU1066" s="169" t="s">
        <v>87</v>
      </c>
      <c r="AY1066" s="18" t="s">
        <v>196</v>
      </c>
      <c r="BE1066" s="170">
        <f>IF(N1066="základná",J1066,0)</f>
        <v>0</v>
      </c>
      <c r="BF1066" s="170">
        <f>IF(N1066="znížená",J1066,0)</f>
        <v>0</v>
      </c>
      <c r="BG1066" s="170">
        <f>IF(N1066="zákl. prenesená",J1066,0)</f>
        <v>0</v>
      </c>
      <c r="BH1066" s="170">
        <f>IF(N1066="zníž. prenesená",J1066,0)</f>
        <v>0</v>
      </c>
      <c r="BI1066" s="170">
        <f>IF(N1066="nulová",J1066,0)</f>
        <v>0</v>
      </c>
      <c r="BJ1066" s="18" t="s">
        <v>87</v>
      </c>
      <c r="BK1066" s="170">
        <f>ROUND(I1066*H1066,2)</f>
        <v>0</v>
      </c>
      <c r="BL1066" s="18" t="s">
        <v>289</v>
      </c>
      <c r="BM1066" s="169" t="s">
        <v>1753</v>
      </c>
    </row>
    <row r="1067" spans="1:65" s="13" customFormat="1" ht="33.75">
      <c r="B1067" s="173"/>
      <c r="D1067" s="174" t="s">
        <v>219</v>
      </c>
      <c r="E1067" s="175" t="s">
        <v>1</v>
      </c>
      <c r="F1067" s="176" t="s">
        <v>492</v>
      </c>
      <c r="H1067" s="177">
        <v>428.72500000000002</v>
      </c>
      <c r="I1067" s="178"/>
      <c r="L1067" s="173"/>
      <c r="M1067" s="179"/>
      <c r="N1067" s="180"/>
      <c r="O1067" s="180"/>
      <c r="P1067" s="180"/>
      <c r="Q1067" s="180"/>
      <c r="R1067" s="180"/>
      <c r="S1067" s="180"/>
      <c r="T1067" s="181"/>
      <c r="AT1067" s="175" t="s">
        <v>219</v>
      </c>
      <c r="AU1067" s="175" t="s">
        <v>87</v>
      </c>
      <c r="AV1067" s="13" t="s">
        <v>87</v>
      </c>
      <c r="AW1067" s="13" t="s">
        <v>29</v>
      </c>
      <c r="AX1067" s="13" t="s">
        <v>74</v>
      </c>
      <c r="AY1067" s="175" t="s">
        <v>196</v>
      </c>
    </row>
    <row r="1068" spans="1:65" s="13" customFormat="1">
      <c r="B1068" s="173"/>
      <c r="D1068" s="174" t="s">
        <v>219</v>
      </c>
      <c r="E1068" s="175" t="s">
        <v>1</v>
      </c>
      <c r="F1068" s="176" t="s">
        <v>1754</v>
      </c>
      <c r="H1068" s="177">
        <v>545.99099999999999</v>
      </c>
      <c r="I1068" s="178"/>
      <c r="L1068" s="173"/>
      <c r="M1068" s="179"/>
      <c r="N1068" s="180"/>
      <c r="O1068" s="180"/>
      <c r="P1068" s="180"/>
      <c r="Q1068" s="180"/>
      <c r="R1068" s="180"/>
      <c r="S1068" s="180"/>
      <c r="T1068" s="181"/>
      <c r="AT1068" s="175" t="s">
        <v>219</v>
      </c>
      <c r="AU1068" s="175" t="s">
        <v>87</v>
      </c>
      <c r="AV1068" s="13" t="s">
        <v>87</v>
      </c>
      <c r="AW1068" s="13" t="s">
        <v>29</v>
      </c>
      <c r="AX1068" s="13" t="s">
        <v>74</v>
      </c>
      <c r="AY1068" s="175" t="s">
        <v>196</v>
      </c>
    </row>
    <row r="1069" spans="1:65" s="14" customFormat="1">
      <c r="B1069" s="182"/>
      <c r="D1069" s="174" t="s">
        <v>219</v>
      </c>
      <c r="E1069" s="183" t="s">
        <v>1</v>
      </c>
      <c r="F1069" s="184" t="s">
        <v>233</v>
      </c>
      <c r="H1069" s="185">
        <v>974.71600000000001</v>
      </c>
      <c r="I1069" s="186"/>
      <c r="L1069" s="182"/>
      <c r="M1069" s="187"/>
      <c r="N1069" s="188"/>
      <c r="O1069" s="188"/>
      <c r="P1069" s="188"/>
      <c r="Q1069" s="188"/>
      <c r="R1069" s="188"/>
      <c r="S1069" s="188"/>
      <c r="T1069" s="189"/>
      <c r="AT1069" s="183" t="s">
        <v>219</v>
      </c>
      <c r="AU1069" s="183" t="s">
        <v>87</v>
      </c>
      <c r="AV1069" s="14" t="s">
        <v>200</v>
      </c>
      <c r="AW1069" s="14" t="s">
        <v>29</v>
      </c>
      <c r="AX1069" s="14" t="s">
        <v>81</v>
      </c>
      <c r="AY1069" s="183" t="s">
        <v>196</v>
      </c>
    </row>
    <row r="1070" spans="1:65" s="2" customFormat="1" ht="24.2" customHeight="1">
      <c r="A1070" s="33"/>
      <c r="B1070" s="156"/>
      <c r="C1070" s="157" t="s">
        <v>1755</v>
      </c>
      <c r="D1070" s="157" t="s">
        <v>197</v>
      </c>
      <c r="E1070" s="158" t="s">
        <v>1756</v>
      </c>
      <c r="F1070" s="159" t="s">
        <v>1757</v>
      </c>
      <c r="G1070" s="160" t="s">
        <v>217</v>
      </c>
      <c r="H1070" s="161">
        <v>428.72500000000002</v>
      </c>
      <c r="I1070" s="162"/>
      <c r="J1070" s="163">
        <f>ROUND(I1070*H1070,2)</f>
        <v>0</v>
      </c>
      <c r="K1070" s="164"/>
      <c r="L1070" s="34"/>
      <c r="M1070" s="165" t="s">
        <v>1</v>
      </c>
      <c r="N1070" s="166" t="s">
        <v>40</v>
      </c>
      <c r="O1070" s="62"/>
      <c r="P1070" s="167">
        <f>O1070*H1070</f>
        <v>0</v>
      </c>
      <c r="Q1070" s="167">
        <v>3.0000000000000001E-5</v>
      </c>
      <c r="R1070" s="167">
        <f>Q1070*H1070</f>
        <v>1.2861750000000002E-2</v>
      </c>
      <c r="S1070" s="167">
        <v>0</v>
      </c>
      <c r="T1070" s="168">
        <f>S1070*H1070</f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169" t="s">
        <v>289</v>
      </c>
      <c r="AT1070" s="169" t="s">
        <v>197</v>
      </c>
      <c r="AU1070" s="169" t="s">
        <v>87</v>
      </c>
      <c r="AY1070" s="18" t="s">
        <v>196</v>
      </c>
      <c r="BE1070" s="170">
        <f>IF(N1070="základná",J1070,0)</f>
        <v>0</v>
      </c>
      <c r="BF1070" s="170">
        <f>IF(N1070="znížená",J1070,0)</f>
        <v>0</v>
      </c>
      <c r="BG1070" s="170">
        <f>IF(N1070="zákl. prenesená",J1070,0)</f>
        <v>0</v>
      </c>
      <c r="BH1070" s="170">
        <f>IF(N1070="zníž. prenesená",J1070,0)</f>
        <v>0</v>
      </c>
      <c r="BI1070" s="170">
        <f>IF(N1070="nulová",J1070,0)</f>
        <v>0</v>
      </c>
      <c r="BJ1070" s="18" t="s">
        <v>87</v>
      </c>
      <c r="BK1070" s="170">
        <f>ROUND(I1070*H1070,2)</f>
        <v>0</v>
      </c>
      <c r="BL1070" s="18" t="s">
        <v>289</v>
      </c>
      <c r="BM1070" s="169" t="s">
        <v>1758</v>
      </c>
    </row>
    <row r="1071" spans="1:65" s="13" customFormat="1" ht="33.75">
      <c r="B1071" s="173"/>
      <c r="D1071" s="174" t="s">
        <v>219</v>
      </c>
      <c r="E1071" s="175" t="s">
        <v>1</v>
      </c>
      <c r="F1071" s="176" t="s">
        <v>492</v>
      </c>
      <c r="H1071" s="177">
        <v>428.72500000000002</v>
      </c>
      <c r="I1071" s="178"/>
      <c r="L1071" s="173"/>
      <c r="M1071" s="179"/>
      <c r="N1071" s="180"/>
      <c r="O1071" s="180"/>
      <c r="P1071" s="180"/>
      <c r="Q1071" s="180"/>
      <c r="R1071" s="180"/>
      <c r="S1071" s="180"/>
      <c r="T1071" s="181"/>
      <c r="AT1071" s="175" t="s">
        <v>219</v>
      </c>
      <c r="AU1071" s="175" t="s">
        <v>87</v>
      </c>
      <c r="AV1071" s="13" t="s">
        <v>87</v>
      </c>
      <c r="AW1071" s="13" t="s">
        <v>29</v>
      </c>
      <c r="AX1071" s="13" t="s">
        <v>81</v>
      </c>
      <c r="AY1071" s="175" t="s">
        <v>196</v>
      </c>
    </row>
    <row r="1072" spans="1:65" s="2" customFormat="1" ht="24.2" customHeight="1">
      <c r="A1072" s="33"/>
      <c r="B1072" s="156"/>
      <c r="C1072" s="157" t="s">
        <v>1759</v>
      </c>
      <c r="D1072" s="157" t="s">
        <v>197</v>
      </c>
      <c r="E1072" s="158" t="s">
        <v>1760</v>
      </c>
      <c r="F1072" s="159" t="s">
        <v>1761</v>
      </c>
      <c r="G1072" s="160" t="s">
        <v>217</v>
      </c>
      <c r="H1072" s="161">
        <v>50</v>
      </c>
      <c r="I1072" s="162"/>
      <c r="J1072" s="163">
        <f>ROUND(I1072*H1072,2)</f>
        <v>0</v>
      </c>
      <c r="K1072" s="164"/>
      <c r="L1072" s="34"/>
      <c r="M1072" s="165" t="s">
        <v>1</v>
      </c>
      <c r="N1072" s="166" t="s">
        <v>40</v>
      </c>
      <c r="O1072" s="62"/>
      <c r="P1072" s="167">
        <f>O1072*H1072</f>
        <v>0</v>
      </c>
      <c r="Q1072" s="167">
        <v>1.4999999999999999E-4</v>
      </c>
      <c r="R1072" s="167">
        <f>Q1072*H1072</f>
        <v>7.4999999999999997E-3</v>
      </c>
      <c r="S1072" s="167">
        <v>0</v>
      </c>
      <c r="T1072" s="168">
        <f>S1072*H1072</f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169" t="s">
        <v>289</v>
      </c>
      <c r="AT1072" s="169" t="s">
        <v>197</v>
      </c>
      <c r="AU1072" s="169" t="s">
        <v>87</v>
      </c>
      <c r="AY1072" s="18" t="s">
        <v>196</v>
      </c>
      <c r="BE1072" s="170">
        <f>IF(N1072="základná",J1072,0)</f>
        <v>0</v>
      </c>
      <c r="BF1072" s="170">
        <f>IF(N1072="znížená",J1072,0)</f>
        <v>0</v>
      </c>
      <c r="BG1072" s="170">
        <f>IF(N1072="zákl. prenesená",J1072,0)</f>
        <v>0</v>
      </c>
      <c r="BH1072" s="170">
        <f>IF(N1072="zníž. prenesená",J1072,0)</f>
        <v>0</v>
      </c>
      <c r="BI1072" s="170">
        <f>IF(N1072="nulová",J1072,0)</f>
        <v>0</v>
      </c>
      <c r="BJ1072" s="18" t="s">
        <v>87</v>
      </c>
      <c r="BK1072" s="170">
        <f>ROUND(I1072*H1072,2)</f>
        <v>0</v>
      </c>
      <c r="BL1072" s="18" t="s">
        <v>289</v>
      </c>
      <c r="BM1072" s="169" t="s">
        <v>1762</v>
      </c>
    </row>
    <row r="1073" spans="1:65" s="2" customFormat="1" ht="37.700000000000003" customHeight="1">
      <c r="A1073" s="33"/>
      <c r="B1073" s="156"/>
      <c r="C1073" s="157" t="s">
        <v>1763</v>
      </c>
      <c r="D1073" s="157" t="s">
        <v>197</v>
      </c>
      <c r="E1073" s="158" t="s">
        <v>1764</v>
      </c>
      <c r="F1073" s="159" t="s">
        <v>1765</v>
      </c>
      <c r="G1073" s="160" t="s">
        <v>217</v>
      </c>
      <c r="H1073" s="161">
        <v>428.72500000000002</v>
      </c>
      <c r="I1073" s="162"/>
      <c r="J1073" s="163">
        <f>ROUND(I1073*H1073,2)</f>
        <v>0</v>
      </c>
      <c r="K1073" s="164"/>
      <c r="L1073" s="34"/>
      <c r="M1073" s="165" t="s">
        <v>1</v>
      </c>
      <c r="N1073" s="166" t="s">
        <v>40</v>
      </c>
      <c r="O1073" s="62"/>
      <c r="P1073" s="167">
        <f>O1073*H1073</f>
        <v>0</v>
      </c>
      <c r="Q1073" s="167">
        <v>4.2000000000000002E-4</v>
      </c>
      <c r="R1073" s="167">
        <f>Q1073*H1073</f>
        <v>0.18006450000000002</v>
      </c>
      <c r="S1073" s="167">
        <v>0</v>
      </c>
      <c r="T1073" s="168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69" t="s">
        <v>289</v>
      </c>
      <c r="AT1073" s="169" t="s">
        <v>197</v>
      </c>
      <c r="AU1073" s="169" t="s">
        <v>87</v>
      </c>
      <c r="AY1073" s="18" t="s">
        <v>196</v>
      </c>
      <c r="BE1073" s="170">
        <f>IF(N1073="základná",J1073,0)</f>
        <v>0</v>
      </c>
      <c r="BF1073" s="170">
        <f>IF(N1073="znížená",J1073,0)</f>
        <v>0</v>
      </c>
      <c r="BG1073" s="170">
        <f>IF(N1073="zákl. prenesená",J1073,0)</f>
        <v>0</v>
      </c>
      <c r="BH1073" s="170">
        <f>IF(N1073="zníž. prenesená",J1073,0)</f>
        <v>0</v>
      </c>
      <c r="BI1073" s="170">
        <f>IF(N1073="nulová",J1073,0)</f>
        <v>0</v>
      </c>
      <c r="BJ1073" s="18" t="s">
        <v>87</v>
      </c>
      <c r="BK1073" s="170">
        <f>ROUND(I1073*H1073,2)</f>
        <v>0</v>
      </c>
      <c r="BL1073" s="18" t="s">
        <v>289</v>
      </c>
      <c r="BM1073" s="169" t="s">
        <v>1766</v>
      </c>
    </row>
    <row r="1074" spans="1:65" s="13" customFormat="1" ht="33.75">
      <c r="B1074" s="173"/>
      <c r="D1074" s="174" t="s">
        <v>219</v>
      </c>
      <c r="E1074" s="175" t="s">
        <v>1</v>
      </c>
      <c r="F1074" s="176" t="s">
        <v>492</v>
      </c>
      <c r="H1074" s="177">
        <v>428.72500000000002</v>
      </c>
      <c r="I1074" s="178"/>
      <c r="L1074" s="173"/>
      <c r="M1074" s="179"/>
      <c r="N1074" s="180"/>
      <c r="O1074" s="180"/>
      <c r="P1074" s="180"/>
      <c r="Q1074" s="180"/>
      <c r="R1074" s="180"/>
      <c r="S1074" s="180"/>
      <c r="T1074" s="181"/>
      <c r="AT1074" s="175" t="s">
        <v>219</v>
      </c>
      <c r="AU1074" s="175" t="s">
        <v>87</v>
      </c>
      <c r="AV1074" s="13" t="s">
        <v>87</v>
      </c>
      <c r="AW1074" s="13" t="s">
        <v>29</v>
      </c>
      <c r="AX1074" s="13" t="s">
        <v>81</v>
      </c>
      <c r="AY1074" s="175" t="s">
        <v>196</v>
      </c>
    </row>
    <row r="1075" spans="1:65" s="12" customFormat="1" ht="22.7" customHeight="1">
      <c r="B1075" s="146"/>
      <c r="D1075" s="147" t="s">
        <v>73</v>
      </c>
      <c r="E1075" s="171" t="s">
        <v>1767</v>
      </c>
      <c r="F1075" s="171" t="s">
        <v>1768</v>
      </c>
      <c r="I1075" s="149"/>
      <c r="J1075" s="172">
        <f>BK1075</f>
        <v>0</v>
      </c>
      <c r="L1075" s="146"/>
      <c r="M1075" s="150"/>
      <c r="N1075" s="151"/>
      <c r="O1075" s="151"/>
      <c r="P1075" s="152">
        <f>SUM(P1076:P1205)</f>
        <v>0</v>
      </c>
      <c r="Q1075" s="151"/>
      <c r="R1075" s="152">
        <f>SUM(R1076:R1205)</f>
        <v>242.452934</v>
      </c>
      <c r="S1075" s="151"/>
      <c r="T1075" s="153">
        <f>SUM(T1076:T1205)</f>
        <v>0</v>
      </c>
      <c r="AR1075" s="147" t="s">
        <v>221</v>
      </c>
      <c r="AT1075" s="154" t="s">
        <v>73</v>
      </c>
      <c r="AU1075" s="154" t="s">
        <v>81</v>
      </c>
      <c r="AY1075" s="147" t="s">
        <v>196</v>
      </c>
      <c r="BK1075" s="155">
        <f>SUM(BK1076:BK1205)</f>
        <v>0</v>
      </c>
    </row>
    <row r="1076" spans="1:65" s="2" customFormat="1" ht="24.2" customHeight="1">
      <c r="A1076" s="33"/>
      <c r="B1076" s="156"/>
      <c r="C1076" s="157" t="s">
        <v>1769</v>
      </c>
      <c r="D1076" s="157" t="s">
        <v>197</v>
      </c>
      <c r="E1076" s="158" t="s">
        <v>1770</v>
      </c>
      <c r="F1076" s="159" t="s">
        <v>1771</v>
      </c>
      <c r="G1076" s="160" t="s">
        <v>775</v>
      </c>
      <c r="H1076" s="161">
        <v>233838.88</v>
      </c>
      <c r="I1076" s="162"/>
      <c r="J1076" s="163">
        <f>ROUND(I1076*H1076,2)</f>
        <v>0</v>
      </c>
      <c r="K1076" s="164"/>
      <c r="L1076" s="34"/>
      <c r="M1076" s="165" t="s">
        <v>1</v>
      </c>
      <c r="N1076" s="166" t="s">
        <v>40</v>
      </c>
      <c r="O1076" s="62"/>
      <c r="P1076" s="167">
        <f>O1076*H1076</f>
        <v>0</v>
      </c>
      <c r="Q1076" s="167">
        <v>0</v>
      </c>
      <c r="R1076" s="167">
        <f>Q1076*H1076</f>
        <v>0</v>
      </c>
      <c r="S1076" s="167">
        <v>0</v>
      </c>
      <c r="T1076" s="168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9" t="s">
        <v>609</v>
      </c>
      <c r="AT1076" s="169" t="s">
        <v>197</v>
      </c>
      <c r="AU1076" s="169" t="s">
        <v>87</v>
      </c>
      <c r="AY1076" s="18" t="s">
        <v>196</v>
      </c>
      <c r="BE1076" s="170">
        <f>IF(N1076="základná",J1076,0)</f>
        <v>0</v>
      </c>
      <c r="BF1076" s="170">
        <f>IF(N1076="znížená",J1076,0)</f>
        <v>0</v>
      </c>
      <c r="BG1076" s="170">
        <f>IF(N1076="zákl. prenesená",J1076,0)</f>
        <v>0</v>
      </c>
      <c r="BH1076" s="170">
        <f>IF(N1076="zníž. prenesená",J1076,0)</f>
        <v>0</v>
      </c>
      <c r="BI1076" s="170">
        <f>IF(N1076="nulová",J1076,0)</f>
        <v>0</v>
      </c>
      <c r="BJ1076" s="18" t="s">
        <v>87</v>
      </c>
      <c r="BK1076" s="170">
        <f>ROUND(I1076*H1076,2)</f>
        <v>0</v>
      </c>
      <c r="BL1076" s="18" t="s">
        <v>609</v>
      </c>
      <c r="BM1076" s="169" t="s">
        <v>1772</v>
      </c>
    </row>
    <row r="1077" spans="1:65" s="13" customFormat="1">
      <c r="B1077" s="173"/>
      <c r="D1077" s="174" t="s">
        <v>219</v>
      </c>
      <c r="E1077" s="175" t="s">
        <v>1</v>
      </c>
      <c r="F1077" s="176" t="s">
        <v>1773</v>
      </c>
      <c r="H1077" s="177">
        <v>0</v>
      </c>
      <c r="I1077" s="178"/>
      <c r="L1077" s="173"/>
      <c r="M1077" s="179"/>
      <c r="N1077" s="180"/>
      <c r="O1077" s="180"/>
      <c r="P1077" s="180"/>
      <c r="Q1077" s="180"/>
      <c r="R1077" s="180"/>
      <c r="S1077" s="180"/>
      <c r="T1077" s="181"/>
      <c r="AT1077" s="175" t="s">
        <v>219</v>
      </c>
      <c r="AU1077" s="175" t="s">
        <v>87</v>
      </c>
      <c r="AV1077" s="13" t="s">
        <v>87</v>
      </c>
      <c r="AW1077" s="13" t="s">
        <v>29</v>
      </c>
      <c r="AX1077" s="13" t="s">
        <v>74</v>
      </c>
      <c r="AY1077" s="175" t="s">
        <v>196</v>
      </c>
    </row>
    <row r="1078" spans="1:65" s="13" customFormat="1" ht="22.5">
      <c r="B1078" s="173"/>
      <c r="D1078" s="174" t="s">
        <v>219</v>
      </c>
      <c r="E1078" s="175" t="s">
        <v>1</v>
      </c>
      <c r="F1078" s="176" t="s">
        <v>1774</v>
      </c>
      <c r="H1078" s="177">
        <v>16136.3</v>
      </c>
      <c r="I1078" s="178"/>
      <c r="L1078" s="173"/>
      <c r="M1078" s="179"/>
      <c r="N1078" s="180"/>
      <c r="O1078" s="180"/>
      <c r="P1078" s="180"/>
      <c r="Q1078" s="180"/>
      <c r="R1078" s="180"/>
      <c r="S1078" s="180"/>
      <c r="T1078" s="181"/>
      <c r="AT1078" s="175" t="s">
        <v>219</v>
      </c>
      <c r="AU1078" s="175" t="s">
        <v>87</v>
      </c>
      <c r="AV1078" s="13" t="s">
        <v>87</v>
      </c>
      <c r="AW1078" s="13" t="s">
        <v>29</v>
      </c>
      <c r="AX1078" s="13" t="s">
        <v>74</v>
      </c>
      <c r="AY1078" s="175" t="s">
        <v>196</v>
      </c>
    </row>
    <row r="1079" spans="1:65" s="13" customFormat="1">
      <c r="B1079" s="173"/>
      <c r="D1079" s="174" t="s">
        <v>219</v>
      </c>
      <c r="E1079" s="175" t="s">
        <v>1</v>
      </c>
      <c r="F1079" s="176" t="s">
        <v>1775</v>
      </c>
      <c r="H1079" s="177">
        <v>516.29999999999995</v>
      </c>
      <c r="I1079" s="178"/>
      <c r="L1079" s="173"/>
      <c r="M1079" s="179"/>
      <c r="N1079" s="180"/>
      <c r="O1079" s="180"/>
      <c r="P1079" s="180"/>
      <c r="Q1079" s="180"/>
      <c r="R1079" s="180"/>
      <c r="S1079" s="180"/>
      <c r="T1079" s="181"/>
      <c r="AT1079" s="175" t="s">
        <v>219</v>
      </c>
      <c r="AU1079" s="175" t="s">
        <v>87</v>
      </c>
      <c r="AV1079" s="13" t="s">
        <v>87</v>
      </c>
      <c r="AW1079" s="13" t="s">
        <v>29</v>
      </c>
      <c r="AX1079" s="13" t="s">
        <v>74</v>
      </c>
      <c r="AY1079" s="175" t="s">
        <v>196</v>
      </c>
    </row>
    <row r="1080" spans="1:65" s="13" customFormat="1">
      <c r="B1080" s="173"/>
      <c r="D1080" s="174" t="s">
        <v>219</v>
      </c>
      <c r="E1080" s="175" t="s">
        <v>1</v>
      </c>
      <c r="F1080" s="176" t="s">
        <v>1776</v>
      </c>
      <c r="H1080" s="177">
        <v>20725.400000000001</v>
      </c>
      <c r="I1080" s="178"/>
      <c r="L1080" s="173"/>
      <c r="M1080" s="179"/>
      <c r="N1080" s="180"/>
      <c r="O1080" s="180"/>
      <c r="P1080" s="180"/>
      <c r="Q1080" s="180"/>
      <c r="R1080" s="180"/>
      <c r="S1080" s="180"/>
      <c r="T1080" s="181"/>
      <c r="AT1080" s="175" t="s">
        <v>219</v>
      </c>
      <c r="AU1080" s="175" t="s">
        <v>87</v>
      </c>
      <c r="AV1080" s="13" t="s">
        <v>87</v>
      </c>
      <c r="AW1080" s="13" t="s">
        <v>29</v>
      </c>
      <c r="AX1080" s="13" t="s">
        <v>74</v>
      </c>
      <c r="AY1080" s="175" t="s">
        <v>196</v>
      </c>
    </row>
    <row r="1081" spans="1:65" s="13" customFormat="1">
      <c r="B1081" s="173"/>
      <c r="D1081" s="174" t="s">
        <v>219</v>
      </c>
      <c r="E1081" s="175" t="s">
        <v>1</v>
      </c>
      <c r="F1081" s="176" t="s">
        <v>1777</v>
      </c>
      <c r="H1081" s="177">
        <v>12771.1</v>
      </c>
      <c r="I1081" s="178"/>
      <c r="L1081" s="173"/>
      <c r="M1081" s="179"/>
      <c r="N1081" s="180"/>
      <c r="O1081" s="180"/>
      <c r="P1081" s="180"/>
      <c r="Q1081" s="180"/>
      <c r="R1081" s="180"/>
      <c r="S1081" s="180"/>
      <c r="T1081" s="181"/>
      <c r="AT1081" s="175" t="s">
        <v>219</v>
      </c>
      <c r="AU1081" s="175" t="s">
        <v>87</v>
      </c>
      <c r="AV1081" s="13" t="s">
        <v>87</v>
      </c>
      <c r="AW1081" s="13" t="s">
        <v>29</v>
      </c>
      <c r="AX1081" s="13" t="s">
        <v>74</v>
      </c>
      <c r="AY1081" s="175" t="s">
        <v>196</v>
      </c>
    </row>
    <row r="1082" spans="1:65" s="13" customFormat="1">
      <c r="B1082" s="173"/>
      <c r="D1082" s="174" t="s">
        <v>219</v>
      </c>
      <c r="E1082" s="175" t="s">
        <v>1</v>
      </c>
      <c r="F1082" s="176" t="s">
        <v>1778</v>
      </c>
      <c r="H1082" s="177">
        <v>4499.5</v>
      </c>
      <c r="I1082" s="178"/>
      <c r="L1082" s="173"/>
      <c r="M1082" s="179"/>
      <c r="N1082" s="180"/>
      <c r="O1082" s="180"/>
      <c r="P1082" s="180"/>
      <c r="Q1082" s="180"/>
      <c r="R1082" s="180"/>
      <c r="S1082" s="180"/>
      <c r="T1082" s="181"/>
      <c r="AT1082" s="175" t="s">
        <v>219</v>
      </c>
      <c r="AU1082" s="175" t="s">
        <v>87</v>
      </c>
      <c r="AV1082" s="13" t="s">
        <v>87</v>
      </c>
      <c r="AW1082" s="13" t="s">
        <v>29</v>
      </c>
      <c r="AX1082" s="13" t="s">
        <v>74</v>
      </c>
      <c r="AY1082" s="175" t="s">
        <v>196</v>
      </c>
    </row>
    <row r="1083" spans="1:65" s="13" customFormat="1">
      <c r="B1083" s="173"/>
      <c r="D1083" s="174" t="s">
        <v>219</v>
      </c>
      <c r="E1083" s="175" t="s">
        <v>1</v>
      </c>
      <c r="F1083" s="176" t="s">
        <v>1779</v>
      </c>
      <c r="H1083" s="177">
        <v>13544.5</v>
      </c>
      <c r="I1083" s="178"/>
      <c r="L1083" s="173"/>
      <c r="M1083" s="179"/>
      <c r="N1083" s="180"/>
      <c r="O1083" s="180"/>
      <c r="P1083" s="180"/>
      <c r="Q1083" s="180"/>
      <c r="R1083" s="180"/>
      <c r="S1083" s="180"/>
      <c r="T1083" s="181"/>
      <c r="AT1083" s="175" t="s">
        <v>219</v>
      </c>
      <c r="AU1083" s="175" t="s">
        <v>87</v>
      </c>
      <c r="AV1083" s="13" t="s">
        <v>87</v>
      </c>
      <c r="AW1083" s="13" t="s">
        <v>29</v>
      </c>
      <c r="AX1083" s="13" t="s">
        <v>74</v>
      </c>
      <c r="AY1083" s="175" t="s">
        <v>196</v>
      </c>
    </row>
    <row r="1084" spans="1:65" s="13" customFormat="1">
      <c r="B1084" s="173"/>
      <c r="D1084" s="174" t="s">
        <v>219</v>
      </c>
      <c r="E1084" s="175" t="s">
        <v>1</v>
      </c>
      <c r="F1084" s="176" t="s">
        <v>1780</v>
      </c>
      <c r="H1084" s="177">
        <v>22054.9</v>
      </c>
      <c r="I1084" s="178"/>
      <c r="L1084" s="173"/>
      <c r="M1084" s="179"/>
      <c r="N1084" s="180"/>
      <c r="O1084" s="180"/>
      <c r="P1084" s="180"/>
      <c r="Q1084" s="180"/>
      <c r="R1084" s="180"/>
      <c r="S1084" s="180"/>
      <c r="T1084" s="181"/>
      <c r="AT1084" s="175" t="s">
        <v>219</v>
      </c>
      <c r="AU1084" s="175" t="s">
        <v>87</v>
      </c>
      <c r="AV1084" s="13" t="s">
        <v>87</v>
      </c>
      <c r="AW1084" s="13" t="s">
        <v>29</v>
      </c>
      <c r="AX1084" s="13" t="s">
        <v>74</v>
      </c>
      <c r="AY1084" s="175" t="s">
        <v>196</v>
      </c>
    </row>
    <row r="1085" spans="1:65" s="13" customFormat="1">
      <c r="B1085" s="173"/>
      <c r="D1085" s="174" t="s">
        <v>219</v>
      </c>
      <c r="E1085" s="175" t="s">
        <v>1</v>
      </c>
      <c r="F1085" s="176" t="s">
        <v>1781</v>
      </c>
      <c r="H1085" s="177">
        <v>4057.1</v>
      </c>
      <c r="I1085" s="178"/>
      <c r="L1085" s="173"/>
      <c r="M1085" s="179"/>
      <c r="N1085" s="180"/>
      <c r="O1085" s="180"/>
      <c r="P1085" s="180"/>
      <c r="Q1085" s="180"/>
      <c r="R1085" s="180"/>
      <c r="S1085" s="180"/>
      <c r="T1085" s="181"/>
      <c r="AT1085" s="175" t="s">
        <v>219</v>
      </c>
      <c r="AU1085" s="175" t="s">
        <v>87</v>
      </c>
      <c r="AV1085" s="13" t="s">
        <v>87</v>
      </c>
      <c r="AW1085" s="13" t="s">
        <v>29</v>
      </c>
      <c r="AX1085" s="13" t="s">
        <v>74</v>
      </c>
      <c r="AY1085" s="175" t="s">
        <v>196</v>
      </c>
    </row>
    <row r="1086" spans="1:65" s="13" customFormat="1">
      <c r="B1086" s="173"/>
      <c r="D1086" s="174" t="s">
        <v>219</v>
      </c>
      <c r="E1086" s="175" t="s">
        <v>1</v>
      </c>
      <c r="F1086" s="176" t="s">
        <v>1782</v>
      </c>
      <c r="H1086" s="177">
        <v>4331.8</v>
      </c>
      <c r="I1086" s="178"/>
      <c r="L1086" s="173"/>
      <c r="M1086" s="179"/>
      <c r="N1086" s="180"/>
      <c r="O1086" s="180"/>
      <c r="P1086" s="180"/>
      <c r="Q1086" s="180"/>
      <c r="R1086" s="180"/>
      <c r="S1086" s="180"/>
      <c r="T1086" s="181"/>
      <c r="AT1086" s="175" t="s">
        <v>219</v>
      </c>
      <c r="AU1086" s="175" t="s">
        <v>87</v>
      </c>
      <c r="AV1086" s="13" t="s">
        <v>87</v>
      </c>
      <c r="AW1086" s="13" t="s">
        <v>29</v>
      </c>
      <c r="AX1086" s="13" t="s">
        <v>74</v>
      </c>
      <c r="AY1086" s="175" t="s">
        <v>196</v>
      </c>
    </row>
    <row r="1087" spans="1:65" s="13" customFormat="1">
      <c r="B1087" s="173"/>
      <c r="D1087" s="174" t="s">
        <v>219</v>
      </c>
      <c r="E1087" s="175" t="s">
        <v>1</v>
      </c>
      <c r="F1087" s="176" t="s">
        <v>1783</v>
      </c>
      <c r="H1087" s="177">
        <v>918.4</v>
      </c>
      <c r="I1087" s="178"/>
      <c r="L1087" s="173"/>
      <c r="M1087" s="179"/>
      <c r="N1087" s="180"/>
      <c r="O1087" s="180"/>
      <c r="P1087" s="180"/>
      <c r="Q1087" s="180"/>
      <c r="R1087" s="180"/>
      <c r="S1087" s="180"/>
      <c r="T1087" s="181"/>
      <c r="AT1087" s="175" t="s">
        <v>219</v>
      </c>
      <c r="AU1087" s="175" t="s">
        <v>87</v>
      </c>
      <c r="AV1087" s="13" t="s">
        <v>87</v>
      </c>
      <c r="AW1087" s="13" t="s">
        <v>29</v>
      </c>
      <c r="AX1087" s="13" t="s">
        <v>74</v>
      </c>
      <c r="AY1087" s="175" t="s">
        <v>196</v>
      </c>
    </row>
    <row r="1088" spans="1:65" s="13" customFormat="1">
      <c r="B1088" s="173"/>
      <c r="D1088" s="174" t="s">
        <v>219</v>
      </c>
      <c r="E1088" s="175" t="s">
        <v>1</v>
      </c>
      <c r="F1088" s="176" t="s">
        <v>1784</v>
      </c>
      <c r="H1088" s="177">
        <v>7025.2</v>
      </c>
      <c r="I1088" s="178"/>
      <c r="L1088" s="173"/>
      <c r="M1088" s="179"/>
      <c r="N1088" s="180"/>
      <c r="O1088" s="180"/>
      <c r="P1088" s="180"/>
      <c r="Q1088" s="180"/>
      <c r="R1088" s="180"/>
      <c r="S1088" s="180"/>
      <c r="T1088" s="181"/>
      <c r="AT1088" s="175" t="s">
        <v>219</v>
      </c>
      <c r="AU1088" s="175" t="s">
        <v>87</v>
      </c>
      <c r="AV1088" s="13" t="s">
        <v>87</v>
      </c>
      <c r="AW1088" s="13" t="s">
        <v>29</v>
      </c>
      <c r="AX1088" s="13" t="s">
        <v>74</v>
      </c>
      <c r="AY1088" s="175" t="s">
        <v>196</v>
      </c>
    </row>
    <row r="1089" spans="2:51" s="13" customFormat="1">
      <c r="B1089" s="173"/>
      <c r="D1089" s="174" t="s">
        <v>219</v>
      </c>
      <c r="E1089" s="175" t="s">
        <v>1</v>
      </c>
      <c r="F1089" s="176" t="s">
        <v>1785</v>
      </c>
      <c r="H1089" s="177">
        <v>10692.9</v>
      </c>
      <c r="I1089" s="178"/>
      <c r="L1089" s="173"/>
      <c r="M1089" s="179"/>
      <c r="N1089" s="180"/>
      <c r="O1089" s="180"/>
      <c r="P1089" s="180"/>
      <c r="Q1089" s="180"/>
      <c r="R1089" s="180"/>
      <c r="S1089" s="180"/>
      <c r="T1089" s="181"/>
      <c r="AT1089" s="175" t="s">
        <v>219</v>
      </c>
      <c r="AU1089" s="175" t="s">
        <v>87</v>
      </c>
      <c r="AV1089" s="13" t="s">
        <v>87</v>
      </c>
      <c r="AW1089" s="13" t="s">
        <v>29</v>
      </c>
      <c r="AX1089" s="13" t="s">
        <v>74</v>
      </c>
      <c r="AY1089" s="175" t="s">
        <v>196</v>
      </c>
    </row>
    <row r="1090" spans="2:51" s="13" customFormat="1">
      <c r="B1090" s="173"/>
      <c r="D1090" s="174" t="s">
        <v>219</v>
      </c>
      <c r="E1090" s="175" t="s">
        <v>1</v>
      </c>
      <c r="F1090" s="176" t="s">
        <v>1786</v>
      </c>
      <c r="H1090" s="177">
        <v>1773.9</v>
      </c>
      <c r="I1090" s="178"/>
      <c r="L1090" s="173"/>
      <c r="M1090" s="179"/>
      <c r="N1090" s="180"/>
      <c r="O1090" s="180"/>
      <c r="P1090" s="180"/>
      <c r="Q1090" s="180"/>
      <c r="R1090" s="180"/>
      <c r="S1090" s="180"/>
      <c r="T1090" s="181"/>
      <c r="AT1090" s="175" t="s">
        <v>219</v>
      </c>
      <c r="AU1090" s="175" t="s">
        <v>87</v>
      </c>
      <c r="AV1090" s="13" t="s">
        <v>87</v>
      </c>
      <c r="AW1090" s="13" t="s">
        <v>29</v>
      </c>
      <c r="AX1090" s="13" t="s">
        <v>74</v>
      </c>
      <c r="AY1090" s="175" t="s">
        <v>196</v>
      </c>
    </row>
    <row r="1091" spans="2:51" s="13" customFormat="1">
      <c r="B1091" s="173"/>
      <c r="D1091" s="174" t="s">
        <v>219</v>
      </c>
      <c r="E1091" s="175" t="s">
        <v>1</v>
      </c>
      <c r="F1091" s="176" t="s">
        <v>1787</v>
      </c>
      <c r="H1091" s="177">
        <v>6913.9</v>
      </c>
      <c r="I1091" s="178"/>
      <c r="L1091" s="173"/>
      <c r="M1091" s="179"/>
      <c r="N1091" s="180"/>
      <c r="O1091" s="180"/>
      <c r="P1091" s="180"/>
      <c r="Q1091" s="180"/>
      <c r="R1091" s="180"/>
      <c r="S1091" s="180"/>
      <c r="T1091" s="181"/>
      <c r="AT1091" s="175" t="s">
        <v>219</v>
      </c>
      <c r="AU1091" s="175" t="s">
        <v>87</v>
      </c>
      <c r="AV1091" s="13" t="s">
        <v>87</v>
      </c>
      <c r="AW1091" s="13" t="s">
        <v>29</v>
      </c>
      <c r="AX1091" s="13" t="s">
        <v>74</v>
      </c>
      <c r="AY1091" s="175" t="s">
        <v>196</v>
      </c>
    </row>
    <row r="1092" spans="2:51" s="13" customFormat="1">
      <c r="B1092" s="173"/>
      <c r="D1092" s="174" t="s">
        <v>219</v>
      </c>
      <c r="E1092" s="175" t="s">
        <v>1</v>
      </c>
      <c r="F1092" s="176" t="s">
        <v>1788</v>
      </c>
      <c r="H1092" s="177">
        <v>1.7</v>
      </c>
      <c r="I1092" s="178"/>
      <c r="L1092" s="173"/>
      <c r="M1092" s="179"/>
      <c r="N1092" s="180"/>
      <c r="O1092" s="180"/>
      <c r="P1092" s="180"/>
      <c r="Q1092" s="180"/>
      <c r="R1092" s="180"/>
      <c r="S1092" s="180"/>
      <c r="T1092" s="181"/>
      <c r="AT1092" s="175" t="s">
        <v>219</v>
      </c>
      <c r="AU1092" s="175" t="s">
        <v>87</v>
      </c>
      <c r="AV1092" s="13" t="s">
        <v>87</v>
      </c>
      <c r="AW1092" s="13" t="s">
        <v>29</v>
      </c>
      <c r="AX1092" s="13" t="s">
        <v>74</v>
      </c>
      <c r="AY1092" s="175" t="s">
        <v>196</v>
      </c>
    </row>
    <row r="1093" spans="2:51" s="13" customFormat="1">
      <c r="B1093" s="173"/>
      <c r="D1093" s="174" t="s">
        <v>219</v>
      </c>
      <c r="E1093" s="175" t="s">
        <v>1</v>
      </c>
      <c r="F1093" s="176" t="s">
        <v>1789</v>
      </c>
      <c r="H1093" s="177">
        <v>193.8</v>
      </c>
      <c r="I1093" s="178"/>
      <c r="L1093" s="173"/>
      <c r="M1093" s="179"/>
      <c r="N1093" s="180"/>
      <c r="O1093" s="180"/>
      <c r="P1093" s="180"/>
      <c r="Q1093" s="180"/>
      <c r="R1093" s="180"/>
      <c r="S1093" s="180"/>
      <c r="T1093" s="181"/>
      <c r="AT1093" s="175" t="s">
        <v>219</v>
      </c>
      <c r="AU1093" s="175" t="s">
        <v>87</v>
      </c>
      <c r="AV1093" s="13" t="s">
        <v>87</v>
      </c>
      <c r="AW1093" s="13" t="s">
        <v>29</v>
      </c>
      <c r="AX1093" s="13" t="s">
        <v>74</v>
      </c>
      <c r="AY1093" s="175" t="s">
        <v>196</v>
      </c>
    </row>
    <row r="1094" spans="2:51" s="13" customFormat="1">
      <c r="B1094" s="173"/>
      <c r="D1094" s="174" t="s">
        <v>219</v>
      </c>
      <c r="E1094" s="175" t="s">
        <v>1</v>
      </c>
      <c r="F1094" s="176" t="s">
        <v>1790</v>
      </c>
      <c r="H1094" s="177">
        <v>151.5</v>
      </c>
      <c r="I1094" s="178"/>
      <c r="L1094" s="173"/>
      <c r="M1094" s="179"/>
      <c r="N1094" s="180"/>
      <c r="O1094" s="180"/>
      <c r="P1094" s="180"/>
      <c r="Q1094" s="180"/>
      <c r="R1094" s="180"/>
      <c r="S1094" s="180"/>
      <c r="T1094" s="181"/>
      <c r="AT1094" s="175" t="s">
        <v>219</v>
      </c>
      <c r="AU1094" s="175" t="s">
        <v>87</v>
      </c>
      <c r="AV1094" s="13" t="s">
        <v>87</v>
      </c>
      <c r="AW1094" s="13" t="s">
        <v>29</v>
      </c>
      <c r="AX1094" s="13" t="s">
        <v>74</v>
      </c>
      <c r="AY1094" s="175" t="s">
        <v>196</v>
      </c>
    </row>
    <row r="1095" spans="2:51" s="13" customFormat="1">
      <c r="B1095" s="173"/>
      <c r="D1095" s="174" t="s">
        <v>219</v>
      </c>
      <c r="E1095" s="175" t="s">
        <v>1</v>
      </c>
      <c r="F1095" s="176" t="s">
        <v>1791</v>
      </c>
      <c r="H1095" s="177">
        <v>7.9</v>
      </c>
      <c r="I1095" s="178"/>
      <c r="L1095" s="173"/>
      <c r="M1095" s="179"/>
      <c r="N1095" s="180"/>
      <c r="O1095" s="180"/>
      <c r="P1095" s="180"/>
      <c r="Q1095" s="180"/>
      <c r="R1095" s="180"/>
      <c r="S1095" s="180"/>
      <c r="T1095" s="181"/>
      <c r="AT1095" s="175" t="s">
        <v>219</v>
      </c>
      <c r="AU1095" s="175" t="s">
        <v>87</v>
      </c>
      <c r="AV1095" s="13" t="s">
        <v>87</v>
      </c>
      <c r="AW1095" s="13" t="s">
        <v>29</v>
      </c>
      <c r="AX1095" s="13" t="s">
        <v>74</v>
      </c>
      <c r="AY1095" s="175" t="s">
        <v>196</v>
      </c>
    </row>
    <row r="1096" spans="2:51" s="13" customFormat="1">
      <c r="B1096" s="173"/>
      <c r="D1096" s="174" t="s">
        <v>219</v>
      </c>
      <c r="E1096" s="175" t="s">
        <v>1</v>
      </c>
      <c r="F1096" s="176" t="s">
        <v>1792</v>
      </c>
      <c r="H1096" s="177">
        <v>60.5</v>
      </c>
      <c r="I1096" s="178"/>
      <c r="L1096" s="173"/>
      <c r="M1096" s="179"/>
      <c r="N1096" s="180"/>
      <c r="O1096" s="180"/>
      <c r="P1096" s="180"/>
      <c r="Q1096" s="180"/>
      <c r="R1096" s="180"/>
      <c r="S1096" s="180"/>
      <c r="T1096" s="181"/>
      <c r="AT1096" s="175" t="s">
        <v>219</v>
      </c>
      <c r="AU1096" s="175" t="s">
        <v>87</v>
      </c>
      <c r="AV1096" s="13" t="s">
        <v>87</v>
      </c>
      <c r="AW1096" s="13" t="s">
        <v>29</v>
      </c>
      <c r="AX1096" s="13" t="s">
        <v>74</v>
      </c>
      <c r="AY1096" s="175" t="s">
        <v>196</v>
      </c>
    </row>
    <row r="1097" spans="2:51" s="13" customFormat="1">
      <c r="B1097" s="173"/>
      <c r="D1097" s="174" t="s">
        <v>219</v>
      </c>
      <c r="E1097" s="175" t="s">
        <v>1</v>
      </c>
      <c r="F1097" s="176" t="s">
        <v>1793</v>
      </c>
      <c r="H1097" s="177">
        <v>3.2</v>
      </c>
      <c r="I1097" s="178"/>
      <c r="L1097" s="173"/>
      <c r="M1097" s="179"/>
      <c r="N1097" s="180"/>
      <c r="O1097" s="180"/>
      <c r="P1097" s="180"/>
      <c r="Q1097" s="180"/>
      <c r="R1097" s="180"/>
      <c r="S1097" s="180"/>
      <c r="T1097" s="181"/>
      <c r="AT1097" s="175" t="s">
        <v>219</v>
      </c>
      <c r="AU1097" s="175" t="s">
        <v>87</v>
      </c>
      <c r="AV1097" s="13" t="s">
        <v>87</v>
      </c>
      <c r="AW1097" s="13" t="s">
        <v>29</v>
      </c>
      <c r="AX1097" s="13" t="s">
        <v>74</v>
      </c>
      <c r="AY1097" s="175" t="s">
        <v>196</v>
      </c>
    </row>
    <row r="1098" spans="2:51" s="13" customFormat="1">
      <c r="B1098" s="173"/>
      <c r="D1098" s="174" t="s">
        <v>219</v>
      </c>
      <c r="E1098" s="175" t="s">
        <v>1</v>
      </c>
      <c r="F1098" s="176" t="s">
        <v>1794</v>
      </c>
      <c r="H1098" s="177">
        <v>2305.5</v>
      </c>
      <c r="I1098" s="178"/>
      <c r="L1098" s="173"/>
      <c r="M1098" s="179"/>
      <c r="N1098" s="180"/>
      <c r="O1098" s="180"/>
      <c r="P1098" s="180"/>
      <c r="Q1098" s="180"/>
      <c r="R1098" s="180"/>
      <c r="S1098" s="180"/>
      <c r="T1098" s="181"/>
      <c r="AT1098" s="175" t="s">
        <v>219</v>
      </c>
      <c r="AU1098" s="175" t="s">
        <v>87</v>
      </c>
      <c r="AV1098" s="13" t="s">
        <v>87</v>
      </c>
      <c r="AW1098" s="13" t="s">
        <v>29</v>
      </c>
      <c r="AX1098" s="13" t="s">
        <v>74</v>
      </c>
      <c r="AY1098" s="175" t="s">
        <v>196</v>
      </c>
    </row>
    <row r="1099" spans="2:51" s="13" customFormat="1">
      <c r="B1099" s="173"/>
      <c r="D1099" s="174" t="s">
        <v>219</v>
      </c>
      <c r="E1099" s="175" t="s">
        <v>1</v>
      </c>
      <c r="F1099" s="176" t="s">
        <v>1795</v>
      </c>
      <c r="H1099" s="177">
        <v>850.4</v>
      </c>
      <c r="I1099" s="178"/>
      <c r="L1099" s="173"/>
      <c r="M1099" s="179"/>
      <c r="N1099" s="180"/>
      <c r="O1099" s="180"/>
      <c r="P1099" s="180"/>
      <c r="Q1099" s="180"/>
      <c r="R1099" s="180"/>
      <c r="S1099" s="180"/>
      <c r="T1099" s="181"/>
      <c r="AT1099" s="175" t="s">
        <v>219</v>
      </c>
      <c r="AU1099" s="175" t="s">
        <v>87</v>
      </c>
      <c r="AV1099" s="13" t="s">
        <v>87</v>
      </c>
      <c r="AW1099" s="13" t="s">
        <v>29</v>
      </c>
      <c r="AX1099" s="13" t="s">
        <v>74</v>
      </c>
      <c r="AY1099" s="175" t="s">
        <v>196</v>
      </c>
    </row>
    <row r="1100" spans="2:51" s="13" customFormat="1" ht="22.5">
      <c r="B1100" s="173"/>
      <c r="D1100" s="174" t="s">
        <v>219</v>
      </c>
      <c r="E1100" s="175" t="s">
        <v>1</v>
      </c>
      <c r="F1100" s="176" t="s">
        <v>1796</v>
      </c>
      <c r="H1100" s="177">
        <v>1646.5</v>
      </c>
      <c r="I1100" s="178"/>
      <c r="L1100" s="173"/>
      <c r="M1100" s="179"/>
      <c r="N1100" s="180"/>
      <c r="O1100" s="180"/>
      <c r="P1100" s="180"/>
      <c r="Q1100" s="180"/>
      <c r="R1100" s="180"/>
      <c r="S1100" s="180"/>
      <c r="T1100" s="181"/>
      <c r="AT1100" s="175" t="s">
        <v>219</v>
      </c>
      <c r="AU1100" s="175" t="s">
        <v>87</v>
      </c>
      <c r="AV1100" s="13" t="s">
        <v>87</v>
      </c>
      <c r="AW1100" s="13" t="s">
        <v>29</v>
      </c>
      <c r="AX1100" s="13" t="s">
        <v>74</v>
      </c>
      <c r="AY1100" s="175" t="s">
        <v>196</v>
      </c>
    </row>
    <row r="1101" spans="2:51" s="13" customFormat="1" ht="22.5">
      <c r="B1101" s="173"/>
      <c r="D1101" s="174" t="s">
        <v>219</v>
      </c>
      <c r="E1101" s="175" t="s">
        <v>1</v>
      </c>
      <c r="F1101" s="176" t="s">
        <v>1797</v>
      </c>
      <c r="H1101" s="177">
        <v>1342.8</v>
      </c>
      <c r="I1101" s="178"/>
      <c r="L1101" s="173"/>
      <c r="M1101" s="179"/>
      <c r="N1101" s="180"/>
      <c r="O1101" s="180"/>
      <c r="P1101" s="180"/>
      <c r="Q1101" s="180"/>
      <c r="R1101" s="180"/>
      <c r="S1101" s="180"/>
      <c r="T1101" s="181"/>
      <c r="AT1101" s="175" t="s">
        <v>219</v>
      </c>
      <c r="AU1101" s="175" t="s">
        <v>87</v>
      </c>
      <c r="AV1101" s="13" t="s">
        <v>87</v>
      </c>
      <c r="AW1101" s="13" t="s">
        <v>29</v>
      </c>
      <c r="AX1101" s="13" t="s">
        <v>74</v>
      </c>
      <c r="AY1101" s="175" t="s">
        <v>196</v>
      </c>
    </row>
    <row r="1102" spans="2:51" s="13" customFormat="1" ht="45">
      <c r="B1102" s="173"/>
      <c r="D1102" s="174" t="s">
        <v>219</v>
      </c>
      <c r="E1102" s="175" t="s">
        <v>1</v>
      </c>
      <c r="F1102" s="176" t="s">
        <v>1798</v>
      </c>
      <c r="H1102" s="177">
        <v>775.1</v>
      </c>
      <c r="I1102" s="178"/>
      <c r="L1102" s="173"/>
      <c r="M1102" s="179"/>
      <c r="N1102" s="180"/>
      <c r="O1102" s="180"/>
      <c r="P1102" s="180"/>
      <c r="Q1102" s="180"/>
      <c r="R1102" s="180"/>
      <c r="S1102" s="180"/>
      <c r="T1102" s="181"/>
      <c r="AT1102" s="175" t="s">
        <v>219</v>
      </c>
      <c r="AU1102" s="175" t="s">
        <v>87</v>
      </c>
      <c r="AV1102" s="13" t="s">
        <v>87</v>
      </c>
      <c r="AW1102" s="13" t="s">
        <v>29</v>
      </c>
      <c r="AX1102" s="13" t="s">
        <v>74</v>
      </c>
      <c r="AY1102" s="175" t="s">
        <v>196</v>
      </c>
    </row>
    <row r="1103" spans="2:51" s="13" customFormat="1" ht="45">
      <c r="B1103" s="173"/>
      <c r="D1103" s="174" t="s">
        <v>219</v>
      </c>
      <c r="E1103" s="175" t="s">
        <v>1</v>
      </c>
      <c r="F1103" s="176" t="s">
        <v>1799</v>
      </c>
      <c r="H1103" s="177">
        <v>1012.3</v>
      </c>
      <c r="I1103" s="178"/>
      <c r="L1103" s="173"/>
      <c r="M1103" s="179"/>
      <c r="N1103" s="180"/>
      <c r="O1103" s="180"/>
      <c r="P1103" s="180"/>
      <c r="Q1103" s="180"/>
      <c r="R1103" s="180"/>
      <c r="S1103" s="180"/>
      <c r="T1103" s="181"/>
      <c r="AT1103" s="175" t="s">
        <v>219</v>
      </c>
      <c r="AU1103" s="175" t="s">
        <v>87</v>
      </c>
      <c r="AV1103" s="13" t="s">
        <v>87</v>
      </c>
      <c r="AW1103" s="13" t="s">
        <v>29</v>
      </c>
      <c r="AX1103" s="13" t="s">
        <v>74</v>
      </c>
      <c r="AY1103" s="175" t="s">
        <v>196</v>
      </c>
    </row>
    <row r="1104" spans="2:51" s="13" customFormat="1" ht="22.5">
      <c r="B1104" s="173"/>
      <c r="D1104" s="174" t="s">
        <v>219</v>
      </c>
      <c r="E1104" s="175" t="s">
        <v>1</v>
      </c>
      <c r="F1104" s="176" t="s">
        <v>1800</v>
      </c>
      <c r="H1104" s="177">
        <v>142</v>
      </c>
      <c r="I1104" s="178"/>
      <c r="L1104" s="173"/>
      <c r="M1104" s="179"/>
      <c r="N1104" s="180"/>
      <c r="O1104" s="180"/>
      <c r="P1104" s="180"/>
      <c r="Q1104" s="180"/>
      <c r="R1104" s="180"/>
      <c r="S1104" s="180"/>
      <c r="T1104" s="181"/>
      <c r="AT1104" s="175" t="s">
        <v>219</v>
      </c>
      <c r="AU1104" s="175" t="s">
        <v>87</v>
      </c>
      <c r="AV1104" s="13" t="s">
        <v>87</v>
      </c>
      <c r="AW1104" s="13" t="s">
        <v>29</v>
      </c>
      <c r="AX1104" s="13" t="s">
        <v>74</v>
      </c>
      <c r="AY1104" s="175" t="s">
        <v>196</v>
      </c>
    </row>
    <row r="1105" spans="1:65" s="13" customFormat="1" ht="45">
      <c r="B1105" s="173"/>
      <c r="D1105" s="174" t="s">
        <v>219</v>
      </c>
      <c r="E1105" s="175" t="s">
        <v>1</v>
      </c>
      <c r="F1105" s="176" t="s">
        <v>1801</v>
      </c>
      <c r="H1105" s="177">
        <v>21772</v>
      </c>
      <c r="I1105" s="178"/>
      <c r="L1105" s="173"/>
      <c r="M1105" s="179"/>
      <c r="N1105" s="180"/>
      <c r="O1105" s="180"/>
      <c r="P1105" s="180"/>
      <c r="Q1105" s="180"/>
      <c r="R1105" s="180"/>
      <c r="S1105" s="180"/>
      <c r="T1105" s="181"/>
      <c r="AT1105" s="175" t="s">
        <v>219</v>
      </c>
      <c r="AU1105" s="175" t="s">
        <v>87</v>
      </c>
      <c r="AV1105" s="13" t="s">
        <v>87</v>
      </c>
      <c r="AW1105" s="13" t="s">
        <v>29</v>
      </c>
      <c r="AX1105" s="13" t="s">
        <v>74</v>
      </c>
      <c r="AY1105" s="175" t="s">
        <v>196</v>
      </c>
    </row>
    <row r="1106" spans="1:65" s="13" customFormat="1" ht="22.5">
      <c r="B1106" s="173"/>
      <c r="D1106" s="174" t="s">
        <v>219</v>
      </c>
      <c r="E1106" s="175" t="s">
        <v>1</v>
      </c>
      <c r="F1106" s="176" t="s">
        <v>1802</v>
      </c>
      <c r="H1106" s="177">
        <v>1510.7</v>
      </c>
      <c r="I1106" s="178"/>
      <c r="L1106" s="173"/>
      <c r="M1106" s="179"/>
      <c r="N1106" s="180"/>
      <c r="O1106" s="180"/>
      <c r="P1106" s="180"/>
      <c r="Q1106" s="180"/>
      <c r="R1106" s="180"/>
      <c r="S1106" s="180"/>
      <c r="T1106" s="181"/>
      <c r="AT1106" s="175" t="s">
        <v>219</v>
      </c>
      <c r="AU1106" s="175" t="s">
        <v>87</v>
      </c>
      <c r="AV1106" s="13" t="s">
        <v>87</v>
      </c>
      <c r="AW1106" s="13" t="s">
        <v>29</v>
      </c>
      <c r="AX1106" s="13" t="s">
        <v>74</v>
      </c>
      <c r="AY1106" s="175" t="s">
        <v>196</v>
      </c>
    </row>
    <row r="1107" spans="1:65" s="13" customFormat="1" ht="45">
      <c r="B1107" s="173"/>
      <c r="D1107" s="174" t="s">
        <v>219</v>
      </c>
      <c r="E1107" s="175" t="s">
        <v>1</v>
      </c>
      <c r="F1107" s="176" t="s">
        <v>1803</v>
      </c>
      <c r="H1107" s="177">
        <v>15925</v>
      </c>
      <c r="I1107" s="178"/>
      <c r="L1107" s="173"/>
      <c r="M1107" s="179"/>
      <c r="N1107" s="180"/>
      <c r="O1107" s="180"/>
      <c r="P1107" s="180"/>
      <c r="Q1107" s="180"/>
      <c r="R1107" s="180"/>
      <c r="S1107" s="180"/>
      <c r="T1107" s="181"/>
      <c r="AT1107" s="175" t="s">
        <v>219</v>
      </c>
      <c r="AU1107" s="175" t="s">
        <v>87</v>
      </c>
      <c r="AV1107" s="13" t="s">
        <v>87</v>
      </c>
      <c r="AW1107" s="13" t="s">
        <v>29</v>
      </c>
      <c r="AX1107" s="13" t="s">
        <v>74</v>
      </c>
      <c r="AY1107" s="175" t="s">
        <v>196</v>
      </c>
    </row>
    <row r="1108" spans="1:65" s="13" customFormat="1" ht="33.75">
      <c r="B1108" s="173"/>
      <c r="D1108" s="174" t="s">
        <v>219</v>
      </c>
      <c r="E1108" s="175" t="s">
        <v>1</v>
      </c>
      <c r="F1108" s="176" t="s">
        <v>1804</v>
      </c>
      <c r="H1108" s="177">
        <v>20890.599999999999</v>
      </c>
      <c r="I1108" s="178"/>
      <c r="L1108" s="173"/>
      <c r="M1108" s="179"/>
      <c r="N1108" s="180"/>
      <c r="O1108" s="180"/>
      <c r="P1108" s="180"/>
      <c r="Q1108" s="180"/>
      <c r="R1108" s="180"/>
      <c r="S1108" s="180"/>
      <c r="T1108" s="181"/>
      <c r="AT1108" s="175" t="s">
        <v>219</v>
      </c>
      <c r="AU1108" s="175" t="s">
        <v>87</v>
      </c>
      <c r="AV1108" s="13" t="s">
        <v>87</v>
      </c>
      <c r="AW1108" s="13" t="s">
        <v>29</v>
      </c>
      <c r="AX1108" s="13" t="s">
        <v>74</v>
      </c>
      <c r="AY1108" s="175" t="s">
        <v>196</v>
      </c>
    </row>
    <row r="1109" spans="1:65" s="13" customFormat="1">
      <c r="B1109" s="173"/>
      <c r="D1109" s="174" t="s">
        <v>219</v>
      </c>
      <c r="E1109" s="175" t="s">
        <v>1</v>
      </c>
      <c r="F1109" s="176" t="s">
        <v>1805</v>
      </c>
      <c r="H1109" s="177">
        <v>1523.6</v>
      </c>
      <c r="I1109" s="178"/>
      <c r="L1109" s="173"/>
      <c r="M1109" s="179"/>
      <c r="N1109" s="180"/>
      <c r="O1109" s="180"/>
      <c r="P1109" s="180"/>
      <c r="Q1109" s="180"/>
      <c r="R1109" s="180"/>
      <c r="S1109" s="180"/>
      <c r="T1109" s="181"/>
      <c r="AT1109" s="175" t="s">
        <v>219</v>
      </c>
      <c r="AU1109" s="175" t="s">
        <v>87</v>
      </c>
      <c r="AV1109" s="13" t="s">
        <v>87</v>
      </c>
      <c r="AW1109" s="13" t="s">
        <v>29</v>
      </c>
      <c r="AX1109" s="13" t="s">
        <v>74</v>
      </c>
      <c r="AY1109" s="175" t="s">
        <v>196</v>
      </c>
    </row>
    <row r="1110" spans="1:65" s="13" customFormat="1">
      <c r="B1110" s="173"/>
      <c r="D1110" s="174" t="s">
        <v>219</v>
      </c>
      <c r="E1110" s="175" t="s">
        <v>1</v>
      </c>
      <c r="F1110" s="176" t="s">
        <v>1806</v>
      </c>
      <c r="H1110" s="177">
        <v>57.6</v>
      </c>
      <c r="I1110" s="178"/>
      <c r="L1110" s="173"/>
      <c r="M1110" s="179"/>
      <c r="N1110" s="180"/>
      <c r="O1110" s="180"/>
      <c r="P1110" s="180"/>
      <c r="Q1110" s="180"/>
      <c r="R1110" s="180"/>
      <c r="S1110" s="180"/>
      <c r="T1110" s="181"/>
      <c r="AT1110" s="175" t="s">
        <v>219</v>
      </c>
      <c r="AU1110" s="175" t="s">
        <v>87</v>
      </c>
      <c r="AV1110" s="13" t="s">
        <v>87</v>
      </c>
      <c r="AW1110" s="13" t="s">
        <v>29</v>
      </c>
      <c r="AX1110" s="13" t="s">
        <v>74</v>
      </c>
      <c r="AY1110" s="175" t="s">
        <v>196</v>
      </c>
    </row>
    <row r="1111" spans="1:65" s="13" customFormat="1">
      <c r="B1111" s="173"/>
      <c r="D1111" s="174" t="s">
        <v>219</v>
      </c>
      <c r="E1111" s="175" t="s">
        <v>1</v>
      </c>
      <c r="F1111" s="176" t="s">
        <v>1807</v>
      </c>
      <c r="H1111" s="177">
        <v>12.4</v>
      </c>
      <c r="I1111" s="178"/>
      <c r="L1111" s="173"/>
      <c r="M1111" s="179"/>
      <c r="N1111" s="180"/>
      <c r="O1111" s="180"/>
      <c r="P1111" s="180"/>
      <c r="Q1111" s="180"/>
      <c r="R1111" s="180"/>
      <c r="S1111" s="180"/>
      <c r="T1111" s="181"/>
      <c r="AT1111" s="175" t="s">
        <v>219</v>
      </c>
      <c r="AU1111" s="175" t="s">
        <v>87</v>
      </c>
      <c r="AV1111" s="13" t="s">
        <v>87</v>
      </c>
      <c r="AW1111" s="13" t="s">
        <v>29</v>
      </c>
      <c r="AX1111" s="13" t="s">
        <v>74</v>
      </c>
      <c r="AY1111" s="175" t="s">
        <v>196</v>
      </c>
    </row>
    <row r="1112" spans="1:65" s="13" customFormat="1">
      <c r="B1112" s="173"/>
      <c r="D1112" s="174" t="s">
        <v>219</v>
      </c>
      <c r="E1112" s="175" t="s">
        <v>1</v>
      </c>
      <c r="F1112" s="176" t="s">
        <v>1808</v>
      </c>
      <c r="H1112" s="177">
        <v>36.299999999999997</v>
      </c>
      <c r="I1112" s="178"/>
      <c r="L1112" s="173"/>
      <c r="M1112" s="179"/>
      <c r="N1112" s="180"/>
      <c r="O1112" s="180"/>
      <c r="P1112" s="180"/>
      <c r="Q1112" s="180"/>
      <c r="R1112" s="180"/>
      <c r="S1112" s="180"/>
      <c r="T1112" s="181"/>
      <c r="AT1112" s="175" t="s">
        <v>219</v>
      </c>
      <c r="AU1112" s="175" t="s">
        <v>87</v>
      </c>
      <c r="AV1112" s="13" t="s">
        <v>87</v>
      </c>
      <c r="AW1112" s="13" t="s">
        <v>29</v>
      </c>
      <c r="AX1112" s="13" t="s">
        <v>74</v>
      </c>
      <c r="AY1112" s="175" t="s">
        <v>196</v>
      </c>
    </row>
    <row r="1113" spans="1:65" s="13" customFormat="1">
      <c r="B1113" s="173"/>
      <c r="D1113" s="174" t="s">
        <v>219</v>
      </c>
      <c r="E1113" s="175" t="s">
        <v>1</v>
      </c>
      <c r="F1113" s="176" t="s">
        <v>1809</v>
      </c>
      <c r="H1113" s="177">
        <v>12350.7</v>
      </c>
      <c r="I1113" s="178"/>
      <c r="L1113" s="173"/>
      <c r="M1113" s="179"/>
      <c r="N1113" s="180"/>
      <c r="O1113" s="180"/>
      <c r="P1113" s="180"/>
      <c r="Q1113" s="180"/>
      <c r="R1113" s="180"/>
      <c r="S1113" s="180"/>
      <c r="T1113" s="181"/>
      <c r="AT1113" s="175" t="s">
        <v>219</v>
      </c>
      <c r="AU1113" s="175" t="s">
        <v>87</v>
      </c>
      <c r="AV1113" s="13" t="s">
        <v>87</v>
      </c>
      <c r="AW1113" s="13" t="s">
        <v>29</v>
      </c>
      <c r="AX1113" s="13" t="s">
        <v>74</v>
      </c>
      <c r="AY1113" s="175" t="s">
        <v>196</v>
      </c>
    </row>
    <row r="1114" spans="1:65" s="13" customFormat="1">
      <c r="B1114" s="173"/>
      <c r="D1114" s="174" t="s">
        <v>219</v>
      </c>
      <c r="E1114" s="175" t="s">
        <v>1</v>
      </c>
      <c r="F1114" s="176" t="s">
        <v>1810</v>
      </c>
      <c r="H1114" s="177">
        <v>2923.8</v>
      </c>
      <c r="I1114" s="178"/>
      <c r="L1114" s="173"/>
      <c r="M1114" s="179"/>
      <c r="N1114" s="180"/>
      <c r="O1114" s="180"/>
      <c r="P1114" s="180"/>
      <c r="Q1114" s="180"/>
      <c r="R1114" s="180"/>
      <c r="S1114" s="180"/>
      <c r="T1114" s="181"/>
      <c r="AT1114" s="175" t="s">
        <v>219</v>
      </c>
      <c r="AU1114" s="175" t="s">
        <v>87</v>
      </c>
      <c r="AV1114" s="13" t="s">
        <v>87</v>
      </c>
      <c r="AW1114" s="13" t="s">
        <v>29</v>
      </c>
      <c r="AX1114" s="13" t="s">
        <v>74</v>
      </c>
      <c r="AY1114" s="175" t="s">
        <v>196</v>
      </c>
    </row>
    <row r="1115" spans="1:65" s="13" customFormat="1">
      <c r="B1115" s="173"/>
      <c r="D1115" s="174" t="s">
        <v>219</v>
      </c>
      <c r="E1115" s="175" t="s">
        <v>1</v>
      </c>
      <c r="F1115" s="176" t="s">
        <v>1811</v>
      </c>
      <c r="H1115" s="177">
        <v>1123.7</v>
      </c>
      <c r="I1115" s="178"/>
      <c r="L1115" s="173"/>
      <c r="M1115" s="179"/>
      <c r="N1115" s="180"/>
      <c r="O1115" s="180"/>
      <c r="P1115" s="180"/>
      <c r="Q1115" s="180"/>
      <c r="R1115" s="180"/>
      <c r="S1115" s="180"/>
      <c r="T1115" s="181"/>
      <c r="AT1115" s="175" t="s">
        <v>219</v>
      </c>
      <c r="AU1115" s="175" t="s">
        <v>87</v>
      </c>
      <c r="AV1115" s="13" t="s">
        <v>87</v>
      </c>
      <c r="AW1115" s="13" t="s">
        <v>29</v>
      </c>
      <c r="AX1115" s="13" t="s">
        <v>74</v>
      </c>
      <c r="AY1115" s="175" t="s">
        <v>196</v>
      </c>
    </row>
    <row r="1116" spans="1:65" s="14" customFormat="1">
      <c r="B1116" s="182"/>
      <c r="D1116" s="174" t="s">
        <v>219</v>
      </c>
      <c r="E1116" s="183" t="s">
        <v>1</v>
      </c>
      <c r="F1116" s="184" t="s">
        <v>233</v>
      </c>
      <c r="H1116" s="185">
        <v>212580.8</v>
      </c>
      <c r="I1116" s="186"/>
      <c r="L1116" s="182"/>
      <c r="M1116" s="187"/>
      <c r="N1116" s="188"/>
      <c r="O1116" s="188"/>
      <c r="P1116" s="188"/>
      <c r="Q1116" s="188"/>
      <c r="R1116" s="188"/>
      <c r="S1116" s="188"/>
      <c r="T1116" s="189"/>
      <c r="AT1116" s="183" t="s">
        <v>219</v>
      </c>
      <c r="AU1116" s="183" t="s">
        <v>87</v>
      </c>
      <c r="AV1116" s="14" t="s">
        <v>200</v>
      </c>
      <c r="AW1116" s="14" t="s">
        <v>29</v>
      </c>
      <c r="AX1116" s="14" t="s">
        <v>81</v>
      </c>
      <c r="AY1116" s="183" t="s">
        <v>196</v>
      </c>
    </row>
    <row r="1117" spans="1:65" s="13" customFormat="1">
      <c r="B1117" s="173"/>
      <c r="D1117" s="174" t="s">
        <v>219</v>
      </c>
      <c r="F1117" s="176" t="s">
        <v>1812</v>
      </c>
      <c r="H1117" s="177">
        <v>233838.88</v>
      </c>
      <c r="I1117" s="178"/>
      <c r="L1117" s="173"/>
      <c r="M1117" s="179"/>
      <c r="N1117" s="180"/>
      <c r="O1117" s="180"/>
      <c r="P1117" s="180"/>
      <c r="Q1117" s="180"/>
      <c r="R1117" s="180"/>
      <c r="S1117" s="180"/>
      <c r="T1117" s="181"/>
      <c r="AT1117" s="175" t="s">
        <v>219</v>
      </c>
      <c r="AU1117" s="175" t="s">
        <v>87</v>
      </c>
      <c r="AV1117" s="13" t="s">
        <v>87</v>
      </c>
      <c r="AW1117" s="13" t="s">
        <v>3</v>
      </c>
      <c r="AX1117" s="13" t="s">
        <v>81</v>
      </c>
      <c r="AY1117" s="175" t="s">
        <v>196</v>
      </c>
    </row>
    <row r="1118" spans="1:65" s="2" customFormat="1" ht="21.75" customHeight="1">
      <c r="A1118" s="33"/>
      <c r="B1118" s="156"/>
      <c r="C1118" s="197" t="s">
        <v>1813</v>
      </c>
      <c r="D1118" s="197" t="s">
        <v>305</v>
      </c>
      <c r="E1118" s="198" t="s">
        <v>1814</v>
      </c>
      <c r="F1118" s="199" t="s">
        <v>1815</v>
      </c>
      <c r="G1118" s="200" t="s">
        <v>316</v>
      </c>
      <c r="H1118" s="201">
        <v>18.646999999999998</v>
      </c>
      <c r="I1118" s="202"/>
      <c r="J1118" s="203">
        <f>ROUND(I1118*H1118,2)</f>
        <v>0</v>
      </c>
      <c r="K1118" s="204"/>
      <c r="L1118" s="205"/>
      <c r="M1118" s="206" t="s">
        <v>1</v>
      </c>
      <c r="N1118" s="207" t="s">
        <v>40</v>
      </c>
      <c r="O1118" s="62"/>
      <c r="P1118" s="167">
        <f>O1118*H1118</f>
        <v>0</v>
      </c>
      <c r="Q1118" s="167">
        <v>3.04E-2</v>
      </c>
      <c r="R1118" s="167">
        <f>Q1118*H1118</f>
        <v>0.56686879999999995</v>
      </c>
      <c r="S1118" s="167">
        <v>0</v>
      </c>
      <c r="T1118" s="168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69" t="s">
        <v>1509</v>
      </c>
      <c r="AT1118" s="169" t="s">
        <v>305</v>
      </c>
      <c r="AU1118" s="169" t="s">
        <v>87</v>
      </c>
      <c r="AY1118" s="18" t="s">
        <v>196</v>
      </c>
      <c r="BE1118" s="170">
        <f>IF(N1118="základná",J1118,0)</f>
        <v>0</v>
      </c>
      <c r="BF1118" s="170">
        <f>IF(N1118="znížená",J1118,0)</f>
        <v>0</v>
      </c>
      <c r="BG1118" s="170">
        <f>IF(N1118="zákl. prenesená",J1118,0)</f>
        <v>0</v>
      </c>
      <c r="BH1118" s="170">
        <f>IF(N1118="zníž. prenesená",J1118,0)</f>
        <v>0</v>
      </c>
      <c r="BI1118" s="170">
        <f>IF(N1118="nulová",J1118,0)</f>
        <v>0</v>
      </c>
      <c r="BJ1118" s="18" t="s">
        <v>87</v>
      </c>
      <c r="BK1118" s="170">
        <f>ROUND(I1118*H1118,2)</f>
        <v>0</v>
      </c>
      <c r="BL1118" s="18" t="s">
        <v>609</v>
      </c>
      <c r="BM1118" s="169" t="s">
        <v>1816</v>
      </c>
    </row>
    <row r="1119" spans="1:65" s="13" customFormat="1">
      <c r="B1119" s="173"/>
      <c r="D1119" s="174" t="s">
        <v>219</v>
      </c>
      <c r="E1119" s="175" t="s">
        <v>1</v>
      </c>
      <c r="F1119" s="176" t="s">
        <v>1817</v>
      </c>
      <c r="H1119" s="177">
        <v>16.952000000000002</v>
      </c>
      <c r="I1119" s="178"/>
      <c r="L1119" s="173"/>
      <c r="M1119" s="179"/>
      <c r="N1119" s="180"/>
      <c r="O1119" s="180"/>
      <c r="P1119" s="180"/>
      <c r="Q1119" s="180"/>
      <c r="R1119" s="180"/>
      <c r="S1119" s="180"/>
      <c r="T1119" s="181"/>
      <c r="AT1119" s="175" t="s">
        <v>219</v>
      </c>
      <c r="AU1119" s="175" t="s">
        <v>87</v>
      </c>
      <c r="AV1119" s="13" t="s">
        <v>87</v>
      </c>
      <c r="AW1119" s="13" t="s">
        <v>29</v>
      </c>
      <c r="AX1119" s="13" t="s">
        <v>81</v>
      </c>
      <c r="AY1119" s="175" t="s">
        <v>196</v>
      </c>
    </row>
    <row r="1120" spans="1:65" s="13" customFormat="1">
      <c r="B1120" s="173"/>
      <c r="D1120" s="174" t="s">
        <v>219</v>
      </c>
      <c r="F1120" s="176" t="s">
        <v>1818</v>
      </c>
      <c r="H1120" s="177">
        <v>18.646999999999998</v>
      </c>
      <c r="I1120" s="178"/>
      <c r="L1120" s="173"/>
      <c r="M1120" s="179"/>
      <c r="N1120" s="180"/>
      <c r="O1120" s="180"/>
      <c r="P1120" s="180"/>
      <c r="Q1120" s="180"/>
      <c r="R1120" s="180"/>
      <c r="S1120" s="180"/>
      <c r="T1120" s="181"/>
      <c r="AT1120" s="175" t="s">
        <v>219</v>
      </c>
      <c r="AU1120" s="175" t="s">
        <v>87</v>
      </c>
      <c r="AV1120" s="13" t="s">
        <v>87</v>
      </c>
      <c r="AW1120" s="13" t="s">
        <v>3</v>
      </c>
      <c r="AX1120" s="13" t="s">
        <v>81</v>
      </c>
      <c r="AY1120" s="175" t="s">
        <v>196</v>
      </c>
    </row>
    <row r="1121" spans="1:65" s="2" customFormat="1" ht="21.75" customHeight="1">
      <c r="A1121" s="33"/>
      <c r="B1121" s="156"/>
      <c r="C1121" s="197" t="s">
        <v>1819</v>
      </c>
      <c r="D1121" s="197" t="s">
        <v>305</v>
      </c>
      <c r="E1121" s="198" t="s">
        <v>1820</v>
      </c>
      <c r="F1121" s="199" t="s">
        <v>1821</v>
      </c>
      <c r="G1121" s="200" t="s">
        <v>316</v>
      </c>
      <c r="H1121" s="201">
        <v>641.072</v>
      </c>
      <c r="I1121" s="202"/>
      <c r="J1121" s="203">
        <f>ROUND(I1121*H1121,2)</f>
        <v>0</v>
      </c>
      <c r="K1121" s="204"/>
      <c r="L1121" s="205"/>
      <c r="M1121" s="206" t="s">
        <v>1</v>
      </c>
      <c r="N1121" s="207" t="s">
        <v>40</v>
      </c>
      <c r="O1121" s="62"/>
      <c r="P1121" s="167">
        <f>O1121*H1121</f>
        <v>0</v>
      </c>
      <c r="Q1121" s="167">
        <v>3.5499999999999997E-2</v>
      </c>
      <c r="R1121" s="167">
        <f>Q1121*H1121</f>
        <v>22.758056</v>
      </c>
      <c r="S1121" s="167">
        <v>0</v>
      </c>
      <c r="T1121" s="168">
        <f>S1121*H1121</f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169" t="s">
        <v>1509</v>
      </c>
      <c r="AT1121" s="169" t="s">
        <v>305</v>
      </c>
      <c r="AU1121" s="169" t="s">
        <v>87</v>
      </c>
      <c r="AY1121" s="18" t="s">
        <v>196</v>
      </c>
      <c r="BE1121" s="170">
        <f>IF(N1121="základná",J1121,0)</f>
        <v>0</v>
      </c>
      <c r="BF1121" s="170">
        <f>IF(N1121="znížená",J1121,0)</f>
        <v>0</v>
      </c>
      <c r="BG1121" s="170">
        <f>IF(N1121="zákl. prenesená",J1121,0)</f>
        <v>0</v>
      </c>
      <c r="BH1121" s="170">
        <f>IF(N1121="zníž. prenesená",J1121,0)</f>
        <v>0</v>
      </c>
      <c r="BI1121" s="170">
        <f>IF(N1121="nulová",J1121,0)</f>
        <v>0</v>
      </c>
      <c r="BJ1121" s="18" t="s">
        <v>87</v>
      </c>
      <c r="BK1121" s="170">
        <f>ROUND(I1121*H1121,2)</f>
        <v>0</v>
      </c>
      <c r="BL1121" s="18" t="s">
        <v>609</v>
      </c>
      <c r="BM1121" s="169" t="s">
        <v>1822</v>
      </c>
    </row>
    <row r="1122" spans="1:65" s="13" customFormat="1">
      <c r="B1122" s="173"/>
      <c r="D1122" s="174" t="s">
        <v>219</v>
      </c>
      <c r="E1122" s="175" t="s">
        <v>1</v>
      </c>
      <c r="F1122" s="176" t="s">
        <v>1823</v>
      </c>
      <c r="H1122" s="177">
        <v>582.79300000000001</v>
      </c>
      <c r="I1122" s="178"/>
      <c r="L1122" s="173"/>
      <c r="M1122" s="179"/>
      <c r="N1122" s="180"/>
      <c r="O1122" s="180"/>
      <c r="P1122" s="180"/>
      <c r="Q1122" s="180"/>
      <c r="R1122" s="180"/>
      <c r="S1122" s="180"/>
      <c r="T1122" s="181"/>
      <c r="AT1122" s="175" t="s">
        <v>219</v>
      </c>
      <c r="AU1122" s="175" t="s">
        <v>87</v>
      </c>
      <c r="AV1122" s="13" t="s">
        <v>87</v>
      </c>
      <c r="AW1122" s="13" t="s">
        <v>29</v>
      </c>
      <c r="AX1122" s="13" t="s">
        <v>81</v>
      </c>
      <c r="AY1122" s="175" t="s">
        <v>196</v>
      </c>
    </row>
    <row r="1123" spans="1:65" s="13" customFormat="1">
      <c r="B1123" s="173"/>
      <c r="D1123" s="174" t="s">
        <v>219</v>
      </c>
      <c r="F1123" s="176" t="s">
        <v>1824</v>
      </c>
      <c r="H1123" s="177">
        <v>641.072</v>
      </c>
      <c r="I1123" s="178"/>
      <c r="L1123" s="173"/>
      <c r="M1123" s="179"/>
      <c r="N1123" s="180"/>
      <c r="O1123" s="180"/>
      <c r="P1123" s="180"/>
      <c r="Q1123" s="180"/>
      <c r="R1123" s="180"/>
      <c r="S1123" s="180"/>
      <c r="T1123" s="181"/>
      <c r="AT1123" s="175" t="s">
        <v>219</v>
      </c>
      <c r="AU1123" s="175" t="s">
        <v>87</v>
      </c>
      <c r="AV1123" s="13" t="s">
        <v>87</v>
      </c>
      <c r="AW1123" s="13" t="s">
        <v>3</v>
      </c>
      <c r="AX1123" s="13" t="s">
        <v>81</v>
      </c>
      <c r="AY1123" s="175" t="s">
        <v>196</v>
      </c>
    </row>
    <row r="1124" spans="1:65" s="2" customFormat="1" ht="21.75" customHeight="1">
      <c r="A1124" s="33"/>
      <c r="B1124" s="156"/>
      <c r="C1124" s="197" t="s">
        <v>1825</v>
      </c>
      <c r="D1124" s="197" t="s">
        <v>305</v>
      </c>
      <c r="E1124" s="198" t="s">
        <v>1826</v>
      </c>
      <c r="F1124" s="199" t="s">
        <v>1827</v>
      </c>
      <c r="G1124" s="200" t="s">
        <v>316</v>
      </c>
      <c r="H1124" s="201">
        <v>278.315</v>
      </c>
      <c r="I1124" s="202"/>
      <c r="J1124" s="203">
        <f>ROUND(I1124*H1124,2)</f>
        <v>0</v>
      </c>
      <c r="K1124" s="204"/>
      <c r="L1124" s="205"/>
      <c r="M1124" s="206" t="s">
        <v>1</v>
      </c>
      <c r="N1124" s="207" t="s">
        <v>40</v>
      </c>
      <c r="O1124" s="62"/>
      <c r="P1124" s="167">
        <f>O1124*H1124</f>
        <v>0</v>
      </c>
      <c r="Q1124" s="167">
        <v>5.0500000000000003E-2</v>
      </c>
      <c r="R1124" s="167">
        <f>Q1124*H1124</f>
        <v>14.054907500000001</v>
      </c>
      <c r="S1124" s="167">
        <v>0</v>
      </c>
      <c r="T1124" s="168">
        <f>S1124*H1124</f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69" t="s">
        <v>1509</v>
      </c>
      <c r="AT1124" s="169" t="s">
        <v>305</v>
      </c>
      <c r="AU1124" s="169" t="s">
        <v>87</v>
      </c>
      <c r="AY1124" s="18" t="s">
        <v>196</v>
      </c>
      <c r="BE1124" s="170">
        <f>IF(N1124="základná",J1124,0)</f>
        <v>0</v>
      </c>
      <c r="BF1124" s="170">
        <f>IF(N1124="znížená",J1124,0)</f>
        <v>0</v>
      </c>
      <c r="BG1124" s="170">
        <f>IF(N1124="zákl. prenesená",J1124,0)</f>
        <v>0</v>
      </c>
      <c r="BH1124" s="170">
        <f>IF(N1124="zníž. prenesená",J1124,0)</f>
        <v>0</v>
      </c>
      <c r="BI1124" s="170">
        <f>IF(N1124="nulová",J1124,0)</f>
        <v>0</v>
      </c>
      <c r="BJ1124" s="18" t="s">
        <v>87</v>
      </c>
      <c r="BK1124" s="170">
        <f>ROUND(I1124*H1124,2)</f>
        <v>0</v>
      </c>
      <c r="BL1124" s="18" t="s">
        <v>609</v>
      </c>
      <c r="BM1124" s="169" t="s">
        <v>1828</v>
      </c>
    </row>
    <row r="1125" spans="1:65" s="13" customFormat="1">
      <c r="B1125" s="173"/>
      <c r="D1125" s="174" t="s">
        <v>219</v>
      </c>
      <c r="E1125" s="175" t="s">
        <v>1</v>
      </c>
      <c r="F1125" s="176" t="s">
        <v>1829</v>
      </c>
      <c r="H1125" s="177">
        <v>253.01400000000001</v>
      </c>
      <c r="I1125" s="178"/>
      <c r="L1125" s="173"/>
      <c r="M1125" s="179"/>
      <c r="N1125" s="180"/>
      <c r="O1125" s="180"/>
      <c r="P1125" s="180"/>
      <c r="Q1125" s="180"/>
      <c r="R1125" s="180"/>
      <c r="S1125" s="180"/>
      <c r="T1125" s="181"/>
      <c r="AT1125" s="175" t="s">
        <v>219</v>
      </c>
      <c r="AU1125" s="175" t="s">
        <v>87</v>
      </c>
      <c r="AV1125" s="13" t="s">
        <v>87</v>
      </c>
      <c r="AW1125" s="13" t="s">
        <v>29</v>
      </c>
      <c r="AX1125" s="13" t="s">
        <v>81</v>
      </c>
      <c r="AY1125" s="175" t="s">
        <v>196</v>
      </c>
    </row>
    <row r="1126" spans="1:65" s="13" customFormat="1">
      <c r="B1126" s="173"/>
      <c r="D1126" s="174" t="s">
        <v>219</v>
      </c>
      <c r="F1126" s="176" t="s">
        <v>1830</v>
      </c>
      <c r="H1126" s="177">
        <v>278.315</v>
      </c>
      <c r="I1126" s="178"/>
      <c r="L1126" s="173"/>
      <c r="M1126" s="179"/>
      <c r="N1126" s="180"/>
      <c r="O1126" s="180"/>
      <c r="P1126" s="180"/>
      <c r="Q1126" s="180"/>
      <c r="R1126" s="180"/>
      <c r="S1126" s="180"/>
      <c r="T1126" s="181"/>
      <c r="AT1126" s="175" t="s">
        <v>219</v>
      </c>
      <c r="AU1126" s="175" t="s">
        <v>87</v>
      </c>
      <c r="AV1126" s="13" t="s">
        <v>87</v>
      </c>
      <c r="AW1126" s="13" t="s">
        <v>3</v>
      </c>
      <c r="AX1126" s="13" t="s">
        <v>81</v>
      </c>
      <c r="AY1126" s="175" t="s">
        <v>196</v>
      </c>
    </row>
    <row r="1127" spans="1:65" s="2" customFormat="1" ht="21.75" customHeight="1">
      <c r="A1127" s="33"/>
      <c r="B1127" s="156"/>
      <c r="C1127" s="197" t="s">
        <v>1831</v>
      </c>
      <c r="D1127" s="197" t="s">
        <v>305</v>
      </c>
      <c r="E1127" s="198" t="s">
        <v>1832</v>
      </c>
      <c r="F1127" s="199" t="s">
        <v>1833</v>
      </c>
      <c r="G1127" s="200" t="s">
        <v>316</v>
      </c>
      <c r="H1127" s="201">
        <v>82.081000000000003</v>
      </c>
      <c r="I1127" s="202"/>
      <c r="J1127" s="203">
        <f>ROUND(I1127*H1127,2)</f>
        <v>0</v>
      </c>
      <c r="K1127" s="204"/>
      <c r="L1127" s="205"/>
      <c r="M1127" s="206" t="s">
        <v>1</v>
      </c>
      <c r="N1127" s="207" t="s">
        <v>40</v>
      </c>
      <c r="O1127" s="62"/>
      <c r="P1127" s="167">
        <f>O1127*H1127</f>
        <v>0</v>
      </c>
      <c r="Q1127" s="167">
        <v>6.0299999999999999E-2</v>
      </c>
      <c r="R1127" s="167">
        <f>Q1127*H1127</f>
        <v>4.9494842999999999</v>
      </c>
      <c r="S1127" s="167">
        <v>0</v>
      </c>
      <c r="T1127" s="168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69" t="s">
        <v>1509</v>
      </c>
      <c r="AT1127" s="169" t="s">
        <v>305</v>
      </c>
      <c r="AU1127" s="169" t="s">
        <v>87</v>
      </c>
      <c r="AY1127" s="18" t="s">
        <v>196</v>
      </c>
      <c r="BE1127" s="170">
        <f>IF(N1127="základná",J1127,0)</f>
        <v>0</v>
      </c>
      <c r="BF1127" s="170">
        <f>IF(N1127="znížená",J1127,0)</f>
        <v>0</v>
      </c>
      <c r="BG1127" s="170">
        <f>IF(N1127="zákl. prenesená",J1127,0)</f>
        <v>0</v>
      </c>
      <c r="BH1127" s="170">
        <f>IF(N1127="zníž. prenesená",J1127,0)</f>
        <v>0</v>
      </c>
      <c r="BI1127" s="170">
        <f>IF(N1127="nulová",J1127,0)</f>
        <v>0</v>
      </c>
      <c r="BJ1127" s="18" t="s">
        <v>87</v>
      </c>
      <c r="BK1127" s="170">
        <f>ROUND(I1127*H1127,2)</f>
        <v>0</v>
      </c>
      <c r="BL1127" s="18" t="s">
        <v>609</v>
      </c>
      <c r="BM1127" s="169" t="s">
        <v>1834</v>
      </c>
    </row>
    <row r="1128" spans="1:65" s="13" customFormat="1">
      <c r="B1128" s="173"/>
      <c r="D1128" s="174" t="s">
        <v>219</v>
      </c>
      <c r="E1128" s="175" t="s">
        <v>1</v>
      </c>
      <c r="F1128" s="176" t="s">
        <v>1835</v>
      </c>
      <c r="H1128" s="177">
        <v>74.619</v>
      </c>
      <c r="I1128" s="178"/>
      <c r="L1128" s="173"/>
      <c r="M1128" s="179"/>
      <c r="N1128" s="180"/>
      <c r="O1128" s="180"/>
      <c r="P1128" s="180"/>
      <c r="Q1128" s="180"/>
      <c r="R1128" s="180"/>
      <c r="S1128" s="180"/>
      <c r="T1128" s="181"/>
      <c r="AT1128" s="175" t="s">
        <v>219</v>
      </c>
      <c r="AU1128" s="175" t="s">
        <v>87</v>
      </c>
      <c r="AV1128" s="13" t="s">
        <v>87</v>
      </c>
      <c r="AW1128" s="13" t="s">
        <v>29</v>
      </c>
      <c r="AX1128" s="13" t="s">
        <v>81</v>
      </c>
      <c r="AY1128" s="175" t="s">
        <v>196</v>
      </c>
    </row>
    <row r="1129" spans="1:65" s="13" customFormat="1">
      <c r="B1129" s="173"/>
      <c r="D1129" s="174" t="s">
        <v>219</v>
      </c>
      <c r="F1129" s="176" t="s">
        <v>1836</v>
      </c>
      <c r="H1129" s="177">
        <v>82.081000000000003</v>
      </c>
      <c r="I1129" s="178"/>
      <c r="L1129" s="173"/>
      <c r="M1129" s="179"/>
      <c r="N1129" s="180"/>
      <c r="O1129" s="180"/>
      <c r="P1129" s="180"/>
      <c r="Q1129" s="180"/>
      <c r="R1129" s="180"/>
      <c r="S1129" s="180"/>
      <c r="T1129" s="181"/>
      <c r="AT1129" s="175" t="s">
        <v>219</v>
      </c>
      <c r="AU1129" s="175" t="s">
        <v>87</v>
      </c>
      <c r="AV1129" s="13" t="s">
        <v>87</v>
      </c>
      <c r="AW1129" s="13" t="s">
        <v>3</v>
      </c>
      <c r="AX1129" s="13" t="s">
        <v>81</v>
      </c>
      <c r="AY1129" s="175" t="s">
        <v>196</v>
      </c>
    </row>
    <row r="1130" spans="1:65" s="2" customFormat="1" ht="21.75" customHeight="1">
      <c r="A1130" s="33"/>
      <c r="B1130" s="156"/>
      <c r="C1130" s="197" t="s">
        <v>1837</v>
      </c>
      <c r="D1130" s="197" t="s">
        <v>305</v>
      </c>
      <c r="E1130" s="198" t="s">
        <v>1838</v>
      </c>
      <c r="F1130" s="199" t="s">
        <v>1839</v>
      </c>
      <c r="G1130" s="200" t="s">
        <v>316</v>
      </c>
      <c r="H1130" s="201">
        <v>218.65799999999999</v>
      </c>
      <c r="I1130" s="202"/>
      <c r="J1130" s="203">
        <f>ROUND(I1130*H1130,2)</f>
        <v>0</v>
      </c>
      <c r="K1130" s="204"/>
      <c r="L1130" s="205"/>
      <c r="M1130" s="206" t="s">
        <v>1</v>
      </c>
      <c r="N1130" s="207" t="s">
        <v>40</v>
      </c>
      <c r="O1130" s="62"/>
      <c r="P1130" s="167">
        <f>O1130*H1130</f>
        <v>0</v>
      </c>
      <c r="Q1130" s="167">
        <v>6.8199999999999997E-2</v>
      </c>
      <c r="R1130" s="167">
        <f>Q1130*H1130</f>
        <v>14.912475599999999</v>
      </c>
      <c r="S1130" s="167">
        <v>0</v>
      </c>
      <c r="T1130" s="168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69" t="s">
        <v>1509</v>
      </c>
      <c r="AT1130" s="169" t="s">
        <v>305</v>
      </c>
      <c r="AU1130" s="169" t="s">
        <v>87</v>
      </c>
      <c r="AY1130" s="18" t="s">
        <v>196</v>
      </c>
      <c r="BE1130" s="170">
        <f>IF(N1130="základná",J1130,0)</f>
        <v>0</v>
      </c>
      <c r="BF1130" s="170">
        <f>IF(N1130="znížená",J1130,0)</f>
        <v>0</v>
      </c>
      <c r="BG1130" s="170">
        <f>IF(N1130="zákl. prenesená",J1130,0)</f>
        <v>0</v>
      </c>
      <c r="BH1130" s="170">
        <f>IF(N1130="zníž. prenesená",J1130,0)</f>
        <v>0</v>
      </c>
      <c r="BI1130" s="170">
        <f>IF(N1130="nulová",J1130,0)</f>
        <v>0</v>
      </c>
      <c r="BJ1130" s="18" t="s">
        <v>87</v>
      </c>
      <c r="BK1130" s="170">
        <f>ROUND(I1130*H1130,2)</f>
        <v>0</v>
      </c>
      <c r="BL1130" s="18" t="s">
        <v>609</v>
      </c>
      <c r="BM1130" s="169" t="s">
        <v>1840</v>
      </c>
    </row>
    <row r="1131" spans="1:65" s="13" customFormat="1">
      <c r="B1131" s="173"/>
      <c r="D1131" s="174" t="s">
        <v>219</v>
      </c>
      <c r="E1131" s="175" t="s">
        <v>1</v>
      </c>
      <c r="F1131" s="176" t="s">
        <v>1841</v>
      </c>
      <c r="H1131" s="177">
        <v>198.78</v>
      </c>
      <c r="I1131" s="178"/>
      <c r="L1131" s="173"/>
      <c r="M1131" s="179"/>
      <c r="N1131" s="180"/>
      <c r="O1131" s="180"/>
      <c r="P1131" s="180"/>
      <c r="Q1131" s="180"/>
      <c r="R1131" s="180"/>
      <c r="S1131" s="180"/>
      <c r="T1131" s="181"/>
      <c r="AT1131" s="175" t="s">
        <v>219</v>
      </c>
      <c r="AU1131" s="175" t="s">
        <v>87</v>
      </c>
      <c r="AV1131" s="13" t="s">
        <v>87</v>
      </c>
      <c r="AW1131" s="13" t="s">
        <v>29</v>
      </c>
      <c r="AX1131" s="13" t="s">
        <v>81</v>
      </c>
      <c r="AY1131" s="175" t="s">
        <v>196</v>
      </c>
    </row>
    <row r="1132" spans="1:65" s="13" customFormat="1">
      <c r="B1132" s="173"/>
      <c r="D1132" s="174" t="s">
        <v>219</v>
      </c>
      <c r="F1132" s="176" t="s">
        <v>1842</v>
      </c>
      <c r="H1132" s="177">
        <v>218.65799999999999</v>
      </c>
      <c r="I1132" s="178"/>
      <c r="L1132" s="173"/>
      <c r="M1132" s="179"/>
      <c r="N1132" s="180"/>
      <c r="O1132" s="180"/>
      <c r="P1132" s="180"/>
      <c r="Q1132" s="180"/>
      <c r="R1132" s="180"/>
      <c r="S1132" s="180"/>
      <c r="T1132" s="181"/>
      <c r="AT1132" s="175" t="s">
        <v>219</v>
      </c>
      <c r="AU1132" s="175" t="s">
        <v>87</v>
      </c>
      <c r="AV1132" s="13" t="s">
        <v>87</v>
      </c>
      <c r="AW1132" s="13" t="s">
        <v>3</v>
      </c>
      <c r="AX1132" s="13" t="s">
        <v>81</v>
      </c>
      <c r="AY1132" s="175" t="s">
        <v>196</v>
      </c>
    </row>
    <row r="1133" spans="1:65" s="2" customFormat="1" ht="24.2" customHeight="1">
      <c r="A1133" s="33"/>
      <c r="B1133" s="156"/>
      <c r="C1133" s="197" t="s">
        <v>1843</v>
      </c>
      <c r="D1133" s="197" t="s">
        <v>305</v>
      </c>
      <c r="E1133" s="198" t="s">
        <v>1844</v>
      </c>
      <c r="F1133" s="199" t="s">
        <v>1845</v>
      </c>
      <c r="G1133" s="200" t="s">
        <v>316</v>
      </c>
      <c r="H1133" s="201">
        <v>319.34100000000001</v>
      </c>
      <c r="I1133" s="202"/>
      <c r="J1133" s="203">
        <f>ROUND(I1133*H1133,2)</f>
        <v>0</v>
      </c>
      <c r="K1133" s="204"/>
      <c r="L1133" s="205"/>
      <c r="M1133" s="206" t="s">
        <v>1</v>
      </c>
      <c r="N1133" s="207" t="s">
        <v>40</v>
      </c>
      <c r="O1133" s="62"/>
      <c r="P1133" s="167">
        <f>O1133*H1133</f>
        <v>0</v>
      </c>
      <c r="Q1133" s="167">
        <v>0.11700000000000001</v>
      </c>
      <c r="R1133" s="167">
        <f>Q1133*H1133</f>
        <v>37.362897000000004</v>
      </c>
      <c r="S1133" s="167">
        <v>0</v>
      </c>
      <c r="T1133" s="168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69" t="s">
        <v>1509</v>
      </c>
      <c r="AT1133" s="169" t="s">
        <v>305</v>
      </c>
      <c r="AU1133" s="169" t="s">
        <v>87</v>
      </c>
      <c r="AY1133" s="18" t="s">
        <v>196</v>
      </c>
      <c r="BE1133" s="170">
        <f>IF(N1133="základná",J1133,0)</f>
        <v>0</v>
      </c>
      <c r="BF1133" s="170">
        <f>IF(N1133="znížená",J1133,0)</f>
        <v>0</v>
      </c>
      <c r="BG1133" s="170">
        <f>IF(N1133="zákl. prenesená",J1133,0)</f>
        <v>0</v>
      </c>
      <c r="BH1133" s="170">
        <f>IF(N1133="zníž. prenesená",J1133,0)</f>
        <v>0</v>
      </c>
      <c r="BI1133" s="170">
        <f>IF(N1133="nulová",J1133,0)</f>
        <v>0</v>
      </c>
      <c r="BJ1133" s="18" t="s">
        <v>87</v>
      </c>
      <c r="BK1133" s="170">
        <f>ROUND(I1133*H1133,2)</f>
        <v>0</v>
      </c>
      <c r="BL1133" s="18" t="s">
        <v>609</v>
      </c>
      <c r="BM1133" s="169" t="s">
        <v>1846</v>
      </c>
    </row>
    <row r="1134" spans="1:65" s="13" customFormat="1">
      <c r="B1134" s="173"/>
      <c r="D1134" s="174" t="s">
        <v>219</v>
      </c>
      <c r="E1134" s="175" t="s">
        <v>1</v>
      </c>
      <c r="F1134" s="176" t="s">
        <v>1847</v>
      </c>
      <c r="H1134" s="177">
        <v>248.631</v>
      </c>
      <c r="I1134" s="178"/>
      <c r="L1134" s="173"/>
      <c r="M1134" s="179"/>
      <c r="N1134" s="180"/>
      <c r="O1134" s="180"/>
      <c r="P1134" s="180"/>
      <c r="Q1134" s="180"/>
      <c r="R1134" s="180"/>
      <c r="S1134" s="180"/>
      <c r="T1134" s="181"/>
      <c r="AT1134" s="175" t="s">
        <v>219</v>
      </c>
      <c r="AU1134" s="175" t="s">
        <v>87</v>
      </c>
      <c r="AV1134" s="13" t="s">
        <v>87</v>
      </c>
      <c r="AW1134" s="13" t="s">
        <v>29</v>
      </c>
      <c r="AX1134" s="13" t="s">
        <v>74</v>
      </c>
      <c r="AY1134" s="175" t="s">
        <v>196</v>
      </c>
    </row>
    <row r="1135" spans="1:65" s="13" customFormat="1">
      <c r="B1135" s="173"/>
      <c r="D1135" s="174" t="s">
        <v>219</v>
      </c>
      <c r="E1135" s="175" t="s">
        <v>1</v>
      </c>
      <c r="F1135" s="176" t="s">
        <v>1848</v>
      </c>
      <c r="H1135" s="177">
        <v>41.679000000000002</v>
      </c>
      <c r="I1135" s="178"/>
      <c r="L1135" s="173"/>
      <c r="M1135" s="179"/>
      <c r="N1135" s="180"/>
      <c r="O1135" s="180"/>
      <c r="P1135" s="180"/>
      <c r="Q1135" s="180"/>
      <c r="R1135" s="180"/>
      <c r="S1135" s="180"/>
      <c r="T1135" s="181"/>
      <c r="AT1135" s="175" t="s">
        <v>219</v>
      </c>
      <c r="AU1135" s="175" t="s">
        <v>87</v>
      </c>
      <c r="AV1135" s="13" t="s">
        <v>87</v>
      </c>
      <c r="AW1135" s="13" t="s">
        <v>29</v>
      </c>
      <c r="AX1135" s="13" t="s">
        <v>74</v>
      </c>
      <c r="AY1135" s="175" t="s">
        <v>196</v>
      </c>
    </row>
    <row r="1136" spans="1:65" s="14" customFormat="1">
      <c r="B1136" s="182"/>
      <c r="D1136" s="174" t="s">
        <v>219</v>
      </c>
      <c r="E1136" s="183" t="s">
        <v>1</v>
      </c>
      <c r="F1136" s="184" t="s">
        <v>233</v>
      </c>
      <c r="H1136" s="185">
        <v>290.31</v>
      </c>
      <c r="I1136" s="186"/>
      <c r="L1136" s="182"/>
      <c r="M1136" s="187"/>
      <c r="N1136" s="188"/>
      <c r="O1136" s="188"/>
      <c r="P1136" s="188"/>
      <c r="Q1136" s="188"/>
      <c r="R1136" s="188"/>
      <c r="S1136" s="188"/>
      <c r="T1136" s="189"/>
      <c r="AT1136" s="183" t="s">
        <v>219</v>
      </c>
      <c r="AU1136" s="183" t="s">
        <v>87</v>
      </c>
      <c r="AV1136" s="14" t="s">
        <v>200</v>
      </c>
      <c r="AW1136" s="14" t="s">
        <v>29</v>
      </c>
      <c r="AX1136" s="14" t="s">
        <v>81</v>
      </c>
      <c r="AY1136" s="183" t="s">
        <v>196</v>
      </c>
    </row>
    <row r="1137" spans="1:65" s="13" customFormat="1">
      <c r="B1137" s="173"/>
      <c r="D1137" s="174" t="s">
        <v>219</v>
      </c>
      <c r="F1137" s="176" t="s">
        <v>1849</v>
      </c>
      <c r="H1137" s="177">
        <v>319.34100000000001</v>
      </c>
      <c r="I1137" s="178"/>
      <c r="L1137" s="173"/>
      <c r="M1137" s="179"/>
      <c r="N1137" s="180"/>
      <c r="O1137" s="180"/>
      <c r="P1137" s="180"/>
      <c r="Q1137" s="180"/>
      <c r="R1137" s="180"/>
      <c r="S1137" s="180"/>
      <c r="T1137" s="181"/>
      <c r="AT1137" s="175" t="s">
        <v>219</v>
      </c>
      <c r="AU1137" s="175" t="s">
        <v>87</v>
      </c>
      <c r="AV1137" s="13" t="s">
        <v>87</v>
      </c>
      <c r="AW1137" s="13" t="s">
        <v>3</v>
      </c>
      <c r="AX1137" s="13" t="s">
        <v>81</v>
      </c>
      <c r="AY1137" s="175" t="s">
        <v>196</v>
      </c>
    </row>
    <row r="1138" spans="1:65" s="2" customFormat="1" ht="21.75" customHeight="1">
      <c r="A1138" s="33"/>
      <c r="B1138" s="156"/>
      <c r="C1138" s="197" t="s">
        <v>1850</v>
      </c>
      <c r="D1138" s="197" t="s">
        <v>305</v>
      </c>
      <c r="E1138" s="198" t="s">
        <v>1851</v>
      </c>
      <c r="F1138" s="199" t="s">
        <v>1852</v>
      </c>
      <c r="G1138" s="200" t="s">
        <v>316</v>
      </c>
      <c r="H1138" s="201">
        <v>92.953999999999994</v>
      </c>
      <c r="I1138" s="202"/>
      <c r="J1138" s="203">
        <f>ROUND(I1138*H1138,2)</f>
        <v>0</v>
      </c>
      <c r="K1138" s="204"/>
      <c r="L1138" s="205"/>
      <c r="M1138" s="206" t="s">
        <v>1</v>
      </c>
      <c r="N1138" s="207" t="s">
        <v>40</v>
      </c>
      <c r="O1138" s="62"/>
      <c r="P1138" s="167">
        <f>O1138*H1138</f>
        <v>0</v>
      </c>
      <c r="Q1138" s="167">
        <v>5.1200000000000002E-2</v>
      </c>
      <c r="R1138" s="167">
        <f>Q1138*H1138</f>
        <v>4.7592448000000003</v>
      </c>
      <c r="S1138" s="167">
        <v>0</v>
      </c>
      <c r="T1138" s="168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69" t="s">
        <v>1509</v>
      </c>
      <c r="AT1138" s="169" t="s">
        <v>305</v>
      </c>
      <c r="AU1138" s="169" t="s">
        <v>87</v>
      </c>
      <c r="AY1138" s="18" t="s">
        <v>196</v>
      </c>
      <c r="BE1138" s="170">
        <f>IF(N1138="základná",J1138,0)</f>
        <v>0</v>
      </c>
      <c r="BF1138" s="170">
        <f>IF(N1138="znížená",J1138,0)</f>
        <v>0</v>
      </c>
      <c r="BG1138" s="170">
        <f>IF(N1138="zákl. prenesená",J1138,0)</f>
        <v>0</v>
      </c>
      <c r="BH1138" s="170">
        <f>IF(N1138="zníž. prenesená",J1138,0)</f>
        <v>0</v>
      </c>
      <c r="BI1138" s="170">
        <f>IF(N1138="nulová",J1138,0)</f>
        <v>0</v>
      </c>
      <c r="BJ1138" s="18" t="s">
        <v>87</v>
      </c>
      <c r="BK1138" s="170">
        <f>ROUND(I1138*H1138,2)</f>
        <v>0</v>
      </c>
      <c r="BL1138" s="18" t="s">
        <v>609</v>
      </c>
      <c r="BM1138" s="169" t="s">
        <v>1853</v>
      </c>
    </row>
    <row r="1139" spans="1:65" s="13" customFormat="1">
      <c r="B1139" s="173"/>
      <c r="D1139" s="174" t="s">
        <v>219</v>
      </c>
      <c r="E1139" s="175" t="s">
        <v>1</v>
      </c>
      <c r="F1139" s="176" t="s">
        <v>1854</v>
      </c>
      <c r="H1139" s="177">
        <v>84.504000000000005</v>
      </c>
      <c r="I1139" s="178"/>
      <c r="L1139" s="173"/>
      <c r="M1139" s="179"/>
      <c r="N1139" s="180"/>
      <c r="O1139" s="180"/>
      <c r="P1139" s="180"/>
      <c r="Q1139" s="180"/>
      <c r="R1139" s="180"/>
      <c r="S1139" s="180"/>
      <c r="T1139" s="181"/>
      <c r="AT1139" s="175" t="s">
        <v>219</v>
      </c>
      <c r="AU1139" s="175" t="s">
        <v>87</v>
      </c>
      <c r="AV1139" s="13" t="s">
        <v>87</v>
      </c>
      <c r="AW1139" s="13" t="s">
        <v>29</v>
      </c>
      <c r="AX1139" s="13" t="s">
        <v>81</v>
      </c>
      <c r="AY1139" s="175" t="s">
        <v>196</v>
      </c>
    </row>
    <row r="1140" spans="1:65" s="13" customFormat="1">
      <c r="B1140" s="173"/>
      <c r="D1140" s="174" t="s">
        <v>219</v>
      </c>
      <c r="F1140" s="176" t="s">
        <v>1855</v>
      </c>
      <c r="H1140" s="177">
        <v>92.953999999999994</v>
      </c>
      <c r="I1140" s="178"/>
      <c r="L1140" s="173"/>
      <c r="M1140" s="179"/>
      <c r="N1140" s="180"/>
      <c r="O1140" s="180"/>
      <c r="P1140" s="180"/>
      <c r="Q1140" s="180"/>
      <c r="R1140" s="180"/>
      <c r="S1140" s="180"/>
      <c r="T1140" s="181"/>
      <c r="AT1140" s="175" t="s">
        <v>219</v>
      </c>
      <c r="AU1140" s="175" t="s">
        <v>87</v>
      </c>
      <c r="AV1140" s="13" t="s">
        <v>87</v>
      </c>
      <c r="AW1140" s="13" t="s">
        <v>3</v>
      </c>
      <c r="AX1140" s="13" t="s">
        <v>81</v>
      </c>
      <c r="AY1140" s="175" t="s">
        <v>196</v>
      </c>
    </row>
    <row r="1141" spans="1:65" s="2" customFormat="1" ht="24.2" customHeight="1">
      <c r="A1141" s="33"/>
      <c r="B1141" s="156"/>
      <c r="C1141" s="197" t="s">
        <v>1856</v>
      </c>
      <c r="D1141" s="197" t="s">
        <v>305</v>
      </c>
      <c r="E1141" s="198" t="s">
        <v>1857</v>
      </c>
      <c r="F1141" s="199" t="s">
        <v>1858</v>
      </c>
      <c r="G1141" s="200" t="s">
        <v>280</v>
      </c>
      <c r="H1141" s="201">
        <v>1.01</v>
      </c>
      <c r="I1141" s="202"/>
      <c r="J1141" s="203">
        <f>ROUND(I1141*H1141,2)</f>
        <v>0</v>
      </c>
      <c r="K1141" s="204"/>
      <c r="L1141" s="205"/>
      <c r="M1141" s="206" t="s">
        <v>1</v>
      </c>
      <c r="N1141" s="207" t="s">
        <v>40</v>
      </c>
      <c r="O1141" s="62"/>
      <c r="P1141" s="167">
        <f>O1141*H1141</f>
        <v>0</v>
      </c>
      <c r="Q1141" s="167">
        <v>1</v>
      </c>
      <c r="R1141" s="167">
        <f>Q1141*H1141</f>
        <v>1.01</v>
      </c>
      <c r="S1141" s="167">
        <v>0</v>
      </c>
      <c r="T1141" s="168">
        <f>S1141*H1141</f>
        <v>0</v>
      </c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R1141" s="169" t="s">
        <v>1509</v>
      </c>
      <c r="AT1141" s="169" t="s">
        <v>305</v>
      </c>
      <c r="AU1141" s="169" t="s">
        <v>87</v>
      </c>
      <c r="AY1141" s="18" t="s">
        <v>196</v>
      </c>
      <c r="BE1141" s="170">
        <f>IF(N1141="základná",J1141,0)</f>
        <v>0</v>
      </c>
      <c r="BF1141" s="170">
        <f>IF(N1141="znížená",J1141,0)</f>
        <v>0</v>
      </c>
      <c r="BG1141" s="170">
        <f>IF(N1141="zákl. prenesená",J1141,0)</f>
        <v>0</v>
      </c>
      <c r="BH1141" s="170">
        <f>IF(N1141="zníž. prenesená",J1141,0)</f>
        <v>0</v>
      </c>
      <c r="BI1141" s="170">
        <f>IF(N1141="nulová",J1141,0)</f>
        <v>0</v>
      </c>
      <c r="BJ1141" s="18" t="s">
        <v>87</v>
      </c>
      <c r="BK1141" s="170">
        <f>ROUND(I1141*H1141,2)</f>
        <v>0</v>
      </c>
      <c r="BL1141" s="18" t="s">
        <v>609</v>
      </c>
      <c r="BM1141" s="169" t="s">
        <v>1859</v>
      </c>
    </row>
    <row r="1142" spans="1:65" s="13" customFormat="1">
      <c r="B1142" s="173"/>
      <c r="D1142" s="174" t="s">
        <v>219</v>
      </c>
      <c r="E1142" s="175" t="s">
        <v>1</v>
      </c>
      <c r="F1142" s="176" t="s">
        <v>1860</v>
      </c>
      <c r="H1142" s="177">
        <v>0.91800000000000004</v>
      </c>
      <c r="I1142" s="178"/>
      <c r="L1142" s="173"/>
      <c r="M1142" s="179"/>
      <c r="N1142" s="180"/>
      <c r="O1142" s="180"/>
      <c r="P1142" s="180"/>
      <c r="Q1142" s="180"/>
      <c r="R1142" s="180"/>
      <c r="S1142" s="180"/>
      <c r="T1142" s="181"/>
      <c r="AT1142" s="175" t="s">
        <v>219</v>
      </c>
      <c r="AU1142" s="175" t="s">
        <v>87</v>
      </c>
      <c r="AV1142" s="13" t="s">
        <v>87</v>
      </c>
      <c r="AW1142" s="13" t="s">
        <v>29</v>
      </c>
      <c r="AX1142" s="13" t="s">
        <v>81</v>
      </c>
      <c r="AY1142" s="175" t="s">
        <v>196</v>
      </c>
    </row>
    <row r="1143" spans="1:65" s="13" customFormat="1">
      <c r="B1143" s="173"/>
      <c r="D1143" s="174" t="s">
        <v>219</v>
      </c>
      <c r="F1143" s="176" t="s">
        <v>1861</v>
      </c>
      <c r="H1143" s="177">
        <v>1.01</v>
      </c>
      <c r="I1143" s="178"/>
      <c r="L1143" s="173"/>
      <c r="M1143" s="179"/>
      <c r="N1143" s="180"/>
      <c r="O1143" s="180"/>
      <c r="P1143" s="180"/>
      <c r="Q1143" s="180"/>
      <c r="R1143" s="180"/>
      <c r="S1143" s="180"/>
      <c r="T1143" s="181"/>
      <c r="AT1143" s="175" t="s">
        <v>219</v>
      </c>
      <c r="AU1143" s="175" t="s">
        <v>87</v>
      </c>
      <c r="AV1143" s="13" t="s">
        <v>87</v>
      </c>
      <c r="AW1143" s="13" t="s">
        <v>3</v>
      </c>
      <c r="AX1143" s="13" t="s">
        <v>81</v>
      </c>
      <c r="AY1143" s="175" t="s">
        <v>196</v>
      </c>
    </row>
    <row r="1144" spans="1:65" s="2" customFormat="1" ht="24.2" customHeight="1">
      <c r="A1144" s="33"/>
      <c r="B1144" s="156"/>
      <c r="C1144" s="197" t="s">
        <v>1862</v>
      </c>
      <c r="D1144" s="197" t="s">
        <v>305</v>
      </c>
      <c r="E1144" s="198" t="s">
        <v>1863</v>
      </c>
      <c r="F1144" s="199" t="s">
        <v>1864</v>
      </c>
      <c r="G1144" s="200" t="s">
        <v>280</v>
      </c>
      <c r="H1144" s="201">
        <v>7.7279999999999998</v>
      </c>
      <c r="I1144" s="202"/>
      <c r="J1144" s="203">
        <f>ROUND(I1144*H1144,2)</f>
        <v>0</v>
      </c>
      <c r="K1144" s="204"/>
      <c r="L1144" s="205"/>
      <c r="M1144" s="206" t="s">
        <v>1</v>
      </c>
      <c r="N1144" s="207" t="s">
        <v>40</v>
      </c>
      <c r="O1144" s="62"/>
      <c r="P1144" s="167">
        <f>O1144*H1144</f>
        <v>0</v>
      </c>
      <c r="Q1144" s="167">
        <v>1</v>
      </c>
      <c r="R1144" s="167">
        <f>Q1144*H1144</f>
        <v>7.7279999999999998</v>
      </c>
      <c r="S1144" s="167">
        <v>0</v>
      </c>
      <c r="T1144" s="168">
        <f>S1144*H1144</f>
        <v>0</v>
      </c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R1144" s="169" t="s">
        <v>1509</v>
      </c>
      <c r="AT1144" s="169" t="s">
        <v>305</v>
      </c>
      <c r="AU1144" s="169" t="s">
        <v>87</v>
      </c>
      <c r="AY1144" s="18" t="s">
        <v>196</v>
      </c>
      <c r="BE1144" s="170">
        <f>IF(N1144="základná",J1144,0)</f>
        <v>0</v>
      </c>
      <c r="BF1144" s="170">
        <f>IF(N1144="znížená",J1144,0)</f>
        <v>0</v>
      </c>
      <c r="BG1144" s="170">
        <f>IF(N1144="zákl. prenesená",J1144,0)</f>
        <v>0</v>
      </c>
      <c r="BH1144" s="170">
        <f>IF(N1144="zníž. prenesená",J1144,0)</f>
        <v>0</v>
      </c>
      <c r="BI1144" s="170">
        <f>IF(N1144="nulová",J1144,0)</f>
        <v>0</v>
      </c>
      <c r="BJ1144" s="18" t="s">
        <v>87</v>
      </c>
      <c r="BK1144" s="170">
        <f>ROUND(I1144*H1144,2)</f>
        <v>0</v>
      </c>
      <c r="BL1144" s="18" t="s">
        <v>609</v>
      </c>
      <c r="BM1144" s="169" t="s">
        <v>1865</v>
      </c>
    </row>
    <row r="1145" spans="1:65" s="13" customFormat="1">
      <c r="B1145" s="173"/>
      <c r="D1145" s="174" t="s">
        <v>219</v>
      </c>
      <c r="E1145" s="175" t="s">
        <v>1</v>
      </c>
      <c r="F1145" s="176" t="s">
        <v>1866</v>
      </c>
      <c r="H1145" s="177">
        <v>7.0250000000000004</v>
      </c>
      <c r="I1145" s="178"/>
      <c r="L1145" s="173"/>
      <c r="M1145" s="179"/>
      <c r="N1145" s="180"/>
      <c r="O1145" s="180"/>
      <c r="P1145" s="180"/>
      <c r="Q1145" s="180"/>
      <c r="R1145" s="180"/>
      <c r="S1145" s="180"/>
      <c r="T1145" s="181"/>
      <c r="AT1145" s="175" t="s">
        <v>219</v>
      </c>
      <c r="AU1145" s="175" t="s">
        <v>87</v>
      </c>
      <c r="AV1145" s="13" t="s">
        <v>87</v>
      </c>
      <c r="AW1145" s="13" t="s">
        <v>29</v>
      </c>
      <c r="AX1145" s="13" t="s">
        <v>81</v>
      </c>
      <c r="AY1145" s="175" t="s">
        <v>196</v>
      </c>
    </row>
    <row r="1146" spans="1:65" s="13" customFormat="1">
      <c r="B1146" s="173"/>
      <c r="D1146" s="174" t="s">
        <v>219</v>
      </c>
      <c r="F1146" s="176" t="s">
        <v>1867</v>
      </c>
      <c r="H1146" s="177">
        <v>7.7279999999999998</v>
      </c>
      <c r="I1146" s="178"/>
      <c r="L1146" s="173"/>
      <c r="M1146" s="179"/>
      <c r="N1146" s="180"/>
      <c r="O1146" s="180"/>
      <c r="P1146" s="180"/>
      <c r="Q1146" s="180"/>
      <c r="R1146" s="180"/>
      <c r="S1146" s="180"/>
      <c r="T1146" s="181"/>
      <c r="AT1146" s="175" t="s">
        <v>219</v>
      </c>
      <c r="AU1146" s="175" t="s">
        <v>87</v>
      </c>
      <c r="AV1146" s="13" t="s">
        <v>87</v>
      </c>
      <c r="AW1146" s="13" t="s">
        <v>3</v>
      </c>
      <c r="AX1146" s="13" t="s">
        <v>81</v>
      </c>
      <c r="AY1146" s="175" t="s">
        <v>196</v>
      </c>
    </row>
    <row r="1147" spans="1:65" s="2" customFormat="1" ht="24.2" customHeight="1">
      <c r="A1147" s="33"/>
      <c r="B1147" s="156"/>
      <c r="C1147" s="197" t="s">
        <v>1868</v>
      </c>
      <c r="D1147" s="197" t="s">
        <v>305</v>
      </c>
      <c r="E1147" s="198" t="s">
        <v>1869</v>
      </c>
      <c r="F1147" s="199" t="s">
        <v>1870</v>
      </c>
      <c r="G1147" s="200" t="s">
        <v>280</v>
      </c>
      <c r="H1147" s="201">
        <v>11.762</v>
      </c>
      <c r="I1147" s="202"/>
      <c r="J1147" s="203">
        <f>ROUND(I1147*H1147,2)</f>
        <v>0</v>
      </c>
      <c r="K1147" s="204"/>
      <c r="L1147" s="205"/>
      <c r="M1147" s="206" t="s">
        <v>1</v>
      </c>
      <c r="N1147" s="207" t="s">
        <v>40</v>
      </c>
      <c r="O1147" s="62"/>
      <c r="P1147" s="167">
        <f>O1147*H1147</f>
        <v>0</v>
      </c>
      <c r="Q1147" s="167">
        <v>1</v>
      </c>
      <c r="R1147" s="167">
        <f>Q1147*H1147</f>
        <v>11.762</v>
      </c>
      <c r="S1147" s="167">
        <v>0</v>
      </c>
      <c r="T1147" s="168">
        <f>S1147*H1147</f>
        <v>0</v>
      </c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R1147" s="169" t="s">
        <v>1509</v>
      </c>
      <c r="AT1147" s="169" t="s">
        <v>305</v>
      </c>
      <c r="AU1147" s="169" t="s">
        <v>87</v>
      </c>
      <c r="AY1147" s="18" t="s">
        <v>196</v>
      </c>
      <c r="BE1147" s="170">
        <f>IF(N1147="základná",J1147,0)</f>
        <v>0</v>
      </c>
      <c r="BF1147" s="170">
        <f>IF(N1147="znížená",J1147,0)</f>
        <v>0</v>
      </c>
      <c r="BG1147" s="170">
        <f>IF(N1147="zákl. prenesená",J1147,0)</f>
        <v>0</v>
      </c>
      <c r="BH1147" s="170">
        <f>IF(N1147="zníž. prenesená",J1147,0)</f>
        <v>0</v>
      </c>
      <c r="BI1147" s="170">
        <f>IF(N1147="nulová",J1147,0)</f>
        <v>0</v>
      </c>
      <c r="BJ1147" s="18" t="s">
        <v>87</v>
      </c>
      <c r="BK1147" s="170">
        <f>ROUND(I1147*H1147,2)</f>
        <v>0</v>
      </c>
      <c r="BL1147" s="18" t="s">
        <v>609</v>
      </c>
      <c r="BM1147" s="169" t="s">
        <v>1871</v>
      </c>
    </row>
    <row r="1148" spans="1:65" s="13" customFormat="1">
      <c r="B1148" s="173"/>
      <c r="D1148" s="174" t="s">
        <v>219</v>
      </c>
      <c r="E1148" s="175" t="s">
        <v>1</v>
      </c>
      <c r="F1148" s="176" t="s">
        <v>1872</v>
      </c>
      <c r="H1148" s="177">
        <v>10.693</v>
      </c>
      <c r="I1148" s="178"/>
      <c r="L1148" s="173"/>
      <c r="M1148" s="179"/>
      <c r="N1148" s="180"/>
      <c r="O1148" s="180"/>
      <c r="P1148" s="180"/>
      <c r="Q1148" s="180"/>
      <c r="R1148" s="180"/>
      <c r="S1148" s="180"/>
      <c r="T1148" s="181"/>
      <c r="AT1148" s="175" t="s">
        <v>219</v>
      </c>
      <c r="AU1148" s="175" t="s">
        <v>87</v>
      </c>
      <c r="AV1148" s="13" t="s">
        <v>87</v>
      </c>
      <c r="AW1148" s="13" t="s">
        <v>29</v>
      </c>
      <c r="AX1148" s="13" t="s">
        <v>81</v>
      </c>
      <c r="AY1148" s="175" t="s">
        <v>196</v>
      </c>
    </row>
    <row r="1149" spans="1:65" s="13" customFormat="1">
      <c r="B1149" s="173"/>
      <c r="D1149" s="174" t="s">
        <v>219</v>
      </c>
      <c r="F1149" s="176" t="s">
        <v>1873</v>
      </c>
      <c r="H1149" s="177">
        <v>11.762</v>
      </c>
      <c r="I1149" s="178"/>
      <c r="L1149" s="173"/>
      <c r="M1149" s="179"/>
      <c r="N1149" s="180"/>
      <c r="O1149" s="180"/>
      <c r="P1149" s="180"/>
      <c r="Q1149" s="180"/>
      <c r="R1149" s="180"/>
      <c r="S1149" s="180"/>
      <c r="T1149" s="181"/>
      <c r="AT1149" s="175" t="s">
        <v>219</v>
      </c>
      <c r="AU1149" s="175" t="s">
        <v>87</v>
      </c>
      <c r="AV1149" s="13" t="s">
        <v>87</v>
      </c>
      <c r="AW1149" s="13" t="s">
        <v>3</v>
      </c>
      <c r="AX1149" s="13" t="s">
        <v>81</v>
      </c>
      <c r="AY1149" s="175" t="s">
        <v>196</v>
      </c>
    </row>
    <row r="1150" spans="1:65" s="2" customFormat="1" ht="24.2" customHeight="1">
      <c r="A1150" s="33"/>
      <c r="B1150" s="156"/>
      <c r="C1150" s="197" t="s">
        <v>1874</v>
      </c>
      <c r="D1150" s="197" t="s">
        <v>305</v>
      </c>
      <c r="E1150" s="198" t="s">
        <v>1875</v>
      </c>
      <c r="F1150" s="199" t="s">
        <v>1876</v>
      </c>
      <c r="G1150" s="200" t="s">
        <v>280</v>
      </c>
      <c r="H1150" s="201">
        <v>1.9510000000000001</v>
      </c>
      <c r="I1150" s="202"/>
      <c r="J1150" s="203">
        <f>ROUND(I1150*H1150,2)</f>
        <v>0</v>
      </c>
      <c r="K1150" s="204"/>
      <c r="L1150" s="205"/>
      <c r="M1150" s="206" t="s">
        <v>1</v>
      </c>
      <c r="N1150" s="207" t="s">
        <v>40</v>
      </c>
      <c r="O1150" s="62"/>
      <c r="P1150" s="167">
        <f>O1150*H1150</f>
        <v>0</v>
      </c>
      <c r="Q1150" s="167">
        <v>1</v>
      </c>
      <c r="R1150" s="167">
        <f>Q1150*H1150</f>
        <v>1.9510000000000001</v>
      </c>
      <c r="S1150" s="167">
        <v>0</v>
      </c>
      <c r="T1150" s="168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69" t="s">
        <v>1509</v>
      </c>
      <c r="AT1150" s="169" t="s">
        <v>305</v>
      </c>
      <c r="AU1150" s="169" t="s">
        <v>87</v>
      </c>
      <c r="AY1150" s="18" t="s">
        <v>196</v>
      </c>
      <c r="BE1150" s="170">
        <f>IF(N1150="základná",J1150,0)</f>
        <v>0</v>
      </c>
      <c r="BF1150" s="170">
        <f>IF(N1150="znížená",J1150,0)</f>
        <v>0</v>
      </c>
      <c r="BG1150" s="170">
        <f>IF(N1150="zákl. prenesená",J1150,0)</f>
        <v>0</v>
      </c>
      <c r="BH1150" s="170">
        <f>IF(N1150="zníž. prenesená",J1150,0)</f>
        <v>0</v>
      </c>
      <c r="BI1150" s="170">
        <f>IF(N1150="nulová",J1150,0)</f>
        <v>0</v>
      </c>
      <c r="BJ1150" s="18" t="s">
        <v>87</v>
      </c>
      <c r="BK1150" s="170">
        <f>ROUND(I1150*H1150,2)</f>
        <v>0</v>
      </c>
      <c r="BL1150" s="18" t="s">
        <v>609</v>
      </c>
      <c r="BM1150" s="169" t="s">
        <v>1877</v>
      </c>
    </row>
    <row r="1151" spans="1:65" s="13" customFormat="1">
      <c r="B1151" s="173"/>
      <c r="D1151" s="174" t="s">
        <v>219</v>
      </c>
      <c r="E1151" s="175" t="s">
        <v>1</v>
      </c>
      <c r="F1151" s="176" t="s">
        <v>1878</v>
      </c>
      <c r="H1151" s="177">
        <v>1.774</v>
      </c>
      <c r="I1151" s="178"/>
      <c r="L1151" s="173"/>
      <c r="M1151" s="179"/>
      <c r="N1151" s="180"/>
      <c r="O1151" s="180"/>
      <c r="P1151" s="180"/>
      <c r="Q1151" s="180"/>
      <c r="R1151" s="180"/>
      <c r="S1151" s="180"/>
      <c r="T1151" s="181"/>
      <c r="AT1151" s="175" t="s">
        <v>219</v>
      </c>
      <c r="AU1151" s="175" t="s">
        <v>87</v>
      </c>
      <c r="AV1151" s="13" t="s">
        <v>87</v>
      </c>
      <c r="AW1151" s="13" t="s">
        <v>29</v>
      </c>
      <c r="AX1151" s="13" t="s">
        <v>81</v>
      </c>
      <c r="AY1151" s="175" t="s">
        <v>196</v>
      </c>
    </row>
    <row r="1152" spans="1:65" s="13" customFormat="1">
      <c r="B1152" s="173"/>
      <c r="D1152" s="174" t="s">
        <v>219</v>
      </c>
      <c r="F1152" s="176" t="s">
        <v>1879</v>
      </c>
      <c r="H1152" s="177">
        <v>1.9510000000000001</v>
      </c>
      <c r="I1152" s="178"/>
      <c r="L1152" s="173"/>
      <c r="M1152" s="179"/>
      <c r="N1152" s="180"/>
      <c r="O1152" s="180"/>
      <c r="P1152" s="180"/>
      <c r="Q1152" s="180"/>
      <c r="R1152" s="180"/>
      <c r="S1152" s="180"/>
      <c r="T1152" s="181"/>
      <c r="AT1152" s="175" t="s">
        <v>219</v>
      </c>
      <c r="AU1152" s="175" t="s">
        <v>87</v>
      </c>
      <c r="AV1152" s="13" t="s">
        <v>87</v>
      </c>
      <c r="AW1152" s="13" t="s">
        <v>3</v>
      </c>
      <c r="AX1152" s="13" t="s">
        <v>81</v>
      </c>
      <c r="AY1152" s="175" t="s">
        <v>196</v>
      </c>
    </row>
    <row r="1153" spans="1:65" s="2" customFormat="1" ht="24.2" customHeight="1">
      <c r="A1153" s="33"/>
      <c r="B1153" s="156"/>
      <c r="C1153" s="197" t="s">
        <v>1880</v>
      </c>
      <c r="D1153" s="197" t="s">
        <v>305</v>
      </c>
      <c r="E1153" s="198" t="s">
        <v>1881</v>
      </c>
      <c r="F1153" s="199" t="s">
        <v>1882</v>
      </c>
      <c r="G1153" s="200" t="s">
        <v>280</v>
      </c>
      <c r="H1153" s="201">
        <v>7.6050000000000004</v>
      </c>
      <c r="I1153" s="202"/>
      <c r="J1153" s="203">
        <f>ROUND(I1153*H1153,2)</f>
        <v>0</v>
      </c>
      <c r="K1153" s="204"/>
      <c r="L1153" s="205"/>
      <c r="M1153" s="206" t="s">
        <v>1</v>
      </c>
      <c r="N1153" s="207" t="s">
        <v>40</v>
      </c>
      <c r="O1153" s="62"/>
      <c r="P1153" s="167">
        <f>O1153*H1153</f>
        <v>0</v>
      </c>
      <c r="Q1153" s="167">
        <v>1</v>
      </c>
      <c r="R1153" s="167">
        <f>Q1153*H1153</f>
        <v>7.6050000000000004</v>
      </c>
      <c r="S1153" s="167">
        <v>0</v>
      </c>
      <c r="T1153" s="168">
        <f>S1153*H1153</f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69" t="s">
        <v>1509</v>
      </c>
      <c r="AT1153" s="169" t="s">
        <v>305</v>
      </c>
      <c r="AU1153" s="169" t="s">
        <v>87</v>
      </c>
      <c r="AY1153" s="18" t="s">
        <v>196</v>
      </c>
      <c r="BE1153" s="170">
        <f>IF(N1153="základná",J1153,0)</f>
        <v>0</v>
      </c>
      <c r="BF1153" s="170">
        <f>IF(N1153="znížená",J1153,0)</f>
        <v>0</v>
      </c>
      <c r="BG1153" s="170">
        <f>IF(N1153="zákl. prenesená",J1153,0)</f>
        <v>0</v>
      </c>
      <c r="BH1153" s="170">
        <f>IF(N1153="zníž. prenesená",J1153,0)</f>
        <v>0</v>
      </c>
      <c r="BI1153" s="170">
        <f>IF(N1153="nulová",J1153,0)</f>
        <v>0</v>
      </c>
      <c r="BJ1153" s="18" t="s">
        <v>87</v>
      </c>
      <c r="BK1153" s="170">
        <f>ROUND(I1153*H1153,2)</f>
        <v>0</v>
      </c>
      <c r="BL1153" s="18" t="s">
        <v>609</v>
      </c>
      <c r="BM1153" s="169" t="s">
        <v>1883</v>
      </c>
    </row>
    <row r="1154" spans="1:65" s="13" customFormat="1">
      <c r="B1154" s="173"/>
      <c r="D1154" s="174" t="s">
        <v>219</v>
      </c>
      <c r="E1154" s="175" t="s">
        <v>1</v>
      </c>
      <c r="F1154" s="176" t="s">
        <v>1884</v>
      </c>
      <c r="H1154" s="177">
        <v>6.9139999999999997</v>
      </c>
      <c r="I1154" s="178"/>
      <c r="L1154" s="173"/>
      <c r="M1154" s="179"/>
      <c r="N1154" s="180"/>
      <c r="O1154" s="180"/>
      <c r="P1154" s="180"/>
      <c r="Q1154" s="180"/>
      <c r="R1154" s="180"/>
      <c r="S1154" s="180"/>
      <c r="T1154" s="181"/>
      <c r="AT1154" s="175" t="s">
        <v>219</v>
      </c>
      <c r="AU1154" s="175" t="s">
        <v>87</v>
      </c>
      <c r="AV1154" s="13" t="s">
        <v>87</v>
      </c>
      <c r="AW1154" s="13" t="s">
        <v>29</v>
      </c>
      <c r="AX1154" s="13" t="s">
        <v>81</v>
      </c>
      <c r="AY1154" s="175" t="s">
        <v>196</v>
      </c>
    </row>
    <row r="1155" spans="1:65" s="13" customFormat="1">
      <c r="B1155" s="173"/>
      <c r="D1155" s="174" t="s">
        <v>219</v>
      </c>
      <c r="F1155" s="176" t="s">
        <v>1885</v>
      </c>
      <c r="H1155" s="177">
        <v>7.6050000000000004</v>
      </c>
      <c r="I1155" s="178"/>
      <c r="L1155" s="173"/>
      <c r="M1155" s="179"/>
      <c r="N1155" s="180"/>
      <c r="O1155" s="180"/>
      <c r="P1155" s="180"/>
      <c r="Q1155" s="180"/>
      <c r="R1155" s="180"/>
      <c r="S1155" s="180"/>
      <c r="T1155" s="181"/>
      <c r="AT1155" s="175" t="s">
        <v>219</v>
      </c>
      <c r="AU1155" s="175" t="s">
        <v>87</v>
      </c>
      <c r="AV1155" s="13" t="s">
        <v>87</v>
      </c>
      <c r="AW1155" s="13" t="s">
        <v>3</v>
      </c>
      <c r="AX1155" s="13" t="s">
        <v>81</v>
      </c>
      <c r="AY1155" s="175" t="s">
        <v>196</v>
      </c>
    </row>
    <row r="1156" spans="1:65" s="2" customFormat="1" ht="24.2" customHeight="1">
      <c r="A1156" s="33"/>
      <c r="B1156" s="156"/>
      <c r="C1156" s="197" t="s">
        <v>1886</v>
      </c>
      <c r="D1156" s="197" t="s">
        <v>305</v>
      </c>
      <c r="E1156" s="198" t="s">
        <v>1887</v>
      </c>
      <c r="F1156" s="199" t="s">
        <v>1888</v>
      </c>
      <c r="G1156" s="200" t="s">
        <v>280</v>
      </c>
      <c r="H1156" s="201">
        <v>0.04</v>
      </c>
      <c r="I1156" s="202"/>
      <c r="J1156" s="203">
        <f>ROUND(I1156*H1156,2)</f>
        <v>0</v>
      </c>
      <c r="K1156" s="204"/>
      <c r="L1156" s="205"/>
      <c r="M1156" s="206" t="s">
        <v>1</v>
      </c>
      <c r="N1156" s="207" t="s">
        <v>40</v>
      </c>
      <c r="O1156" s="62"/>
      <c r="P1156" s="167">
        <f>O1156*H1156</f>
        <v>0</v>
      </c>
      <c r="Q1156" s="167">
        <v>1</v>
      </c>
      <c r="R1156" s="167">
        <f>Q1156*H1156</f>
        <v>0.04</v>
      </c>
      <c r="S1156" s="167">
        <v>0</v>
      </c>
      <c r="T1156" s="168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9" t="s">
        <v>1509</v>
      </c>
      <c r="AT1156" s="169" t="s">
        <v>305</v>
      </c>
      <c r="AU1156" s="169" t="s">
        <v>87</v>
      </c>
      <c r="AY1156" s="18" t="s">
        <v>196</v>
      </c>
      <c r="BE1156" s="170">
        <f>IF(N1156="základná",J1156,0)</f>
        <v>0</v>
      </c>
      <c r="BF1156" s="170">
        <f>IF(N1156="znížená",J1156,0)</f>
        <v>0</v>
      </c>
      <c r="BG1156" s="170">
        <f>IF(N1156="zákl. prenesená",J1156,0)</f>
        <v>0</v>
      </c>
      <c r="BH1156" s="170">
        <f>IF(N1156="zníž. prenesená",J1156,0)</f>
        <v>0</v>
      </c>
      <c r="BI1156" s="170">
        <f>IF(N1156="nulová",J1156,0)</f>
        <v>0</v>
      </c>
      <c r="BJ1156" s="18" t="s">
        <v>87</v>
      </c>
      <c r="BK1156" s="170">
        <f>ROUND(I1156*H1156,2)</f>
        <v>0</v>
      </c>
      <c r="BL1156" s="18" t="s">
        <v>609</v>
      </c>
      <c r="BM1156" s="169" t="s">
        <v>1889</v>
      </c>
    </row>
    <row r="1157" spans="1:65" s="13" customFormat="1">
      <c r="B1157" s="173"/>
      <c r="D1157" s="174" t="s">
        <v>219</v>
      </c>
      <c r="E1157" s="175" t="s">
        <v>1</v>
      </c>
      <c r="F1157" s="176" t="s">
        <v>1890</v>
      </c>
      <c r="H1157" s="177">
        <v>3.5999999999999997E-2</v>
      </c>
      <c r="I1157" s="178"/>
      <c r="L1157" s="173"/>
      <c r="M1157" s="179"/>
      <c r="N1157" s="180"/>
      <c r="O1157" s="180"/>
      <c r="P1157" s="180"/>
      <c r="Q1157" s="180"/>
      <c r="R1157" s="180"/>
      <c r="S1157" s="180"/>
      <c r="T1157" s="181"/>
      <c r="AT1157" s="175" t="s">
        <v>219</v>
      </c>
      <c r="AU1157" s="175" t="s">
        <v>87</v>
      </c>
      <c r="AV1157" s="13" t="s">
        <v>87</v>
      </c>
      <c r="AW1157" s="13" t="s">
        <v>29</v>
      </c>
      <c r="AX1157" s="13" t="s">
        <v>81</v>
      </c>
      <c r="AY1157" s="175" t="s">
        <v>196</v>
      </c>
    </row>
    <row r="1158" spans="1:65" s="13" customFormat="1">
      <c r="B1158" s="173"/>
      <c r="D1158" s="174" t="s">
        <v>219</v>
      </c>
      <c r="F1158" s="176" t="s">
        <v>1891</v>
      </c>
      <c r="H1158" s="177">
        <v>0.04</v>
      </c>
      <c r="I1158" s="178"/>
      <c r="L1158" s="173"/>
      <c r="M1158" s="179"/>
      <c r="N1158" s="180"/>
      <c r="O1158" s="180"/>
      <c r="P1158" s="180"/>
      <c r="Q1158" s="180"/>
      <c r="R1158" s="180"/>
      <c r="S1158" s="180"/>
      <c r="T1158" s="181"/>
      <c r="AT1158" s="175" t="s">
        <v>219</v>
      </c>
      <c r="AU1158" s="175" t="s">
        <v>87</v>
      </c>
      <c r="AV1158" s="13" t="s">
        <v>87</v>
      </c>
      <c r="AW1158" s="13" t="s">
        <v>3</v>
      </c>
      <c r="AX1158" s="13" t="s">
        <v>81</v>
      </c>
      <c r="AY1158" s="175" t="s">
        <v>196</v>
      </c>
    </row>
    <row r="1159" spans="1:65" s="2" customFormat="1" ht="24.2" customHeight="1">
      <c r="A1159" s="33"/>
      <c r="B1159" s="156"/>
      <c r="C1159" s="197" t="s">
        <v>1892</v>
      </c>
      <c r="D1159" s="197" t="s">
        <v>305</v>
      </c>
      <c r="E1159" s="198" t="s">
        <v>1893</v>
      </c>
      <c r="F1159" s="199" t="s">
        <v>1894</v>
      </c>
      <c r="G1159" s="200" t="s">
        <v>280</v>
      </c>
      <c r="H1159" s="201">
        <v>13.586</v>
      </c>
      <c r="I1159" s="202"/>
      <c r="J1159" s="203">
        <f>ROUND(I1159*H1159,2)</f>
        <v>0</v>
      </c>
      <c r="K1159" s="204"/>
      <c r="L1159" s="205"/>
      <c r="M1159" s="206" t="s">
        <v>1</v>
      </c>
      <c r="N1159" s="207" t="s">
        <v>40</v>
      </c>
      <c r="O1159" s="62"/>
      <c r="P1159" s="167">
        <f>O1159*H1159</f>
        <v>0</v>
      </c>
      <c r="Q1159" s="167">
        <v>1</v>
      </c>
      <c r="R1159" s="167">
        <f>Q1159*H1159</f>
        <v>13.586</v>
      </c>
      <c r="S1159" s="167">
        <v>0</v>
      </c>
      <c r="T1159" s="168">
        <f>S1159*H1159</f>
        <v>0</v>
      </c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R1159" s="169" t="s">
        <v>1509</v>
      </c>
      <c r="AT1159" s="169" t="s">
        <v>305</v>
      </c>
      <c r="AU1159" s="169" t="s">
        <v>87</v>
      </c>
      <c r="AY1159" s="18" t="s">
        <v>196</v>
      </c>
      <c r="BE1159" s="170">
        <f>IF(N1159="základná",J1159,0)</f>
        <v>0</v>
      </c>
      <c r="BF1159" s="170">
        <f>IF(N1159="znížená",J1159,0)</f>
        <v>0</v>
      </c>
      <c r="BG1159" s="170">
        <f>IF(N1159="zákl. prenesená",J1159,0)</f>
        <v>0</v>
      </c>
      <c r="BH1159" s="170">
        <f>IF(N1159="zníž. prenesená",J1159,0)</f>
        <v>0</v>
      </c>
      <c r="BI1159" s="170">
        <f>IF(N1159="nulová",J1159,0)</f>
        <v>0</v>
      </c>
      <c r="BJ1159" s="18" t="s">
        <v>87</v>
      </c>
      <c r="BK1159" s="170">
        <f>ROUND(I1159*H1159,2)</f>
        <v>0</v>
      </c>
      <c r="BL1159" s="18" t="s">
        <v>609</v>
      </c>
      <c r="BM1159" s="169" t="s">
        <v>1895</v>
      </c>
    </row>
    <row r="1160" spans="1:65" s="13" customFormat="1">
      <c r="B1160" s="173"/>
      <c r="D1160" s="174" t="s">
        <v>219</v>
      </c>
      <c r="E1160" s="175" t="s">
        <v>1</v>
      </c>
      <c r="F1160" s="176" t="s">
        <v>1896</v>
      </c>
      <c r="H1160" s="177">
        <v>12.351000000000001</v>
      </c>
      <c r="I1160" s="178"/>
      <c r="L1160" s="173"/>
      <c r="M1160" s="179"/>
      <c r="N1160" s="180"/>
      <c r="O1160" s="180"/>
      <c r="P1160" s="180"/>
      <c r="Q1160" s="180"/>
      <c r="R1160" s="180"/>
      <c r="S1160" s="180"/>
      <c r="T1160" s="181"/>
      <c r="AT1160" s="175" t="s">
        <v>219</v>
      </c>
      <c r="AU1160" s="175" t="s">
        <v>87</v>
      </c>
      <c r="AV1160" s="13" t="s">
        <v>87</v>
      </c>
      <c r="AW1160" s="13" t="s">
        <v>29</v>
      </c>
      <c r="AX1160" s="13" t="s">
        <v>81</v>
      </c>
      <c r="AY1160" s="175" t="s">
        <v>196</v>
      </c>
    </row>
    <row r="1161" spans="1:65" s="13" customFormat="1">
      <c r="B1161" s="173"/>
      <c r="D1161" s="174" t="s">
        <v>219</v>
      </c>
      <c r="F1161" s="176" t="s">
        <v>1897</v>
      </c>
      <c r="H1161" s="177">
        <v>13.586</v>
      </c>
      <c r="I1161" s="178"/>
      <c r="L1161" s="173"/>
      <c r="M1161" s="179"/>
      <c r="N1161" s="180"/>
      <c r="O1161" s="180"/>
      <c r="P1161" s="180"/>
      <c r="Q1161" s="180"/>
      <c r="R1161" s="180"/>
      <c r="S1161" s="180"/>
      <c r="T1161" s="181"/>
      <c r="AT1161" s="175" t="s">
        <v>219</v>
      </c>
      <c r="AU1161" s="175" t="s">
        <v>87</v>
      </c>
      <c r="AV1161" s="13" t="s">
        <v>87</v>
      </c>
      <c r="AW1161" s="13" t="s">
        <v>3</v>
      </c>
      <c r="AX1161" s="13" t="s">
        <v>81</v>
      </c>
      <c r="AY1161" s="175" t="s">
        <v>196</v>
      </c>
    </row>
    <row r="1162" spans="1:65" s="2" customFormat="1" ht="24.2" customHeight="1">
      <c r="A1162" s="33"/>
      <c r="B1162" s="156"/>
      <c r="C1162" s="197" t="s">
        <v>1898</v>
      </c>
      <c r="D1162" s="197" t="s">
        <v>305</v>
      </c>
      <c r="E1162" s="198" t="s">
        <v>1899</v>
      </c>
      <c r="F1162" s="199" t="s">
        <v>1900</v>
      </c>
      <c r="G1162" s="200" t="s">
        <v>280</v>
      </c>
      <c r="H1162" s="201">
        <v>3.2160000000000002</v>
      </c>
      <c r="I1162" s="202"/>
      <c r="J1162" s="203">
        <f>ROUND(I1162*H1162,2)</f>
        <v>0</v>
      </c>
      <c r="K1162" s="204"/>
      <c r="L1162" s="205"/>
      <c r="M1162" s="206" t="s">
        <v>1</v>
      </c>
      <c r="N1162" s="207" t="s">
        <v>40</v>
      </c>
      <c r="O1162" s="62"/>
      <c r="P1162" s="167">
        <f>O1162*H1162</f>
        <v>0</v>
      </c>
      <c r="Q1162" s="167">
        <v>1</v>
      </c>
      <c r="R1162" s="167">
        <f>Q1162*H1162</f>
        <v>3.2160000000000002</v>
      </c>
      <c r="S1162" s="167">
        <v>0</v>
      </c>
      <c r="T1162" s="168">
        <f>S1162*H1162</f>
        <v>0</v>
      </c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R1162" s="169" t="s">
        <v>1509</v>
      </c>
      <c r="AT1162" s="169" t="s">
        <v>305</v>
      </c>
      <c r="AU1162" s="169" t="s">
        <v>87</v>
      </c>
      <c r="AY1162" s="18" t="s">
        <v>196</v>
      </c>
      <c r="BE1162" s="170">
        <f>IF(N1162="základná",J1162,0)</f>
        <v>0</v>
      </c>
      <c r="BF1162" s="170">
        <f>IF(N1162="znížená",J1162,0)</f>
        <v>0</v>
      </c>
      <c r="BG1162" s="170">
        <f>IF(N1162="zákl. prenesená",J1162,0)</f>
        <v>0</v>
      </c>
      <c r="BH1162" s="170">
        <f>IF(N1162="zníž. prenesená",J1162,0)</f>
        <v>0</v>
      </c>
      <c r="BI1162" s="170">
        <f>IF(N1162="nulová",J1162,0)</f>
        <v>0</v>
      </c>
      <c r="BJ1162" s="18" t="s">
        <v>87</v>
      </c>
      <c r="BK1162" s="170">
        <f>ROUND(I1162*H1162,2)</f>
        <v>0</v>
      </c>
      <c r="BL1162" s="18" t="s">
        <v>609</v>
      </c>
      <c r="BM1162" s="169" t="s">
        <v>1901</v>
      </c>
    </row>
    <row r="1163" spans="1:65" s="13" customFormat="1">
      <c r="B1163" s="173"/>
      <c r="D1163" s="174" t="s">
        <v>219</v>
      </c>
      <c r="E1163" s="175" t="s">
        <v>1</v>
      </c>
      <c r="F1163" s="176" t="s">
        <v>1902</v>
      </c>
      <c r="H1163" s="177">
        <v>2.9239999999999999</v>
      </c>
      <c r="I1163" s="178"/>
      <c r="L1163" s="173"/>
      <c r="M1163" s="179"/>
      <c r="N1163" s="180"/>
      <c r="O1163" s="180"/>
      <c r="P1163" s="180"/>
      <c r="Q1163" s="180"/>
      <c r="R1163" s="180"/>
      <c r="S1163" s="180"/>
      <c r="T1163" s="181"/>
      <c r="AT1163" s="175" t="s">
        <v>219</v>
      </c>
      <c r="AU1163" s="175" t="s">
        <v>87</v>
      </c>
      <c r="AV1163" s="13" t="s">
        <v>87</v>
      </c>
      <c r="AW1163" s="13" t="s">
        <v>29</v>
      </c>
      <c r="AX1163" s="13" t="s">
        <v>81</v>
      </c>
      <c r="AY1163" s="175" t="s">
        <v>196</v>
      </c>
    </row>
    <row r="1164" spans="1:65" s="13" customFormat="1">
      <c r="B1164" s="173"/>
      <c r="D1164" s="174" t="s">
        <v>219</v>
      </c>
      <c r="F1164" s="176" t="s">
        <v>1903</v>
      </c>
      <c r="H1164" s="177">
        <v>3.2160000000000002</v>
      </c>
      <c r="I1164" s="178"/>
      <c r="L1164" s="173"/>
      <c r="M1164" s="179"/>
      <c r="N1164" s="180"/>
      <c r="O1164" s="180"/>
      <c r="P1164" s="180"/>
      <c r="Q1164" s="180"/>
      <c r="R1164" s="180"/>
      <c r="S1164" s="180"/>
      <c r="T1164" s="181"/>
      <c r="AT1164" s="175" t="s">
        <v>219</v>
      </c>
      <c r="AU1164" s="175" t="s">
        <v>87</v>
      </c>
      <c r="AV1164" s="13" t="s">
        <v>87</v>
      </c>
      <c r="AW1164" s="13" t="s">
        <v>3</v>
      </c>
      <c r="AX1164" s="13" t="s">
        <v>81</v>
      </c>
      <c r="AY1164" s="175" t="s">
        <v>196</v>
      </c>
    </row>
    <row r="1165" spans="1:65" s="2" customFormat="1" ht="33" customHeight="1">
      <c r="A1165" s="33"/>
      <c r="B1165" s="156"/>
      <c r="C1165" s="197" t="s">
        <v>1904</v>
      </c>
      <c r="D1165" s="197" t="s">
        <v>305</v>
      </c>
      <c r="E1165" s="198" t="s">
        <v>1905</v>
      </c>
      <c r="F1165" s="199" t="s">
        <v>1906</v>
      </c>
      <c r="G1165" s="200" t="s">
        <v>280</v>
      </c>
      <c r="H1165" s="201">
        <v>1.236</v>
      </c>
      <c r="I1165" s="202"/>
      <c r="J1165" s="203">
        <f>ROUND(I1165*H1165,2)</f>
        <v>0</v>
      </c>
      <c r="K1165" s="204"/>
      <c r="L1165" s="205"/>
      <c r="M1165" s="206" t="s">
        <v>1</v>
      </c>
      <c r="N1165" s="207" t="s">
        <v>40</v>
      </c>
      <c r="O1165" s="62"/>
      <c r="P1165" s="167">
        <f>O1165*H1165</f>
        <v>0</v>
      </c>
      <c r="Q1165" s="167">
        <v>1</v>
      </c>
      <c r="R1165" s="167">
        <f>Q1165*H1165</f>
        <v>1.236</v>
      </c>
      <c r="S1165" s="167">
        <v>0</v>
      </c>
      <c r="T1165" s="168">
        <f>S1165*H1165</f>
        <v>0</v>
      </c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R1165" s="169" t="s">
        <v>1509</v>
      </c>
      <c r="AT1165" s="169" t="s">
        <v>305</v>
      </c>
      <c r="AU1165" s="169" t="s">
        <v>87</v>
      </c>
      <c r="AY1165" s="18" t="s">
        <v>196</v>
      </c>
      <c r="BE1165" s="170">
        <f>IF(N1165="základná",J1165,0)</f>
        <v>0</v>
      </c>
      <c r="BF1165" s="170">
        <f>IF(N1165="znížená",J1165,0)</f>
        <v>0</v>
      </c>
      <c r="BG1165" s="170">
        <f>IF(N1165="zákl. prenesená",J1165,0)</f>
        <v>0</v>
      </c>
      <c r="BH1165" s="170">
        <f>IF(N1165="zníž. prenesená",J1165,0)</f>
        <v>0</v>
      </c>
      <c r="BI1165" s="170">
        <f>IF(N1165="nulová",J1165,0)</f>
        <v>0</v>
      </c>
      <c r="BJ1165" s="18" t="s">
        <v>87</v>
      </c>
      <c r="BK1165" s="170">
        <f>ROUND(I1165*H1165,2)</f>
        <v>0</v>
      </c>
      <c r="BL1165" s="18" t="s">
        <v>609</v>
      </c>
      <c r="BM1165" s="169" t="s">
        <v>1907</v>
      </c>
    </row>
    <row r="1166" spans="1:65" s="13" customFormat="1">
      <c r="B1166" s="173"/>
      <c r="D1166" s="174" t="s">
        <v>219</v>
      </c>
      <c r="E1166" s="175" t="s">
        <v>1</v>
      </c>
      <c r="F1166" s="176" t="s">
        <v>1908</v>
      </c>
      <c r="H1166" s="177">
        <v>1.1240000000000001</v>
      </c>
      <c r="I1166" s="178"/>
      <c r="L1166" s="173"/>
      <c r="M1166" s="179"/>
      <c r="N1166" s="180"/>
      <c r="O1166" s="180"/>
      <c r="P1166" s="180"/>
      <c r="Q1166" s="180"/>
      <c r="R1166" s="180"/>
      <c r="S1166" s="180"/>
      <c r="T1166" s="181"/>
      <c r="AT1166" s="175" t="s">
        <v>219</v>
      </c>
      <c r="AU1166" s="175" t="s">
        <v>87</v>
      </c>
      <c r="AV1166" s="13" t="s">
        <v>87</v>
      </c>
      <c r="AW1166" s="13" t="s">
        <v>29</v>
      </c>
      <c r="AX1166" s="13" t="s">
        <v>81</v>
      </c>
      <c r="AY1166" s="175" t="s">
        <v>196</v>
      </c>
    </row>
    <row r="1167" spans="1:65" s="13" customFormat="1">
      <c r="B1167" s="173"/>
      <c r="D1167" s="174" t="s">
        <v>219</v>
      </c>
      <c r="F1167" s="176" t="s">
        <v>1909</v>
      </c>
      <c r="H1167" s="177">
        <v>1.236</v>
      </c>
      <c r="I1167" s="178"/>
      <c r="L1167" s="173"/>
      <c r="M1167" s="179"/>
      <c r="N1167" s="180"/>
      <c r="O1167" s="180"/>
      <c r="P1167" s="180"/>
      <c r="Q1167" s="180"/>
      <c r="R1167" s="180"/>
      <c r="S1167" s="180"/>
      <c r="T1167" s="181"/>
      <c r="AT1167" s="175" t="s">
        <v>219</v>
      </c>
      <c r="AU1167" s="175" t="s">
        <v>87</v>
      </c>
      <c r="AV1167" s="13" t="s">
        <v>87</v>
      </c>
      <c r="AW1167" s="13" t="s">
        <v>3</v>
      </c>
      <c r="AX1167" s="13" t="s">
        <v>81</v>
      </c>
      <c r="AY1167" s="175" t="s">
        <v>196</v>
      </c>
    </row>
    <row r="1168" spans="1:65" s="2" customFormat="1" ht="24.2" customHeight="1">
      <c r="A1168" s="33"/>
      <c r="B1168" s="156"/>
      <c r="C1168" s="197" t="s">
        <v>1910</v>
      </c>
      <c r="D1168" s="197" t="s">
        <v>305</v>
      </c>
      <c r="E1168" s="198" t="s">
        <v>1911</v>
      </c>
      <c r="F1168" s="199" t="s">
        <v>1912</v>
      </c>
      <c r="G1168" s="200" t="s">
        <v>280</v>
      </c>
      <c r="H1168" s="201">
        <v>2E-3</v>
      </c>
      <c r="I1168" s="202"/>
      <c r="J1168" s="203">
        <f>ROUND(I1168*H1168,2)</f>
        <v>0</v>
      </c>
      <c r="K1168" s="204"/>
      <c r="L1168" s="205"/>
      <c r="M1168" s="206" t="s">
        <v>1</v>
      </c>
      <c r="N1168" s="207" t="s">
        <v>40</v>
      </c>
      <c r="O1168" s="62"/>
      <c r="P1168" s="167">
        <f>O1168*H1168</f>
        <v>0</v>
      </c>
      <c r="Q1168" s="167">
        <v>1</v>
      </c>
      <c r="R1168" s="167">
        <f>Q1168*H1168</f>
        <v>2E-3</v>
      </c>
      <c r="S1168" s="167">
        <v>0</v>
      </c>
      <c r="T1168" s="168">
        <f>S1168*H1168</f>
        <v>0</v>
      </c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R1168" s="169" t="s">
        <v>1509</v>
      </c>
      <c r="AT1168" s="169" t="s">
        <v>305</v>
      </c>
      <c r="AU1168" s="169" t="s">
        <v>87</v>
      </c>
      <c r="AY1168" s="18" t="s">
        <v>196</v>
      </c>
      <c r="BE1168" s="170">
        <f>IF(N1168="základná",J1168,0)</f>
        <v>0</v>
      </c>
      <c r="BF1168" s="170">
        <f>IF(N1168="znížená",J1168,0)</f>
        <v>0</v>
      </c>
      <c r="BG1168" s="170">
        <f>IF(N1168="zákl. prenesená",J1168,0)</f>
        <v>0</v>
      </c>
      <c r="BH1168" s="170">
        <f>IF(N1168="zníž. prenesená",J1168,0)</f>
        <v>0</v>
      </c>
      <c r="BI1168" s="170">
        <f>IF(N1168="nulová",J1168,0)</f>
        <v>0</v>
      </c>
      <c r="BJ1168" s="18" t="s">
        <v>87</v>
      </c>
      <c r="BK1168" s="170">
        <f>ROUND(I1168*H1168,2)</f>
        <v>0</v>
      </c>
      <c r="BL1168" s="18" t="s">
        <v>609</v>
      </c>
      <c r="BM1168" s="169" t="s">
        <v>1913</v>
      </c>
    </row>
    <row r="1169" spans="1:65" s="13" customFormat="1">
      <c r="B1169" s="173"/>
      <c r="D1169" s="174" t="s">
        <v>219</v>
      </c>
      <c r="E1169" s="175" t="s">
        <v>1</v>
      </c>
      <c r="F1169" s="176" t="s">
        <v>1914</v>
      </c>
      <c r="H1169" s="177">
        <v>2E-3</v>
      </c>
      <c r="I1169" s="178"/>
      <c r="L1169" s="173"/>
      <c r="M1169" s="179"/>
      <c r="N1169" s="180"/>
      <c r="O1169" s="180"/>
      <c r="P1169" s="180"/>
      <c r="Q1169" s="180"/>
      <c r="R1169" s="180"/>
      <c r="S1169" s="180"/>
      <c r="T1169" s="181"/>
      <c r="AT1169" s="175" t="s">
        <v>219</v>
      </c>
      <c r="AU1169" s="175" t="s">
        <v>87</v>
      </c>
      <c r="AV1169" s="13" t="s">
        <v>87</v>
      </c>
      <c r="AW1169" s="13" t="s">
        <v>29</v>
      </c>
      <c r="AX1169" s="13" t="s">
        <v>81</v>
      </c>
      <c r="AY1169" s="175" t="s">
        <v>196</v>
      </c>
    </row>
    <row r="1170" spans="1:65" s="13" customFormat="1">
      <c r="B1170" s="173"/>
      <c r="D1170" s="174" t="s">
        <v>219</v>
      </c>
      <c r="F1170" s="176" t="s">
        <v>1915</v>
      </c>
      <c r="H1170" s="177">
        <v>2E-3</v>
      </c>
      <c r="I1170" s="178"/>
      <c r="L1170" s="173"/>
      <c r="M1170" s="179"/>
      <c r="N1170" s="180"/>
      <c r="O1170" s="180"/>
      <c r="P1170" s="180"/>
      <c r="Q1170" s="180"/>
      <c r="R1170" s="180"/>
      <c r="S1170" s="180"/>
      <c r="T1170" s="181"/>
      <c r="AT1170" s="175" t="s">
        <v>219</v>
      </c>
      <c r="AU1170" s="175" t="s">
        <v>87</v>
      </c>
      <c r="AV1170" s="13" t="s">
        <v>87</v>
      </c>
      <c r="AW1170" s="13" t="s">
        <v>3</v>
      </c>
      <c r="AX1170" s="13" t="s">
        <v>81</v>
      </c>
      <c r="AY1170" s="175" t="s">
        <v>196</v>
      </c>
    </row>
    <row r="1171" spans="1:65" s="2" customFormat="1" ht="24.2" customHeight="1">
      <c r="A1171" s="33"/>
      <c r="B1171" s="156"/>
      <c r="C1171" s="197" t="s">
        <v>1916</v>
      </c>
      <c r="D1171" s="197" t="s">
        <v>305</v>
      </c>
      <c r="E1171" s="198" t="s">
        <v>1917</v>
      </c>
      <c r="F1171" s="199" t="s">
        <v>1918</v>
      </c>
      <c r="G1171" s="200" t="s">
        <v>280</v>
      </c>
      <c r="H1171" s="201">
        <v>0.21299999999999999</v>
      </c>
      <c r="I1171" s="202"/>
      <c r="J1171" s="203">
        <f>ROUND(I1171*H1171,2)</f>
        <v>0</v>
      </c>
      <c r="K1171" s="204"/>
      <c r="L1171" s="205"/>
      <c r="M1171" s="206" t="s">
        <v>1</v>
      </c>
      <c r="N1171" s="207" t="s">
        <v>40</v>
      </c>
      <c r="O1171" s="62"/>
      <c r="P1171" s="167">
        <f>O1171*H1171</f>
        <v>0</v>
      </c>
      <c r="Q1171" s="167">
        <v>1</v>
      </c>
      <c r="R1171" s="167">
        <f>Q1171*H1171</f>
        <v>0.21299999999999999</v>
      </c>
      <c r="S1171" s="167">
        <v>0</v>
      </c>
      <c r="T1171" s="168">
        <f>S1171*H1171</f>
        <v>0</v>
      </c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R1171" s="169" t="s">
        <v>1509</v>
      </c>
      <c r="AT1171" s="169" t="s">
        <v>305</v>
      </c>
      <c r="AU1171" s="169" t="s">
        <v>87</v>
      </c>
      <c r="AY1171" s="18" t="s">
        <v>196</v>
      </c>
      <c r="BE1171" s="170">
        <f>IF(N1171="základná",J1171,0)</f>
        <v>0</v>
      </c>
      <c r="BF1171" s="170">
        <f>IF(N1171="znížená",J1171,0)</f>
        <v>0</v>
      </c>
      <c r="BG1171" s="170">
        <f>IF(N1171="zákl. prenesená",J1171,0)</f>
        <v>0</v>
      </c>
      <c r="BH1171" s="170">
        <f>IF(N1171="zníž. prenesená",J1171,0)</f>
        <v>0</v>
      </c>
      <c r="BI1171" s="170">
        <f>IF(N1171="nulová",J1171,0)</f>
        <v>0</v>
      </c>
      <c r="BJ1171" s="18" t="s">
        <v>87</v>
      </c>
      <c r="BK1171" s="170">
        <f>ROUND(I1171*H1171,2)</f>
        <v>0</v>
      </c>
      <c r="BL1171" s="18" t="s">
        <v>609</v>
      </c>
      <c r="BM1171" s="169" t="s">
        <v>1919</v>
      </c>
    </row>
    <row r="1172" spans="1:65" s="13" customFormat="1">
      <c r="B1172" s="173"/>
      <c r="D1172" s="174" t="s">
        <v>219</v>
      </c>
      <c r="E1172" s="175" t="s">
        <v>1</v>
      </c>
      <c r="F1172" s="176" t="s">
        <v>1920</v>
      </c>
      <c r="H1172" s="177">
        <v>0.19400000000000001</v>
      </c>
      <c r="I1172" s="178"/>
      <c r="L1172" s="173"/>
      <c r="M1172" s="179"/>
      <c r="N1172" s="180"/>
      <c r="O1172" s="180"/>
      <c r="P1172" s="180"/>
      <c r="Q1172" s="180"/>
      <c r="R1172" s="180"/>
      <c r="S1172" s="180"/>
      <c r="T1172" s="181"/>
      <c r="AT1172" s="175" t="s">
        <v>219</v>
      </c>
      <c r="AU1172" s="175" t="s">
        <v>87</v>
      </c>
      <c r="AV1172" s="13" t="s">
        <v>87</v>
      </c>
      <c r="AW1172" s="13" t="s">
        <v>29</v>
      </c>
      <c r="AX1172" s="13" t="s">
        <v>81</v>
      </c>
      <c r="AY1172" s="175" t="s">
        <v>196</v>
      </c>
    </row>
    <row r="1173" spans="1:65" s="13" customFormat="1">
      <c r="B1173" s="173"/>
      <c r="D1173" s="174" t="s">
        <v>219</v>
      </c>
      <c r="F1173" s="176" t="s">
        <v>1921</v>
      </c>
      <c r="H1173" s="177">
        <v>0.21299999999999999</v>
      </c>
      <c r="I1173" s="178"/>
      <c r="L1173" s="173"/>
      <c r="M1173" s="179"/>
      <c r="N1173" s="180"/>
      <c r="O1173" s="180"/>
      <c r="P1173" s="180"/>
      <c r="Q1173" s="180"/>
      <c r="R1173" s="180"/>
      <c r="S1173" s="180"/>
      <c r="T1173" s="181"/>
      <c r="AT1173" s="175" t="s">
        <v>219</v>
      </c>
      <c r="AU1173" s="175" t="s">
        <v>87</v>
      </c>
      <c r="AV1173" s="13" t="s">
        <v>87</v>
      </c>
      <c r="AW1173" s="13" t="s">
        <v>3</v>
      </c>
      <c r="AX1173" s="13" t="s">
        <v>81</v>
      </c>
      <c r="AY1173" s="175" t="s">
        <v>196</v>
      </c>
    </row>
    <row r="1174" spans="1:65" s="2" customFormat="1" ht="24.2" customHeight="1">
      <c r="A1174" s="33"/>
      <c r="B1174" s="156"/>
      <c r="C1174" s="197" t="s">
        <v>1922</v>
      </c>
      <c r="D1174" s="197" t="s">
        <v>305</v>
      </c>
      <c r="E1174" s="198" t="s">
        <v>1923</v>
      </c>
      <c r="F1174" s="199" t="s">
        <v>1924</v>
      </c>
      <c r="G1174" s="200" t="s">
        <v>280</v>
      </c>
      <c r="H1174" s="201">
        <v>0.16700000000000001</v>
      </c>
      <c r="I1174" s="202"/>
      <c r="J1174" s="203">
        <f>ROUND(I1174*H1174,2)</f>
        <v>0</v>
      </c>
      <c r="K1174" s="204"/>
      <c r="L1174" s="205"/>
      <c r="M1174" s="206" t="s">
        <v>1</v>
      </c>
      <c r="N1174" s="207" t="s">
        <v>40</v>
      </c>
      <c r="O1174" s="62"/>
      <c r="P1174" s="167">
        <f>O1174*H1174</f>
        <v>0</v>
      </c>
      <c r="Q1174" s="167">
        <v>1</v>
      </c>
      <c r="R1174" s="167">
        <f>Q1174*H1174</f>
        <v>0.16700000000000001</v>
      </c>
      <c r="S1174" s="167">
        <v>0</v>
      </c>
      <c r="T1174" s="168">
        <f>S1174*H1174</f>
        <v>0</v>
      </c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R1174" s="169" t="s">
        <v>1509</v>
      </c>
      <c r="AT1174" s="169" t="s">
        <v>305</v>
      </c>
      <c r="AU1174" s="169" t="s">
        <v>87</v>
      </c>
      <c r="AY1174" s="18" t="s">
        <v>196</v>
      </c>
      <c r="BE1174" s="170">
        <f>IF(N1174="základná",J1174,0)</f>
        <v>0</v>
      </c>
      <c r="BF1174" s="170">
        <f>IF(N1174="znížená",J1174,0)</f>
        <v>0</v>
      </c>
      <c r="BG1174" s="170">
        <f>IF(N1174="zákl. prenesená",J1174,0)</f>
        <v>0</v>
      </c>
      <c r="BH1174" s="170">
        <f>IF(N1174="zníž. prenesená",J1174,0)</f>
        <v>0</v>
      </c>
      <c r="BI1174" s="170">
        <f>IF(N1174="nulová",J1174,0)</f>
        <v>0</v>
      </c>
      <c r="BJ1174" s="18" t="s">
        <v>87</v>
      </c>
      <c r="BK1174" s="170">
        <f>ROUND(I1174*H1174,2)</f>
        <v>0</v>
      </c>
      <c r="BL1174" s="18" t="s">
        <v>609</v>
      </c>
      <c r="BM1174" s="169" t="s">
        <v>1925</v>
      </c>
    </row>
    <row r="1175" spans="1:65" s="13" customFormat="1">
      <c r="B1175" s="173"/>
      <c r="D1175" s="174" t="s">
        <v>219</v>
      </c>
      <c r="E1175" s="175" t="s">
        <v>1</v>
      </c>
      <c r="F1175" s="176" t="s">
        <v>1926</v>
      </c>
      <c r="H1175" s="177">
        <v>0.152</v>
      </c>
      <c r="I1175" s="178"/>
      <c r="L1175" s="173"/>
      <c r="M1175" s="179"/>
      <c r="N1175" s="180"/>
      <c r="O1175" s="180"/>
      <c r="P1175" s="180"/>
      <c r="Q1175" s="180"/>
      <c r="R1175" s="180"/>
      <c r="S1175" s="180"/>
      <c r="T1175" s="181"/>
      <c r="AT1175" s="175" t="s">
        <v>219</v>
      </c>
      <c r="AU1175" s="175" t="s">
        <v>87</v>
      </c>
      <c r="AV1175" s="13" t="s">
        <v>87</v>
      </c>
      <c r="AW1175" s="13" t="s">
        <v>29</v>
      </c>
      <c r="AX1175" s="13" t="s">
        <v>81</v>
      </c>
      <c r="AY1175" s="175" t="s">
        <v>196</v>
      </c>
    </row>
    <row r="1176" spans="1:65" s="13" customFormat="1">
      <c r="B1176" s="173"/>
      <c r="D1176" s="174" t="s">
        <v>219</v>
      </c>
      <c r="F1176" s="176" t="s">
        <v>1927</v>
      </c>
      <c r="H1176" s="177">
        <v>0.16700000000000001</v>
      </c>
      <c r="I1176" s="178"/>
      <c r="L1176" s="173"/>
      <c r="M1176" s="179"/>
      <c r="N1176" s="180"/>
      <c r="O1176" s="180"/>
      <c r="P1176" s="180"/>
      <c r="Q1176" s="180"/>
      <c r="R1176" s="180"/>
      <c r="S1176" s="180"/>
      <c r="T1176" s="181"/>
      <c r="AT1176" s="175" t="s">
        <v>219</v>
      </c>
      <c r="AU1176" s="175" t="s">
        <v>87</v>
      </c>
      <c r="AV1176" s="13" t="s">
        <v>87</v>
      </c>
      <c r="AW1176" s="13" t="s">
        <v>3</v>
      </c>
      <c r="AX1176" s="13" t="s">
        <v>81</v>
      </c>
      <c r="AY1176" s="175" t="s">
        <v>196</v>
      </c>
    </row>
    <row r="1177" spans="1:65" s="2" customFormat="1" ht="33" customHeight="1">
      <c r="A1177" s="33"/>
      <c r="B1177" s="156"/>
      <c r="C1177" s="197" t="s">
        <v>1928</v>
      </c>
      <c r="D1177" s="197" t="s">
        <v>305</v>
      </c>
      <c r="E1177" s="198" t="s">
        <v>1929</v>
      </c>
      <c r="F1177" s="199" t="s">
        <v>1930</v>
      </c>
      <c r="G1177" s="200" t="s">
        <v>280</v>
      </c>
      <c r="H1177" s="201">
        <v>6.7000000000000004E-2</v>
      </c>
      <c r="I1177" s="202"/>
      <c r="J1177" s="203">
        <f>ROUND(I1177*H1177,2)</f>
        <v>0</v>
      </c>
      <c r="K1177" s="204"/>
      <c r="L1177" s="205"/>
      <c r="M1177" s="206" t="s">
        <v>1</v>
      </c>
      <c r="N1177" s="207" t="s">
        <v>40</v>
      </c>
      <c r="O1177" s="62"/>
      <c r="P1177" s="167">
        <f>O1177*H1177</f>
        <v>0</v>
      </c>
      <c r="Q1177" s="167">
        <v>1</v>
      </c>
      <c r="R1177" s="167">
        <f>Q1177*H1177</f>
        <v>6.7000000000000004E-2</v>
      </c>
      <c r="S1177" s="167">
        <v>0</v>
      </c>
      <c r="T1177" s="168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9" t="s">
        <v>1509</v>
      </c>
      <c r="AT1177" s="169" t="s">
        <v>305</v>
      </c>
      <c r="AU1177" s="169" t="s">
        <v>87</v>
      </c>
      <c r="AY1177" s="18" t="s">
        <v>196</v>
      </c>
      <c r="BE1177" s="170">
        <f>IF(N1177="základná",J1177,0)</f>
        <v>0</v>
      </c>
      <c r="BF1177" s="170">
        <f>IF(N1177="znížená",J1177,0)</f>
        <v>0</v>
      </c>
      <c r="BG1177" s="170">
        <f>IF(N1177="zákl. prenesená",J1177,0)</f>
        <v>0</v>
      </c>
      <c r="BH1177" s="170">
        <f>IF(N1177="zníž. prenesená",J1177,0)</f>
        <v>0</v>
      </c>
      <c r="BI1177" s="170">
        <f>IF(N1177="nulová",J1177,0)</f>
        <v>0</v>
      </c>
      <c r="BJ1177" s="18" t="s">
        <v>87</v>
      </c>
      <c r="BK1177" s="170">
        <f>ROUND(I1177*H1177,2)</f>
        <v>0</v>
      </c>
      <c r="BL1177" s="18" t="s">
        <v>609</v>
      </c>
      <c r="BM1177" s="169" t="s">
        <v>1931</v>
      </c>
    </row>
    <row r="1178" spans="1:65" s="13" customFormat="1">
      <c r="B1178" s="173"/>
      <c r="D1178" s="174" t="s">
        <v>219</v>
      </c>
      <c r="E1178" s="175" t="s">
        <v>1</v>
      </c>
      <c r="F1178" s="176" t="s">
        <v>1932</v>
      </c>
      <c r="H1178" s="177">
        <v>6.0999999999999999E-2</v>
      </c>
      <c r="I1178" s="178"/>
      <c r="L1178" s="173"/>
      <c r="M1178" s="179"/>
      <c r="N1178" s="180"/>
      <c r="O1178" s="180"/>
      <c r="P1178" s="180"/>
      <c r="Q1178" s="180"/>
      <c r="R1178" s="180"/>
      <c r="S1178" s="180"/>
      <c r="T1178" s="181"/>
      <c r="AT1178" s="175" t="s">
        <v>219</v>
      </c>
      <c r="AU1178" s="175" t="s">
        <v>87</v>
      </c>
      <c r="AV1178" s="13" t="s">
        <v>87</v>
      </c>
      <c r="AW1178" s="13" t="s">
        <v>29</v>
      </c>
      <c r="AX1178" s="13" t="s">
        <v>81</v>
      </c>
      <c r="AY1178" s="175" t="s">
        <v>196</v>
      </c>
    </row>
    <row r="1179" spans="1:65" s="13" customFormat="1">
      <c r="B1179" s="173"/>
      <c r="D1179" s="174" t="s">
        <v>219</v>
      </c>
      <c r="F1179" s="176" t="s">
        <v>1933</v>
      </c>
      <c r="H1179" s="177">
        <v>6.7000000000000004E-2</v>
      </c>
      <c r="I1179" s="178"/>
      <c r="L1179" s="173"/>
      <c r="M1179" s="179"/>
      <c r="N1179" s="180"/>
      <c r="O1179" s="180"/>
      <c r="P1179" s="180"/>
      <c r="Q1179" s="180"/>
      <c r="R1179" s="180"/>
      <c r="S1179" s="180"/>
      <c r="T1179" s="181"/>
      <c r="AT1179" s="175" t="s">
        <v>219</v>
      </c>
      <c r="AU1179" s="175" t="s">
        <v>87</v>
      </c>
      <c r="AV1179" s="13" t="s">
        <v>87</v>
      </c>
      <c r="AW1179" s="13" t="s">
        <v>3</v>
      </c>
      <c r="AX1179" s="13" t="s">
        <v>81</v>
      </c>
      <c r="AY1179" s="175" t="s">
        <v>196</v>
      </c>
    </row>
    <row r="1180" spans="1:65" s="2" customFormat="1" ht="24.2" customHeight="1">
      <c r="A1180" s="33"/>
      <c r="B1180" s="156"/>
      <c r="C1180" s="197" t="s">
        <v>1934</v>
      </c>
      <c r="D1180" s="197" t="s">
        <v>305</v>
      </c>
      <c r="E1180" s="198" t="s">
        <v>1935</v>
      </c>
      <c r="F1180" s="199" t="s">
        <v>1936</v>
      </c>
      <c r="G1180" s="200" t="s">
        <v>280</v>
      </c>
      <c r="H1180" s="201">
        <v>8.1000000000000003E-2</v>
      </c>
      <c r="I1180" s="202"/>
      <c r="J1180" s="203">
        <f>ROUND(I1180*H1180,2)</f>
        <v>0</v>
      </c>
      <c r="K1180" s="204"/>
      <c r="L1180" s="205"/>
      <c r="M1180" s="206" t="s">
        <v>1</v>
      </c>
      <c r="N1180" s="207" t="s">
        <v>40</v>
      </c>
      <c r="O1180" s="62"/>
      <c r="P1180" s="167">
        <f>O1180*H1180</f>
        <v>0</v>
      </c>
      <c r="Q1180" s="167">
        <v>1</v>
      </c>
      <c r="R1180" s="167">
        <f>Q1180*H1180</f>
        <v>8.1000000000000003E-2</v>
      </c>
      <c r="S1180" s="167">
        <v>0</v>
      </c>
      <c r="T1180" s="168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69" t="s">
        <v>1509</v>
      </c>
      <c r="AT1180" s="169" t="s">
        <v>305</v>
      </c>
      <c r="AU1180" s="169" t="s">
        <v>87</v>
      </c>
      <c r="AY1180" s="18" t="s">
        <v>196</v>
      </c>
      <c r="BE1180" s="170">
        <f>IF(N1180="základná",J1180,0)</f>
        <v>0</v>
      </c>
      <c r="BF1180" s="170">
        <f>IF(N1180="znížená",J1180,0)</f>
        <v>0</v>
      </c>
      <c r="BG1180" s="170">
        <f>IF(N1180="zákl. prenesená",J1180,0)</f>
        <v>0</v>
      </c>
      <c r="BH1180" s="170">
        <f>IF(N1180="zníž. prenesená",J1180,0)</f>
        <v>0</v>
      </c>
      <c r="BI1180" s="170">
        <f>IF(N1180="nulová",J1180,0)</f>
        <v>0</v>
      </c>
      <c r="BJ1180" s="18" t="s">
        <v>87</v>
      </c>
      <c r="BK1180" s="170">
        <f>ROUND(I1180*H1180,2)</f>
        <v>0</v>
      </c>
      <c r="BL1180" s="18" t="s">
        <v>609</v>
      </c>
      <c r="BM1180" s="169" t="s">
        <v>1937</v>
      </c>
    </row>
    <row r="1181" spans="1:65" s="13" customFormat="1">
      <c r="B1181" s="173"/>
      <c r="D1181" s="174" t="s">
        <v>219</v>
      </c>
      <c r="E1181" s="175" t="s">
        <v>1</v>
      </c>
      <c r="F1181" s="176" t="s">
        <v>1938</v>
      </c>
      <c r="H1181" s="177">
        <v>7.3999999999999996E-2</v>
      </c>
      <c r="I1181" s="178"/>
      <c r="L1181" s="173"/>
      <c r="M1181" s="179"/>
      <c r="N1181" s="180"/>
      <c r="O1181" s="180"/>
      <c r="P1181" s="180"/>
      <c r="Q1181" s="180"/>
      <c r="R1181" s="180"/>
      <c r="S1181" s="180"/>
      <c r="T1181" s="181"/>
      <c r="AT1181" s="175" t="s">
        <v>219</v>
      </c>
      <c r="AU1181" s="175" t="s">
        <v>87</v>
      </c>
      <c r="AV1181" s="13" t="s">
        <v>87</v>
      </c>
      <c r="AW1181" s="13" t="s">
        <v>29</v>
      </c>
      <c r="AX1181" s="13" t="s">
        <v>81</v>
      </c>
      <c r="AY1181" s="175" t="s">
        <v>196</v>
      </c>
    </row>
    <row r="1182" spans="1:65" s="13" customFormat="1">
      <c r="B1182" s="173"/>
      <c r="D1182" s="174" t="s">
        <v>219</v>
      </c>
      <c r="F1182" s="176" t="s">
        <v>1939</v>
      </c>
      <c r="H1182" s="177">
        <v>8.1000000000000003E-2</v>
      </c>
      <c r="I1182" s="178"/>
      <c r="L1182" s="173"/>
      <c r="M1182" s="179"/>
      <c r="N1182" s="180"/>
      <c r="O1182" s="180"/>
      <c r="P1182" s="180"/>
      <c r="Q1182" s="180"/>
      <c r="R1182" s="180"/>
      <c r="S1182" s="180"/>
      <c r="T1182" s="181"/>
      <c r="AT1182" s="175" t="s">
        <v>219</v>
      </c>
      <c r="AU1182" s="175" t="s">
        <v>87</v>
      </c>
      <c r="AV1182" s="13" t="s">
        <v>87</v>
      </c>
      <c r="AW1182" s="13" t="s">
        <v>3</v>
      </c>
      <c r="AX1182" s="13" t="s">
        <v>81</v>
      </c>
      <c r="AY1182" s="175" t="s">
        <v>196</v>
      </c>
    </row>
    <row r="1183" spans="1:65" s="2" customFormat="1" ht="24.2" customHeight="1">
      <c r="A1183" s="33"/>
      <c r="B1183" s="156"/>
      <c r="C1183" s="197" t="s">
        <v>1940</v>
      </c>
      <c r="D1183" s="197" t="s">
        <v>305</v>
      </c>
      <c r="E1183" s="198" t="s">
        <v>1941</v>
      </c>
      <c r="F1183" s="199" t="s">
        <v>1942</v>
      </c>
      <c r="G1183" s="200" t="s">
        <v>280</v>
      </c>
      <c r="H1183" s="201">
        <v>1.2999999999999999E-2</v>
      </c>
      <c r="I1183" s="202"/>
      <c r="J1183" s="203">
        <f>ROUND(I1183*H1183,2)</f>
        <v>0</v>
      </c>
      <c r="K1183" s="204"/>
      <c r="L1183" s="205"/>
      <c r="M1183" s="206" t="s">
        <v>1</v>
      </c>
      <c r="N1183" s="207" t="s">
        <v>40</v>
      </c>
      <c r="O1183" s="62"/>
      <c r="P1183" s="167">
        <f>O1183*H1183</f>
        <v>0</v>
      </c>
      <c r="Q1183" s="167">
        <v>1</v>
      </c>
      <c r="R1183" s="167">
        <f>Q1183*H1183</f>
        <v>1.2999999999999999E-2</v>
      </c>
      <c r="S1183" s="167">
        <v>0</v>
      </c>
      <c r="T1183" s="168">
        <f>S1183*H1183</f>
        <v>0</v>
      </c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R1183" s="169" t="s">
        <v>1509</v>
      </c>
      <c r="AT1183" s="169" t="s">
        <v>305</v>
      </c>
      <c r="AU1183" s="169" t="s">
        <v>87</v>
      </c>
      <c r="AY1183" s="18" t="s">
        <v>196</v>
      </c>
      <c r="BE1183" s="170">
        <f>IF(N1183="základná",J1183,0)</f>
        <v>0</v>
      </c>
      <c r="BF1183" s="170">
        <f>IF(N1183="znížená",J1183,0)</f>
        <v>0</v>
      </c>
      <c r="BG1183" s="170">
        <f>IF(N1183="zákl. prenesená",J1183,0)</f>
        <v>0</v>
      </c>
      <c r="BH1183" s="170">
        <f>IF(N1183="zníž. prenesená",J1183,0)</f>
        <v>0</v>
      </c>
      <c r="BI1183" s="170">
        <f>IF(N1183="nulová",J1183,0)</f>
        <v>0</v>
      </c>
      <c r="BJ1183" s="18" t="s">
        <v>87</v>
      </c>
      <c r="BK1183" s="170">
        <f>ROUND(I1183*H1183,2)</f>
        <v>0</v>
      </c>
      <c r="BL1183" s="18" t="s">
        <v>609</v>
      </c>
      <c r="BM1183" s="169" t="s">
        <v>1943</v>
      </c>
    </row>
    <row r="1184" spans="1:65" s="13" customFormat="1">
      <c r="B1184" s="173"/>
      <c r="D1184" s="174" t="s">
        <v>219</v>
      </c>
      <c r="E1184" s="175" t="s">
        <v>1</v>
      </c>
      <c r="F1184" s="176" t="s">
        <v>1944</v>
      </c>
      <c r="H1184" s="177">
        <v>1.2E-2</v>
      </c>
      <c r="I1184" s="178"/>
      <c r="L1184" s="173"/>
      <c r="M1184" s="179"/>
      <c r="N1184" s="180"/>
      <c r="O1184" s="180"/>
      <c r="P1184" s="180"/>
      <c r="Q1184" s="180"/>
      <c r="R1184" s="180"/>
      <c r="S1184" s="180"/>
      <c r="T1184" s="181"/>
      <c r="AT1184" s="175" t="s">
        <v>219</v>
      </c>
      <c r="AU1184" s="175" t="s">
        <v>87</v>
      </c>
      <c r="AV1184" s="13" t="s">
        <v>87</v>
      </c>
      <c r="AW1184" s="13" t="s">
        <v>29</v>
      </c>
      <c r="AX1184" s="13" t="s">
        <v>81</v>
      </c>
      <c r="AY1184" s="175" t="s">
        <v>196</v>
      </c>
    </row>
    <row r="1185" spans="1:65" s="13" customFormat="1">
      <c r="B1185" s="173"/>
      <c r="D1185" s="174" t="s">
        <v>219</v>
      </c>
      <c r="F1185" s="176" t="s">
        <v>1945</v>
      </c>
      <c r="H1185" s="177">
        <v>1.2999999999999999E-2</v>
      </c>
      <c r="I1185" s="178"/>
      <c r="L1185" s="173"/>
      <c r="M1185" s="179"/>
      <c r="N1185" s="180"/>
      <c r="O1185" s="180"/>
      <c r="P1185" s="180"/>
      <c r="Q1185" s="180"/>
      <c r="R1185" s="180"/>
      <c r="S1185" s="180"/>
      <c r="T1185" s="181"/>
      <c r="AT1185" s="175" t="s">
        <v>219</v>
      </c>
      <c r="AU1185" s="175" t="s">
        <v>87</v>
      </c>
      <c r="AV1185" s="13" t="s">
        <v>87</v>
      </c>
      <c r="AW1185" s="13" t="s">
        <v>3</v>
      </c>
      <c r="AX1185" s="13" t="s">
        <v>81</v>
      </c>
      <c r="AY1185" s="175" t="s">
        <v>196</v>
      </c>
    </row>
    <row r="1186" spans="1:65" s="2" customFormat="1" ht="16.5" customHeight="1">
      <c r="A1186" s="33"/>
      <c r="B1186" s="156"/>
      <c r="C1186" s="197" t="s">
        <v>1946</v>
      </c>
      <c r="D1186" s="197" t="s">
        <v>305</v>
      </c>
      <c r="E1186" s="198" t="s">
        <v>1947</v>
      </c>
      <c r="F1186" s="199" t="s">
        <v>1948</v>
      </c>
      <c r="G1186" s="200" t="s">
        <v>280</v>
      </c>
      <c r="H1186" s="201">
        <v>94.412000000000006</v>
      </c>
      <c r="I1186" s="202"/>
      <c r="J1186" s="203">
        <f>ROUND(I1186*H1186,2)</f>
        <v>0</v>
      </c>
      <c r="K1186" s="204"/>
      <c r="L1186" s="205"/>
      <c r="M1186" s="206" t="s">
        <v>1</v>
      </c>
      <c r="N1186" s="207" t="s">
        <v>40</v>
      </c>
      <c r="O1186" s="62"/>
      <c r="P1186" s="167">
        <f>O1186*H1186</f>
        <v>0</v>
      </c>
      <c r="Q1186" s="167">
        <v>1</v>
      </c>
      <c r="R1186" s="167">
        <f>Q1186*H1186</f>
        <v>94.412000000000006</v>
      </c>
      <c r="S1186" s="167">
        <v>0</v>
      </c>
      <c r="T1186" s="168">
        <f>S1186*H1186</f>
        <v>0</v>
      </c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R1186" s="169" t="s">
        <v>1509</v>
      </c>
      <c r="AT1186" s="169" t="s">
        <v>305</v>
      </c>
      <c r="AU1186" s="169" t="s">
        <v>87</v>
      </c>
      <c r="AY1186" s="18" t="s">
        <v>196</v>
      </c>
      <c r="BE1186" s="170">
        <f>IF(N1186="základná",J1186,0)</f>
        <v>0</v>
      </c>
      <c r="BF1186" s="170">
        <f>IF(N1186="znížená",J1186,0)</f>
        <v>0</v>
      </c>
      <c r="BG1186" s="170">
        <f>IF(N1186="zákl. prenesená",J1186,0)</f>
        <v>0</v>
      </c>
      <c r="BH1186" s="170">
        <f>IF(N1186="zníž. prenesená",J1186,0)</f>
        <v>0</v>
      </c>
      <c r="BI1186" s="170">
        <f>IF(N1186="nulová",J1186,0)</f>
        <v>0</v>
      </c>
      <c r="BJ1186" s="18" t="s">
        <v>87</v>
      </c>
      <c r="BK1186" s="170">
        <f>ROUND(I1186*H1186,2)</f>
        <v>0</v>
      </c>
      <c r="BL1186" s="18" t="s">
        <v>609</v>
      </c>
      <c r="BM1186" s="169" t="s">
        <v>1949</v>
      </c>
    </row>
    <row r="1187" spans="1:65" s="13" customFormat="1" ht="33.75">
      <c r="B1187" s="173"/>
      <c r="D1187" s="174" t="s">
        <v>219</v>
      </c>
      <c r="E1187" s="175" t="s">
        <v>1</v>
      </c>
      <c r="F1187" s="176" t="s">
        <v>1950</v>
      </c>
      <c r="H1187" s="177">
        <v>16.135999999999999</v>
      </c>
      <c r="I1187" s="178"/>
      <c r="L1187" s="173"/>
      <c r="M1187" s="179"/>
      <c r="N1187" s="180"/>
      <c r="O1187" s="180"/>
      <c r="P1187" s="180"/>
      <c r="Q1187" s="180"/>
      <c r="R1187" s="180"/>
      <c r="S1187" s="180"/>
      <c r="T1187" s="181"/>
      <c r="AT1187" s="175" t="s">
        <v>219</v>
      </c>
      <c r="AU1187" s="175" t="s">
        <v>87</v>
      </c>
      <c r="AV1187" s="13" t="s">
        <v>87</v>
      </c>
      <c r="AW1187" s="13" t="s">
        <v>29</v>
      </c>
      <c r="AX1187" s="13" t="s">
        <v>74</v>
      </c>
      <c r="AY1187" s="175" t="s">
        <v>196</v>
      </c>
    </row>
    <row r="1188" spans="1:65" s="13" customFormat="1">
      <c r="B1188" s="173"/>
      <c r="D1188" s="174" t="s">
        <v>219</v>
      </c>
      <c r="E1188" s="175" t="s">
        <v>1</v>
      </c>
      <c r="F1188" s="176" t="s">
        <v>1951</v>
      </c>
      <c r="H1188" s="177">
        <v>8.0000000000000002E-3</v>
      </c>
      <c r="I1188" s="178"/>
      <c r="L1188" s="173"/>
      <c r="M1188" s="179"/>
      <c r="N1188" s="180"/>
      <c r="O1188" s="180"/>
      <c r="P1188" s="180"/>
      <c r="Q1188" s="180"/>
      <c r="R1188" s="180"/>
      <c r="S1188" s="180"/>
      <c r="T1188" s="181"/>
      <c r="AT1188" s="175" t="s">
        <v>219</v>
      </c>
      <c r="AU1188" s="175" t="s">
        <v>87</v>
      </c>
      <c r="AV1188" s="13" t="s">
        <v>87</v>
      </c>
      <c r="AW1188" s="13" t="s">
        <v>29</v>
      </c>
      <c r="AX1188" s="13" t="s">
        <v>74</v>
      </c>
      <c r="AY1188" s="175" t="s">
        <v>196</v>
      </c>
    </row>
    <row r="1189" spans="1:65" s="13" customFormat="1">
      <c r="B1189" s="173"/>
      <c r="D1189" s="174" t="s">
        <v>219</v>
      </c>
      <c r="E1189" s="175" t="s">
        <v>1</v>
      </c>
      <c r="F1189" s="176" t="s">
        <v>1952</v>
      </c>
      <c r="H1189" s="177">
        <v>3.0000000000000001E-3</v>
      </c>
      <c r="I1189" s="178"/>
      <c r="L1189" s="173"/>
      <c r="M1189" s="179"/>
      <c r="N1189" s="180"/>
      <c r="O1189" s="180"/>
      <c r="P1189" s="180"/>
      <c r="Q1189" s="180"/>
      <c r="R1189" s="180"/>
      <c r="S1189" s="180"/>
      <c r="T1189" s="181"/>
      <c r="AT1189" s="175" t="s">
        <v>219</v>
      </c>
      <c r="AU1189" s="175" t="s">
        <v>87</v>
      </c>
      <c r="AV1189" s="13" t="s">
        <v>87</v>
      </c>
      <c r="AW1189" s="13" t="s">
        <v>29</v>
      </c>
      <c r="AX1189" s="13" t="s">
        <v>74</v>
      </c>
      <c r="AY1189" s="175" t="s">
        <v>196</v>
      </c>
    </row>
    <row r="1190" spans="1:65" s="13" customFormat="1">
      <c r="B1190" s="173"/>
      <c r="D1190" s="174" t="s">
        <v>219</v>
      </c>
      <c r="E1190" s="175" t="s">
        <v>1</v>
      </c>
      <c r="F1190" s="176" t="s">
        <v>1953</v>
      </c>
      <c r="H1190" s="177">
        <v>2.306</v>
      </c>
      <c r="I1190" s="178"/>
      <c r="L1190" s="173"/>
      <c r="M1190" s="179"/>
      <c r="N1190" s="180"/>
      <c r="O1190" s="180"/>
      <c r="P1190" s="180"/>
      <c r="Q1190" s="180"/>
      <c r="R1190" s="180"/>
      <c r="S1190" s="180"/>
      <c r="T1190" s="181"/>
      <c r="AT1190" s="175" t="s">
        <v>219</v>
      </c>
      <c r="AU1190" s="175" t="s">
        <v>87</v>
      </c>
      <c r="AV1190" s="13" t="s">
        <v>87</v>
      </c>
      <c r="AW1190" s="13" t="s">
        <v>29</v>
      </c>
      <c r="AX1190" s="13" t="s">
        <v>74</v>
      </c>
      <c r="AY1190" s="175" t="s">
        <v>196</v>
      </c>
    </row>
    <row r="1191" spans="1:65" s="13" customFormat="1">
      <c r="B1191" s="173"/>
      <c r="D1191" s="174" t="s">
        <v>219</v>
      </c>
      <c r="E1191" s="175" t="s">
        <v>1</v>
      </c>
      <c r="F1191" s="176" t="s">
        <v>1954</v>
      </c>
      <c r="H1191" s="177">
        <v>0.85</v>
      </c>
      <c r="I1191" s="178"/>
      <c r="L1191" s="173"/>
      <c r="M1191" s="179"/>
      <c r="N1191" s="180"/>
      <c r="O1191" s="180"/>
      <c r="P1191" s="180"/>
      <c r="Q1191" s="180"/>
      <c r="R1191" s="180"/>
      <c r="S1191" s="180"/>
      <c r="T1191" s="181"/>
      <c r="AT1191" s="175" t="s">
        <v>219</v>
      </c>
      <c r="AU1191" s="175" t="s">
        <v>87</v>
      </c>
      <c r="AV1191" s="13" t="s">
        <v>87</v>
      </c>
      <c r="AW1191" s="13" t="s">
        <v>29</v>
      </c>
      <c r="AX1191" s="13" t="s">
        <v>74</v>
      </c>
      <c r="AY1191" s="175" t="s">
        <v>196</v>
      </c>
    </row>
    <row r="1192" spans="1:65" s="13" customFormat="1" ht="22.5">
      <c r="B1192" s="173"/>
      <c r="D1192" s="174" t="s">
        <v>219</v>
      </c>
      <c r="E1192" s="175" t="s">
        <v>1</v>
      </c>
      <c r="F1192" s="176" t="s">
        <v>1955</v>
      </c>
      <c r="H1192" s="177">
        <v>1.647</v>
      </c>
      <c r="I1192" s="178"/>
      <c r="L1192" s="173"/>
      <c r="M1192" s="179"/>
      <c r="N1192" s="180"/>
      <c r="O1192" s="180"/>
      <c r="P1192" s="180"/>
      <c r="Q1192" s="180"/>
      <c r="R1192" s="180"/>
      <c r="S1192" s="180"/>
      <c r="T1192" s="181"/>
      <c r="AT1192" s="175" t="s">
        <v>219</v>
      </c>
      <c r="AU1192" s="175" t="s">
        <v>87</v>
      </c>
      <c r="AV1192" s="13" t="s">
        <v>87</v>
      </c>
      <c r="AW1192" s="13" t="s">
        <v>29</v>
      </c>
      <c r="AX1192" s="13" t="s">
        <v>74</v>
      </c>
      <c r="AY1192" s="175" t="s">
        <v>196</v>
      </c>
    </row>
    <row r="1193" spans="1:65" s="13" customFormat="1" ht="22.5">
      <c r="B1193" s="173"/>
      <c r="D1193" s="174" t="s">
        <v>219</v>
      </c>
      <c r="E1193" s="175" t="s">
        <v>1</v>
      </c>
      <c r="F1193" s="176" t="s">
        <v>1956</v>
      </c>
      <c r="H1193" s="177">
        <v>1.343</v>
      </c>
      <c r="I1193" s="178"/>
      <c r="L1193" s="173"/>
      <c r="M1193" s="179"/>
      <c r="N1193" s="180"/>
      <c r="O1193" s="180"/>
      <c r="P1193" s="180"/>
      <c r="Q1193" s="180"/>
      <c r="R1193" s="180"/>
      <c r="S1193" s="180"/>
      <c r="T1193" s="181"/>
      <c r="AT1193" s="175" t="s">
        <v>219</v>
      </c>
      <c r="AU1193" s="175" t="s">
        <v>87</v>
      </c>
      <c r="AV1193" s="13" t="s">
        <v>87</v>
      </c>
      <c r="AW1193" s="13" t="s">
        <v>29</v>
      </c>
      <c r="AX1193" s="13" t="s">
        <v>74</v>
      </c>
      <c r="AY1193" s="175" t="s">
        <v>196</v>
      </c>
    </row>
    <row r="1194" spans="1:65" s="13" customFormat="1" ht="45">
      <c r="B1194" s="173"/>
      <c r="D1194" s="174" t="s">
        <v>219</v>
      </c>
      <c r="E1194" s="175" t="s">
        <v>1</v>
      </c>
      <c r="F1194" s="176" t="s">
        <v>1957</v>
      </c>
      <c r="H1194" s="177">
        <v>0.77500000000000002</v>
      </c>
      <c r="I1194" s="178"/>
      <c r="L1194" s="173"/>
      <c r="M1194" s="179"/>
      <c r="N1194" s="180"/>
      <c r="O1194" s="180"/>
      <c r="P1194" s="180"/>
      <c r="Q1194" s="180"/>
      <c r="R1194" s="180"/>
      <c r="S1194" s="180"/>
      <c r="T1194" s="181"/>
      <c r="AT1194" s="175" t="s">
        <v>219</v>
      </c>
      <c r="AU1194" s="175" t="s">
        <v>87</v>
      </c>
      <c r="AV1194" s="13" t="s">
        <v>87</v>
      </c>
      <c r="AW1194" s="13" t="s">
        <v>29</v>
      </c>
      <c r="AX1194" s="13" t="s">
        <v>74</v>
      </c>
      <c r="AY1194" s="175" t="s">
        <v>196</v>
      </c>
    </row>
    <row r="1195" spans="1:65" s="13" customFormat="1" ht="45">
      <c r="B1195" s="173"/>
      <c r="D1195" s="174" t="s">
        <v>219</v>
      </c>
      <c r="E1195" s="175" t="s">
        <v>1</v>
      </c>
      <c r="F1195" s="176" t="s">
        <v>1958</v>
      </c>
      <c r="H1195" s="177">
        <v>1.012</v>
      </c>
      <c r="I1195" s="178"/>
      <c r="L1195" s="173"/>
      <c r="M1195" s="179"/>
      <c r="N1195" s="180"/>
      <c r="O1195" s="180"/>
      <c r="P1195" s="180"/>
      <c r="Q1195" s="180"/>
      <c r="R1195" s="180"/>
      <c r="S1195" s="180"/>
      <c r="T1195" s="181"/>
      <c r="AT1195" s="175" t="s">
        <v>219</v>
      </c>
      <c r="AU1195" s="175" t="s">
        <v>87</v>
      </c>
      <c r="AV1195" s="13" t="s">
        <v>87</v>
      </c>
      <c r="AW1195" s="13" t="s">
        <v>29</v>
      </c>
      <c r="AX1195" s="13" t="s">
        <v>74</v>
      </c>
      <c r="AY1195" s="175" t="s">
        <v>196</v>
      </c>
    </row>
    <row r="1196" spans="1:65" s="13" customFormat="1" ht="22.5">
      <c r="B1196" s="173"/>
      <c r="D1196" s="174" t="s">
        <v>219</v>
      </c>
      <c r="E1196" s="175" t="s">
        <v>1</v>
      </c>
      <c r="F1196" s="176" t="s">
        <v>1959</v>
      </c>
      <c r="H1196" s="177">
        <v>0.14199999999999999</v>
      </c>
      <c r="I1196" s="178"/>
      <c r="L1196" s="173"/>
      <c r="M1196" s="179"/>
      <c r="N1196" s="180"/>
      <c r="O1196" s="180"/>
      <c r="P1196" s="180"/>
      <c r="Q1196" s="180"/>
      <c r="R1196" s="180"/>
      <c r="S1196" s="180"/>
      <c r="T1196" s="181"/>
      <c r="AT1196" s="175" t="s">
        <v>219</v>
      </c>
      <c r="AU1196" s="175" t="s">
        <v>87</v>
      </c>
      <c r="AV1196" s="13" t="s">
        <v>87</v>
      </c>
      <c r="AW1196" s="13" t="s">
        <v>29</v>
      </c>
      <c r="AX1196" s="13" t="s">
        <v>74</v>
      </c>
      <c r="AY1196" s="175" t="s">
        <v>196</v>
      </c>
    </row>
    <row r="1197" spans="1:65" s="13" customFormat="1" ht="45">
      <c r="B1197" s="173"/>
      <c r="D1197" s="174" t="s">
        <v>219</v>
      </c>
      <c r="E1197" s="175" t="s">
        <v>1</v>
      </c>
      <c r="F1197" s="176" t="s">
        <v>1960</v>
      </c>
      <c r="H1197" s="177">
        <v>21.771999999999998</v>
      </c>
      <c r="I1197" s="178"/>
      <c r="L1197" s="173"/>
      <c r="M1197" s="179"/>
      <c r="N1197" s="180"/>
      <c r="O1197" s="180"/>
      <c r="P1197" s="180"/>
      <c r="Q1197" s="180"/>
      <c r="R1197" s="180"/>
      <c r="S1197" s="180"/>
      <c r="T1197" s="181"/>
      <c r="AT1197" s="175" t="s">
        <v>219</v>
      </c>
      <c r="AU1197" s="175" t="s">
        <v>87</v>
      </c>
      <c r="AV1197" s="13" t="s">
        <v>87</v>
      </c>
      <c r="AW1197" s="13" t="s">
        <v>29</v>
      </c>
      <c r="AX1197" s="13" t="s">
        <v>74</v>
      </c>
      <c r="AY1197" s="175" t="s">
        <v>196</v>
      </c>
    </row>
    <row r="1198" spans="1:65" s="13" customFormat="1" ht="22.5">
      <c r="B1198" s="173"/>
      <c r="D1198" s="174" t="s">
        <v>219</v>
      </c>
      <c r="E1198" s="175" t="s">
        <v>1</v>
      </c>
      <c r="F1198" s="176" t="s">
        <v>1961</v>
      </c>
      <c r="H1198" s="177">
        <v>1.5109999999999999</v>
      </c>
      <c r="I1198" s="178"/>
      <c r="L1198" s="173"/>
      <c r="M1198" s="179"/>
      <c r="N1198" s="180"/>
      <c r="O1198" s="180"/>
      <c r="P1198" s="180"/>
      <c r="Q1198" s="180"/>
      <c r="R1198" s="180"/>
      <c r="S1198" s="180"/>
      <c r="T1198" s="181"/>
      <c r="AT1198" s="175" t="s">
        <v>219</v>
      </c>
      <c r="AU1198" s="175" t="s">
        <v>87</v>
      </c>
      <c r="AV1198" s="13" t="s">
        <v>87</v>
      </c>
      <c r="AW1198" s="13" t="s">
        <v>29</v>
      </c>
      <c r="AX1198" s="13" t="s">
        <v>74</v>
      </c>
      <c r="AY1198" s="175" t="s">
        <v>196</v>
      </c>
    </row>
    <row r="1199" spans="1:65" s="13" customFormat="1" ht="45">
      <c r="B1199" s="173"/>
      <c r="D1199" s="174" t="s">
        <v>219</v>
      </c>
      <c r="E1199" s="175" t="s">
        <v>1</v>
      </c>
      <c r="F1199" s="176" t="s">
        <v>1962</v>
      </c>
      <c r="H1199" s="177">
        <v>15.925000000000001</v>
      </c>
      <c r="I1199" s="178"/>
      <c r="L1199" s="173"/>
      <c r="M1199" s="179"/>
      <c r="N1199" s="180"/>
      <c r="O1199" s="180"/>
      <c r="P1199" s="180"/>
      <c r="Q1199" s="180"/>
      <c r="R1199" s="180"/>
      <c r="S1199" s="180"/>
      <c r="T1199" s="181"/>
      <c r="AT1199" s="175" t="s">
        <v>219</v>
      </c>
      <c r="AU1199" s="175" t="s">
        <v>87</v>
      </c>
      <c r="AV1199" s="13" t="s">
        <v>87</v>
      </c>
      <c r="AW1199" s="13" t="s">
        <v>29</v>
      </c>
      <c r="AX1199" s="13" t="s">
        <v>74</v>
      </c>
      <c r="AY1199" s="175" t="s">
        <v>196</v>
      </c>
    </row>
    <row r="1200" spans="1:65" s="13" customFormat="1" ht="33.75">
      <c r="B1200" s="173"/>
      <c r="D1200" s="174" t="s">
        <v>219</v>
      </c>
      <c r="E1200" s="175" t="s">
        <v>1</v>
      </c>
      <c r="F1200" s="176" t="s">
        <v>1963</v>
      </c>
      <c r="H1200" s="177">
        <v>20.817</v>
      </c>
      <c r="I1200" s="178"/>
      <c r="L1200" s="173"/>
      <c r="M1200" s="179"/>
      <c r="N1200" s="180"/>
      <c r="O1200" s="180"/>
      <c r="P1200" s="180"/>
      <c r="Q1200" s="180"/>
      <c r="R1200" s="180"/>
      <c r="S1200" s="180"/>
      <c r="T1200" s="181"/>
      <c r="AT1200" s="175" t="s">
        <v>219</v>
      </c>
      <c r="AU1200" s="175" t="s">
        <v>87</v>
      </c>
      <c r="AV1200" s="13" t="s">
        <v>87</v>
      </c>
      <c r="AW1200" s="13" t="s">
        <v>29</v>
      </c>
      <c r="AX1200" s="13" t="s">
        <v>74</v>
      </c>
      <c r="AY1200" s="175" t="s">
        <v>196</v>
      </c>
    </row>
    <row r="1201" spans="1:63" s="13" customFormat="1">
      <c r="B1201" s="173"/>
      <c r="D1201" s="174" t="s">
        <v>219</v>
      </c>
      <c r="E1201" s="175" t="s">
        <v>1</v>
      </c>
      <c r="F1201" s="176" t="s">
        <v>1964</v>
      </c>
      <c r="H1201" s="177">
        <v>1.524</v>
      </c>
      <c r="I1201" s="178"/>
      <c r="L1201" s="173"/>
      <c r="M1201" s="179"/>
      <c r="N1201" s="180"/>
      <c r="O1201" s="180"/>
      <c r="P1201" s="180"/>
      <c r="Q1201" s="180"/>
      <c r="R1201" s="180"/>
      <c r="S1201" s="180"/>
      <c r="T1201" s="181"/>
      <c r="AT1201" s="175" t="s">
        <v>219</v>
      </c>
      <c r="AU1201" s="175" t="s">
        <v>87</v>
      </c>
      <c r="AV1201" s="13" t="s">
        <v>87</v>
      </c>
      <c r="AW1201" s="13" t="s">
        <v>29</v>
      </c>
      <c r="AX1201" s="13" t="s">
        <v>74</v>
      </c>
      <c r="AY1201" s="175" t="s">
        <v>196</v>
      </c>
    </row>
    <row r="1202" spans="1:63" s="13" customFormat="1">
      <c r="B1202" s="173"/>
      <c r="D1202" s="174" t="s">
        <v>219</v>
      </c>
      <c r="E1202" s="175" t="s">
        <v>1</v>
      </c>
      <c r="F1202" s="176" t="s">
        <v>1965</v>
      </c>
      <c r="H1202" s="177">
        <v>5.8000000000000003E-2</v>
      </c>
      <c r="I1202" s="178"/>
      <c r="L1202" s="173"/>
      <c r="M1202" s="179"/>
      <c r="N1202" s="180"/>
      <c r="O1202" s="180"/>
      <c r="P1202" s="180"/>
      <c r="Q1202" s="180"/>
      <c r="R1202" s="180"/>
      <c r="S1202" s="180"/>
      <c r="T1202" s="181"/>
      <c r="AT1202" s="175" t="s">
        <v>219</v>
      </c>
      <c r="AU1202" s="175" t="s">
        <v>87</v>
      </c>
      <c r="AV1202" s="13" t="s">
        <v>87</v>
      </c>
      <c r="AW1202" s="13" t="s">
        <v>29</v>
      </c>
      <c r="AX1202" s="13" t="s">
        <v>74</v>
      </c>
      <c r="AY1202" s="175" t="s">
        <v>196</v>
      </c>
    </row>
    <row r="1203" spans="1:63" s="13" customFormat="1">
      <c r="B1203" s="173"/>
      <c r="D1203" s="174" t="s">
        <v>219</v>
      </c>
      <c r="E1203" s="175" t="s">
        <v>1</v>
      </c>
      <c r="F1203" s="176" t="s">
        <v>1966</v>
      </c>
      <c r="H1203" s="177">
        <v>0</v>
      </c>
      <c r="I1203" s="178"/>
      <c r="L1203" s="173"/>
      <c r="M1203" s="179"/>
      <c r="N1203" s="180"/>
      <c r="O1203" s="180"/>
      <c r="P1203" s="180"/>
      <c r="Q1203" s="180"/>
      <c r="R1203" s="180"/>
      <c r="S1203" s="180"/>
      <c r="T1203" s="181"/>
      <c r="AT1203" s="175" t="s">
        <v>219</v>
      </c>
      <c r="AU1203" s="175" t="s">
        <v>87</v>
      </c>
      <c r="AV1203" s="13" t="s">
        <v>87</v>
      </c>
      <c r="AW1203" s="13" t="s">
        <v>29</v>
      </c>
      <c r="AX1203" s="13" t="s">
        <v>74</v>
      </c>
      <c r="AY1203" s="175" t="s">
        <v>196</v>
      </c>
    </row>
    <row r="1204" spans="1:63" s="14" customFormat="1">
      <c r="B1204" s="182"/>
      <c r="D1204" s="174" t="s">
        <v>219</v>
      </c>
      <c r="E1204" s="183" t="s">
        <v>1</v>
      </c>
      <c r="F1204" s="184" t="s">
        <v>233</v>
      </c>
      <c r="H1204" s="185">
        <v>85.828999999999994</v>
      </c>
      <c r="I1204" s="186"/>
      <c r="L1204" s="182"/>
      <c r="M1204" s="187"/>
      <c r="N1204" s="188"/>
      <c r="O1204" s="188"/>
      <c r="P1204" s="188"/>
      <c r="Q1204" s="188"/>
      <c r="R1204" s="188"/>
      <c r="S1204" s="188"/>
      <c r="T1204" s="189"/>
      <c r="AT1204" s="183" t="s">
        <v>219</v>
      </c>
      <c r="AU1204" s="183" t="s">
        <v>87</v>
      </c>
      <c r="AV1204" s="14" t="s">
        <v>200</v>
      </c>
      <c r="AW1204" s="14" t="s">
        <v>29</v>
      </c>
      <c r="AX1204" s="14" t="s">
        <v>81</v>
      </c>
      <c r="AY1204" s="183" t="s">
        <v>196</v>
      </c>
    </row>
    <row r="1205" spans="1:63" s="13" customFormat="1">
      <c r="B1205" s="173"/>
      <c r="D1205" s="174" t="s">
        <v>219</v>
      </c>
      <c r="F1205" s="176" t="s">
        <v>1967</v>
      </c>
      <c r="H1205" s="177">
        <v>94.412000000000006</v>
      </c>
      <c r="I1205" s="178"/>
      <c r="L1205" s="173"/>
      <c r="M1205" s="179"/>
      <c r="N1205" s="180"/>
      <c r="O1205" s="180"/>
      <c r="P1205" s="180"/>
      <c r="Q1205" s="180"/>
      <c r="R1205" s="180"/>
      <c r="S1205" s="180"/>
      <c r="T1205" s="181"/>
      <c r="AT1205" s="175" t="s">
        <v>219</v>
      </c>
      <c r="AU1205" s="175" t="s">
        <v>87</v>
      </c>
      <c r="AV1205" s="13" t="s">
        <v>87</v>
      </c>
      <c r="AW1205" s="13" t="s">
        <v>3</v>
      </c>
      <c r="AX1205" s="13" t="s">
        <v>81</v>
      </c>
      <c r="AY1205" s="175" t="s">
        <v>196</v>
      </c>
    </row>
    <row r="1206" spans="1:63" s="2" customFormat="1" ht="49.9" customHeight="1">
      <c r="A1206" s="33"/>
      <c r="B1206" s="34"/>
      <c r="C1206" s="33"/>
      <c r="D1206" s="33"/>
      <c r="E1206" s="148" t="s">
        <v>1968</v>
      </c>
      <c r="F1206" s="148" t="s">
        <v>1969</v>
      </c>
      <c r="G1206" s="33"/>
      <c r="H1206" s="33"/>
      <c r="I1206" s="33"/>
      <c r="J1206" s="134">
        <f t="shared" ref="J1206:J1216" si="30">BK1206</f>
        <v>0</v>
      </c>
      <c r="K1206" s="33"/>
      <c r="L1206" s="34"/>
      <c r="M1206" s="209"/>
      <c r="N1206" s="210"/>
      <c r="O1206" s="62"/>
      <c r="P1206" s="62"/>
      <c r="Q1206" s="62"/>
      <c r="R1206" s="62"/>
      <c r="S1206" s="62"/>
      <c r="T1206" s="6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T1206" s="18" t="s">
        <v>73</v>
      </c>
      <c r="AU1206" s="18" t="s">
        <v>74</v>
      </c>
      <c r="AY1206" s="18" t="s">
        <v>1970</v>
      </c>
      <c r="BK1206" s="170">
        <f>SUM(BK1207:BK1216)</f>
        <v>0</v>
      </c>
    </row>
    <row r="1207" spans="1:63" s="2" customFormat="1" ht="16.350000000000001" customHeight="1">
      <c r="A1207" s="33"/>
      <c r="B1207" s="34"/>
      <c r="C1207" s="211" t="s">
        <v>1</v>
      </c>
      <c r="D1207" s="211" t="s">
        <v>197</v>
      </c>
      <c r="E1207" s="212" t="s">
        <v>1</v>
      </c>
      <c r="F1207" s="213" t="s">
        <v>1</v>
      </c>
      <c r="G1207" s="214" t="s">
        <v>1</v>
      </c>
      <c r="H1207" s="215"/>
      <c r="I1207" s="216"/>
      <c r="J1207" s="217">
        <f t="shared" si="30"/>
        <v>0</v>
      </c>
      <c r="K1207" s="218"/>
      <c r="L1207" s="34"/>
      <c r="M1207" s="219" t="s">
        <v>1</v>
      </c>
      <c r="N1207" s="220" t="s">
        <v>40</v>
      </c>
      <c r="O1207" s="62"/>
      <c r="P1207" s="62"/>
      <c r="Q1207" s="62"/>
      <c r="R1207" s="62"/>
      <c r="S1207" s="62"/>
      <c r="T1207" s="6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T1207" s="18" t="s">
        <v>1970</v>
      </c>
      <c r="AU1207" s="18" t="s">
        <v>81</v>
      </c>
      <c r="AY1207" s="18" t="s">
        <v>1970</v>
      </c>
      <c r="BE1207" s="170">
        <f t="shared" ref="BE1207:BE1216" si="31">IF(N1207="základná",J1207,0)</f>
        <v>0</v>
      </c>
      <c r="BF1207" s="170">
        <f t="shared" ref="BF1207:BF1216" si="32">IF(N1207="znížená",J1207,0)</f>
        <v>0</v>
      </c>
      <c r="BG1207" s="170">
        <f t="shared" ref="BG1207:BG1216" si="33">IF(N1207="zákl. prenesená",J1207,0)</f>
        <v>0</v>
      </c>
      <c r="BH1207" s="170">
        <f t="shared" ref="BH1207:BH1216" si="34">IF(N1207="zníž. prenesená",J1207,0)</f>
        <v>0</v>
      </c>
      <c r="BI1207" s="170">
        <f t="shared" ref="BI1207:BI1216" si="35">IF(N1207="nulová",J1207,0)</f>
        <v>0</v>
      </c>
      <c r="BJ1207" s="18" t="s">
        <v>87</v>
      </c>
      <c r="BK1207" s="170">
        <f t="shared" ref="BK1207:BK1216" si="36">I1207*H1207</f>
        <v>0</v>
      </c>
    </row>
    <row r="1208" spans="1:63" s="2" customFormat="1" ht="16.350000000000001" customHeight="1">
      <c r="A1208" s="33"/>
      <c r="B1208" s="34"/>
      <c r="C1208" s="211" t="s">
        <v>1</v>
      </c>
      <c r="D1208" s="211" t="s">
        <v>197</v>
      </c>
      <c r="E1208" s="212" t="s">
        <v>1</v>
      </c>
      <c r="F1208" s="213" t="s">
        <v>1</v>
      </c>
      <c r="G1208" s="214" t="s">
        <v>1</v>
      </c>
      <c r="H1208" s="215"/>
      <c r="I1208" s="216"/>
      <c r="J1208" s="217">
        <f t="shared" si="30"/>
        <v>0</v>
      </c>
      <c r="K1208" s="218"/>
      <c r="L1208" s="34"/>
      <c r="M1208" s="219" t="s">
        <v>1</v>
      </c>
      <c r="N1208" s="220" t="s">
        <v>40</v>
      </c>
      <c r="O1208" s="62"/>
      <c r="P1208" s="62"/>
      <c r="Q1208" s="62"/>
      <c r="R1208" s="62"/>
      <c r="S1208" s="62"/>
      <c r="T1208" s="6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T1208" s="18" t="s">
        <v>1970</v>
      </c>
      <c r="AU1208" s="18" t="s">
        <v>81</v>
      </c>
      <c r="AY1208" s="18" t="s">
        <v>1970</v>
      </c>
      <c r="BE1208" s="170">
        <f t="shared" si="31"/>
        <v>0</v>
      </c>
      <c r="BF1208" s="170">
        <f t="shared" si="32"/>
        <v>0</v>
      </c>
      <c r="BG1208" s="170">
        <f t="shared" si="33"/>
        <v>0</v>
      </c>
      <c r="BH1208" s="170">
        <f t="shared" si="34"/>
        <v>0</v>
      </c>
      <c r="BI1208" s="170">
        <f t="shared" si="35"/>
        <v>0</v>
      </c>
      <c r="BJ1208" s="18" t="s">
        <v>87</v>
      </c>
      <c r="BK1208" s="170">
        <f t="shared" si="36"/>
        <v>0</v>
      </c>
    </row>
    <row r="1209" spans="1:63" s="2" customFormat="1" ht="16.350000000000001" customHeight="1">
      <c r="A1209" s="33"/>
      <c r="B1209" s="34"/>
      <c r="C1209" s="211" t="s">
        <v>1</v>
      </c>
      <c r="D1209" s="211" t="s">
        <v>197</v>
      </c>
      <c r="E1209" s="212" t="s">
        <v>1</v>
      </c>
      <c r="F1209" s="213" t="s">
        <v>1</v>
      </c>
      <c r="G1209" s="214" t="s">
        <v>1</v>
      </c>
      <c r="H1209" s="215"/>
      <c r="I1209" s="216"/>
      <c r="J1209" s="217">
        <f t="shared" si="30"/>
        <v>0</v>
      </c>
      <c r="K1209" s="218"/>
      <c r="L1209" s="34"/>
      <c r="M1209" s="219" t="s">
        <v>1</v>
      </c>
      <c r="N1209" s="220" t="s">
        <v>40</v>
      </c>
      <c r="O1209" s="62"/>
      <c r="P1209" s="62"/>
      <c r="Q1209" s="62"/>
      <c r="R1209" s="62"/>
      <c r="S1209" s="62"/>
      <c r="T1209" s="6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T1209" s="18" t="s">
        <v>1970</v>
      </c>
      <c r="AU1209" s="18" t="s">
        <v>81</v>
      </c>
      <c r="AY1209" s="18" t="s">
        <v>1970</v>
      </c>
      <c r="BE1209" s="170">
        <f t="shared" si="31"/>
        <v>0</v>
      </c>
      <c r="BF1209" s="170">
        <f t="shared" si="32"/>
        <v>0</v>
      </c>
      <c r="BG1209" s="170">
        <f t="shared" si="33"/>
        <v>0</v>
      </c>
      <c r="BH1209" s="170">
        <f t="shared" si="34"/>
        <v>0</v>
      </c>
      <c r="BI1209" s="170">
        <f t="shared" si="35"/>
        <v>0</v>
      </c>
      <c r="BJ1209" s="18" t="s">
        <v>87</v>
      </c>
      <c r="BK1209" s="170">
        <f t="shared" si="36"/>
        <v>0</v>
      </c>
    </row>
    <row r="1210" spans="1:63" s="2" customFormat="1" ht="16.350000000000001" customHeight="1">
      <c r="A1210" s="33"/>
      <c r="B1210" s="34"/>
      <c r="C1210" s="211" t="s">
        <v>1</v>
      </c>
      <c r="D1210" s="211" t="s">
        <v>197</v>
      </c>
      <c r="E1210" s="212" t="s">
        <v>1</v>
      </c>
      <c r="F1210" s="213" t="s">
        <v>1</v>
      </c>
      <c r="G1210" s="214" t="s">
        <v>1</v>
      </c>
      <c r="H1210" s="215"/>
      <c r="I1210" s="216"/>
      <c r="J1210" s="217">
        <f t="shared" si="30"/>
        <v>0</v>
      </c>
      <c r="K1210" s="218"/>
      <c r="L1210" s="34"/>
      <c r="M1210" s="219" t="s">
        <v>1</v>
      </c>
      <c r="N1210" s="220" t="s">
        <v>40</v>
      </c>
      <c r="O1210" s="62"/>
      <c r="P1210" s="62"/>
      <c r="Q1210" s="62"/>
      <c r="R1210" s="62"/>
      <c r="S1210" s="62"/>
      <c r="T1210" s="6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T1210" s="18" t="s">
        <v>1970</v>
      </c>
      <c r="AU1210" s="18" t="s">
        <v>81</v>
      </c>
      <c r="AY1210" s="18" t="s">
        <v>1970</v>
      </c>
      <c r="BE1210" s="170">
        <f t="shared" si="31"/>
        <v>0</v>
      </c>
      <c r="BF1210" s="170">
        <f t="shared" si="32"/>
        <v>0</v>
      </c>
      <c r="BG1210" s="170">
        <f t="shared" si="33"/>
        <v>0</v>
      </c>
      <c r="BH1210" s="170">
        <f t="shared" si="34"/>
        <v>0</v>
      </c>
      <c r="BI1210" s="170">
        <f t="shared" si="35"/>
        <v>0</v>
      </c>
      <c r="BJ1210" s="18" t="s">
        <v>87</v>
      </c>
      <c r="BK1210" s="170">
        <f t="shared" si="36"/>
        <v>0</v>
      </c>
    </row>
    <row r="1211" spans="1:63" s="2" customFormat="1" ht="16.350000000000001" customHeight="1">
      <c r="A1211" s="33"/>
      <c r="B1211" s="34"/>
      <c r="C1211" s="211" t="s">
        <v>1</v>
      </c>
      <c r="D1211" s="211" t="s">
        <v>197</v>
      </c>
      <c r="E1211" s="212" t="s">
        <v>1</v>
      </c>
      <c r="F1211" s="213" t="s">
        <v>1</v>
      </c>
      <c r="G1211" s="214" t="s">
        <v>1</v>
      </c>
      <c r="H1211" s="215"/>
      <c r="I1211" s="216"/>
      <c r="J1211" s="217">
        <f t="shared" si="30"/>
        <v>0</v>
      </c>
      <c r="K1211" s="218"/>
      <c r="L1211" s="34"/>
      <c r="M1211" s="219" t="s">
        <v>1</v>
      </c>
      <c r="N1211" s="220" t="s">
        <v>40</v>
      </c>
      <c r="O1211" s="62"/>
      <c r="P1211" s="62"/>
      <c r="Q1211" s="62"/>
      <c r="R1211" s="62"/>
      <c r="S1211" s="62"/>
      <c r="T1211" s="6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T1211" s="18" t="s">
        <v>1970</v>
      </c>
      <c r="AU1211" s="18" t="s">
        <v>81</v>
      </c>
      <c r="AY1211" s="18" t="s">
        <v>1970</v>
      </c>
      <c r="BE1211" s="170">
        <f t="shared" si="31"/>
        <v>0</v>
      </c>
      <c r="BF1211" s="170">
        <f t="shared" si="32"/>
        <v>0</v>
      </c>
      <c r="BG1211" s="170">
        <f t="shared" si="33"/>
        <v>0</v>
      </c>
      <c r="BH1211" s="170">
        <f t="shared" si="34"/>
        <v>0</v>
      </c>
      <c r="BI1211" s="170">
        <f t="shared" si="35"/>
        <v>0</v>
      </c>
      <c r="BJ1211" s="18" t="s">
        <v>87</v>
      </c>
      <c r="BK1211" s="170">
        <f t="shared" si="36"/>
        <v>0</v>
      </c>
    </row>
    <row r="1212" spans="1:63" s="2" customFormat="1" ht="16.350000000000001" customHeight="1">
      <c r="A1212" s="33"/>
      <c r="B1212" s="34"/>
      <c r="C1212" s="211" t="s">
        <v>1</v>
      </c>
      <c r="D1212" s="211" t="s">
        <v>197</v>
      </c>
      <c r="E1212" s="212" t="s">
        <v>1</v>
      </c>
      <c r="F1212" s="213" t="s">
        <v>1</v>
      </c>
      <c r="G1212" s="214" t="s">
        <v>1</v>
      </c>
      <c r="H1212" s="215"/>
      <c r="I1212" s="216"/>
      <c r="J1212" s="217">
        <f t="shared" si="30"/>
        <v>0</v>
      </c>
      <c r="K1212" s="218"/>
      <c r="L1212" s="34"/>
      <c r="M1212" s="219" t="s">
        <v>1</v>
      </c>
      <c r="N1212" s="220" t="s">
        <v>40</v>
      </c>
      <c r="O1212" s="62"/>
      <c r="P1212" s="62"/>
      <c r="Q1212" s="62"/>
      <c r="R1212" s="62"/>
      <c r="S1212" s="62"/>
      <c r="T1212" s="6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T1212" s="18" t="s">
        <v>1970</v>
      </c>
      <c r="AU1212" s="18" t="s">
        <v>81</v>
      </c>
      <c r="AY1212" s="18" t="s">
        <v>1970</v>
      </c>
      <c r="BE1212" s="170">
        <f t="shared" si="31"/>
        <v>0</v>
      </c>
      <c r="BF1212" s="170">
        <f t="shared" si="32"/>
        <v>0</v>
      </c>
      <c r="BG1212" s="170">
        <f t="shared" si="33"/>
        <v>0</v>
      </c>
      <c r="BH1212" s="170">
        <f t="shared" si="34"/>
        <v>0</v>
      </c>
      <c r="BI1212" s="170">
        <f t="shared" si="35"/>
        <v>0</v>
      </c>
      <c r="BJ1212" s="18" t="s">
        <v>87</v>
      </c>
      <c r="BK1212" s="170">
        <f t="shared" si="36"/>
        <v>0</v>
      </c>
    </row>
    <row r="1213" spans="1:63" s="2" customFormat="1" ht="16.350000000000001" customHeight="1">
      <c r="A1213" s="33"/>
      <c r="B1213" s="34"/>
      <c r="C1213" s="211" t="s">
        <v>1</v>
      </c>
      <c r="D1213" s="211" t="s">
        <v>197</v>
      </c>
      <c r="E1213" s="212" t="s">
        <v>1</v>
      </c>
      <c r="F1213" s="213" t="s">
        <v>1</v>
      </c>
      <c r="G1213" s="214" t="s">
        <v>1</v>
      </c>
      <c r="H1213" s="215"/>
      <c r="I1213" s="216"/>
      <c r="J1213" s="217">
        <f t="shared" si="30"/>
        <v>0</v>
      </c>
      <c r="K1213" s="218"/>
      <c r="L1213" s="34"/>
      <c r="M1213" s="219" t="s">
        <v>1</v>
      </c>
      <c r="N1213" s="220" t="s">
        <v>40</v>
      </c>
      <c r="O1213" s="62"/>
      <c r="P1213" s="62"/>
      <c r="Q1213" s="62"/>
      <c r="R1213" s="62"/>
      <c r="S1213" s="62"/>
      <c r="T1213" s="6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T1213" s="18" t="s">
        <v>1970</v>
      </c>
      <c r="AU1213" s="18" t="s">
        <v>81</v>
      </c>
      <c r="AY1213" s="18" t="s">
        <v>1970</v>
      </c>
      <c r="BE1213" s="170">
        <f t="shared" si="31"/>
        <v>0</v>
      </c>
      <c r="BF1213" s="170">
        <f t="shared" si="32"/>
        <v>0</v>
      </c>
      <c r="BG1213" s="170">
        <f t="shared" si="33"/>
        <v>0</v>
      </c>
      <c r="BH1213" s="170">
        <f t="shared" si="34"/>
        <v>0</v>
      </c>
      <c r="BI1213" s="170">
        <f t="shared" si="35"/>
        <v>0</v>
      </c>
      <c r="BJ1213" s="18" t="s">
        <v>87</v>
      </c>
      <c r="BK1213" s="170">
        <f t="shared" si="36"/>
        <v>0</v>
      </c>
    </row>
    <row r="1214" spans="1:63" s="2" customFormat="1" ht="16.350000000000001" customHeight="1">
      <c r="A1214" s="33"/>
      <c r="B1214" s="34"/>
      <c r="C1214" s="211" t="s">
        <v>1</v>
      </c>
      <c r="D1214" s="211" t="s">
        <v>197</v>
      </c>
      <c r="E1214" s="212" t="s">
        <v>1</v>
      </c>
      <c r="F1214" s="213" t="s">
        <v>1</v>
      </c>
      <c r="G1214" s="214" t="s">
        <v>1</v>
      </c>
      <c r="H1214" s="215"/>
      <c r="I1214" s="216"/>
      <c r="J1214" s="217">
        <f t="shared" si="30"/>
        <v>0</v>
      </c>
      <c r="K1214" s="218"/>
      <c r="L1214" s="34"/>
      <c r="M1214" s="219" t="s">
        <v>1</v>
      </c>
      <c r="N1214" s="220" t="s">
        <v>40</v>
      </c>
      <c r="O1214" s="62"/>
      <c r="P1214" s="62"/>
      <c r="Q1214" s="62"/>
      <c r="R1214" s="62"/>
      <c r="S1214" s="62"/>
      <c r="T1214" s="6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T1214" s="18" t="s">
        <v>1970</v>
      </c>
      <c r="AU1214" s="18" t="s">
        <v>81</v>
      </c>
      <c r="AY1214" s="18" t="s">
        <v>1970</v>
      </c>
      <c r="BE1214" s="170">
        <f t="shared" si="31"/>
        <v>0</v>
      </c>
      <c r="BF1214" s="170">
        <f t="shared" si="32"/>
        <v>0</v>
      </c>
      <c r="BG1214" s="170">
        <f t="shared" si="33"/>
        <v>0</v>
      </c>
      <c r="BH1214" s="170">
        <f t="shared" si="34"/>
        <v>0</v>
      </c>
      <c r="BI1214" s="170">
        <f t="shared" si="35"/>
        <v>0</v>
      </c>
      <c r="BJ1214" s="18" t="s">
        <v>87</v>
      </c>
      <c r="BK1214" s="170">
        <f t="shared" si="36"/>
        <v>0</v>
      </c>
    </row>
    <row r="1215" spans="1:63" s="2" customFormat="1" ht="16.350000000000001" customHeight="1">
      <c r="A1215" s="33"/>
      <c r="B1215" s="34"/>
      <c r="C1215" s="211" t="s">
        <v>1</v>
      </c>
      <c r="D1215" s="211" t="s">
        <v>197</v>
      </c>
      <c r="E1215" s="212" t="s">
        <v>1</v>
      </c>
      <c r="F1215" s="213" t="s">
        <v>1</v>
      </c>
      <c r="G1215" s="214" t="s">
        <v>1</v>
      </c>
      <c r="H1215" s="215"/>
      <c r="I1215" s="216"/>
      <c r="J1215" s="217">
        <f t="shared" si="30"/>
        <v>0</v>
      </c>
      <c r="K1215" s="218"/>
      <c r="L1215" s="34"/>
      <c r="M1215" s="219" t="s">
        <v>1</v>
      </c>
      <c r="N1215" s="220" t="s">
        <v>40</v>
      </c>
      <c r="O1215" s="62"/>
      <c r="P1215" s="62"/>
      <c r="Q1215" s="62"/>
      <c r="R1215" s="62"/>
      <c r="S1215" s="62"/>
      <c r="T1215" s="6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T1215" s="18" t="s">
        <v>1970</v>
      </c>
      <c r="AU1215" s="18" t="s">
        <v>81</v>
      </c>
      <c r="AY1215" s="18" t="s">
        <v>1970</v>
      </c>
      <c r="BE1215" s="170">
        <f t="shared" si="31"/>
        <v>0</v>
      </c>
      <c r="BF1215" s="170">
        <f t="shared" si="32"/>
        <v>0</v>
      </c>
      <c r="BG1215" s="170">
        <f t="shared" si="33"/>
        <v>0</v>
      </c>
      <c r="BH1215" s="170">
        <f t="shared" si="34"/>
        <v>0</v>
      </c>
      <c r="BI1215" s="170">
        <f t="shared" si="35"/>
        <v>0</v>
      </c>
      <c r="BJ1215" s="18" t="s">
        <v>87</v>
      </c>
      <c r="BK1215" s="170">
        <f t="shared" si="36"/>
        <v>0</v>
      </c>
    </row>
    <row r="1216" spans="1:63" s="2" customFormat="1" ht="16.350000000000001" customHeight="1">
      <c r="A1216" s="33"/>
      <c r="B1216" s="34"/>
      <c r="C1216" s="211" t="s">
        <v>1</v>
      </c>
      <c r="D1216" s="211" t="s">
        <v>197</v>
      </c>
      <c r="E1216" s="212" t="s">
        <v>1</v>
      </c>
      <c r="F1216" s="213" t="s">
        <v>1</v>
      </c>
      <c r="G1216" s="214" t="s">
        <v>1</v>
      </c>
      <c r="H1216" s="215"/>
      <c r="I1216" s="216"/>
      <c r="J1216" s="217">
        <f t="shared" si="30"/>
        <v>0</v>
      </c>
      <c r="K1216" s="218"/>
      <c r="L1216" s="34"/>
      <c r="M1216" s="219" t="s">
        <v>1</v>
      </c>
      <c r="N1216" s="220" t="s">
        <v>40</v>
      </c>
      <c r="O1216" s="221"/>
      <c r="P1216" s="221"/>
      <c r="Q1216" s="221"/>
      <c r="R1216" s="221"/>
      <c r="S1216" s="221"/>
      <c r="T1216" s="222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T1216" s="18" t="s">
        <v>1970</v>
      </c>
      <c r="AU1216" s="18" t="s">
        <v>81</v>
      </c>
      <c r="AY1216" s="18" t="s">
        <v>1970</v>
      </c>
      <c r="BE1216" s="170">
        <f t="shared" si="31"/>
        <v>0</v>
      </c>
      <c r="BF1216" s="170">
        <f t="shared" si="32"/>
        <v>0</v>
      </c>
      <c r="BG1216" s="170">
        <f t="shared" si="33"/>
        <v>0</v>
      </c>
      <c r="BH1216" s="170">
        <f t="shared" si="34"/>
        <v>0</v>
      </c>
      <c r="BI1216" s="170">
        <f t="shared" si="35"/>
        <v>0</v>
      </c>
      <c r="BJ1216" s="18" t="s">
        <v>87</v>
      </c>
      <c r="BK1216" s="170">
        <f t="shared" si="36"/>
        <v>0</v>
      </c>
    </row>
    <row r="1217" spans="1:31" s="2" customFormat="1" ht="6.95" customHeight="1">
      <c r="A1217" s="33"/>
      <c r="B1217" s="51"/>
      <c r="C1217" s="52"/>
      <c r="D1217" s="52"/>
      <c r="E1217" s="52"/>
      <c r="F1217" s="52"/>
      <c r="G1217" s="52"/>
      <c r="H1217" s="52"/>
      <c r="I1217" s="52"/>
      <c r="J1217" s="52"/>
      <c r="K1217" s="52"/>
      <c r="L1217" s="34"/>
      <c r="M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</row>
  </sheetData>
  <autoFilter ref="C148:K1216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07:D1217">
      <formula1>"K, M"</formula1>
    </dataValidation>
    <dataValidation type="list" allowBlank="1" showInputMessage="1" showErrorMessage="1" error="Povolené sú hodnoty základná, znížená, nulová." sqref="N1207:N121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9"/>
      <c r="C3" s="20"/>
      <c r="D3" s="20"/>
      <c r="E3" s="20"/>
      <c r="F3" s="20"/>
      <c r="G3" s="20"/>
      <c r="H3" s="21"/>
    </row>
    <row r="4" spans="1:8" s="1" customFormat="1" ht="24.95" customHeight="1">
      <c r="B4" s="21"/>
      <c r="C4" s="22" t="s">
        <v>4126</v>
      </c>
      <c r="H4" s="21"/>
    </row>
    <row r="5" spans="1:8" s="1" customFormat="1" ht="12" customHeight="1">
      <c r="B5" s="21"/>
      <c r="C5" s="25" t="s">
        <v>12</v>
      </c>
      <c r="D5" s="269" t="s">
        <v>13</v>
      </c>
      <c r="E5" s="253"/>
      <c r="F5" s="253"/>
      <c r="H5" s="21"/>
    </row>
    <row r="6" spans="1:8" s="1" customFormat="1" ht="36.950000000000003" customHeight="1">
      <c r="B6" s="21"/>
      <c r="C6" s="27" t="s">
        <v>15</v>
      </c>
      <c r="D6" s="266" t="s">
        <v>16</v>
      </c>
      <c r="E6" s="253"/>
      <c r="F6" s="253"/>
      <c r="H6" s="21"/>
    </row>
    <row r="7" spans="1:8" s="1" customFormat="1" ht="16.5" customHeight="1">
      <c r="B7" s="21"/>
      <c r="C7" s="28" t="s">
        <v>21</v>
      </c>
      <c r="D7" s="59">
        <f>'Rekapitulácia stavby'!AN8</f>
        <v>44536</v>
      </c>
      <c r="H7" s="21"/>
    </row>
    <row r="8" spans="1:8" s="2" customFormat="1" ht="10.7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35"/>
      <c r="B9" s="136"/>
      <c r="C9" s="137" t="s">
        <v>55</v>
      </c>
      <c r="D9" s="138" t="s">
        <v>56</v>
      </c>
      <c r="E9" s="138" t="s">
        <v>184</v>
      </c>
      <c r="F9" s="139" t="s">
        <v>4127</v>
      </c>
      <c r="G9" s="135"/>
      <c r="H9" s="136"/>
    </row>
    <row r="10" spans="1:8" s="2" customFormat="1" ht="26.45" customHeight="1">
      <c r="A10" s="33"/>
      <c r="B10" s="34"/>
      <c r="C10" s="233" t="s">
        <v>4128</v>
      </c>
      <c r="D10" s="233" t="s">
        <v>85</v>
      </c>
      <c r="E10" s="33"/>
      <c r="F10" s="33"/>
      <c r="G10" s="33"/>
      <c r="H10" s="34"/>
    </row>
    <row r="11" spans="1:8" s="2" customFormat="1" ht="16.7" customHeight="1">
      <c r="A11" s="33"/>
      <c r="B11" s="34"/>
      <c r="C11" s="234" t="s">
        <v>140</v>
      </c>
      <c r="D11" s="235" t="s">
        <v>1</v>
      </c>
      <c r="E11" s="236" t="s">
        <v>1</v>
      </c>
      <c r="F11" s="237">
        <v>12</v>
      </c>
      <c r="G11" s="33"/>
      <c r="H11" s="34"/>
    </row>
    <row r="12" spans="1:8" s="2" customFormat="1" ht="16.7" customHeight="1">
      <c r="A12" s="33"/>
      <c r="B12" s="34"/>
      <c r="C12" s="234" t="s">
        <v>4129</v>
      </c>
      <c r="D12" s="235" t="s">
        <v>1</v>
      </c>
      <c r="E12" s="236" t="s">
        <v>1</v>
      </c>
      <c r="F12" s="237">
        <v>89.8</v>
      </c>
      <c r="G12" s="33"/>
      <c r="H12" s="34"/>
    </row>
    <row r="13" spans="1:8" s="2" customFormat="1" ht="16.7" customHeight="1">
      <c r="A13" s="33"/>
      <c r="B13" s="34"/>
      <c r="C13" s="234" t="s">
        <v>4130</v>
      </c>
      <c r="D13" s="235" t="s">
        <v>4131</v>
      </c>
      <c r="E13" s="236" t="s">
        <v>1</v>
      </c>
      <c r="F13" s="237">
        <v>60.674999999999997</v>
      </c>
      <c r="G13" s="33"/>
      <c r="H13" s="34"/>
    </row>
    <row r="14" spans="1:8" s="2" customFormat="1" ht="7.35" customHeight="1">
      <c r="A14" s="33"/>
      <c r="B14" s="51"/>
      <c r="C14" s="52"/>
      <c r="D14" s="52"/>
      <c r="E14" s="52"/>
      <c r="F14" s="52"/>
      <c r="G14" s="52"/>
      <c r="H14" s="34"/>
    </row>
    <row r="15" spans="1:8" s="2" customFormat="1">
      <c r="A15" s="33"/>
      <c r="B15" s="33"/>
      <c r="C15" s="33"/>
      <c r="D15" s="33"/>
      <c r="E15" s="33"/>
      <c r="F15" s="33"/>
      <c r="G15" s="33"/>
      <c r="H15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1971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</v>
      </c>
      <c r="F26" s="33"/>
      <c r="G26" s="33"/>
      <c r="H26" s="33"/>
      <c r="I26" s="28" t="s">
        <v>24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ROUND((ROUND((SUM(BE122:BE133)),  2) + SUM(BE135:BE144)), 2)</f>
        <v>0</v>
      </c>
      <c r="G35" s="110"/>
      <c r="H35" s="110"/>
      <c r="I35" s="111">
        <v>0.2</v>
      </c>
      <c r="J35" s="109">
        <f>ROUND((ROUND(((SUM(BE122:BE133))*I35),  2) + (SUM(BE135:BE144)*I35)),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ROUND((ROUND((SUM(BF122:BF133)),  2) + SUM(BF135:BF144)), 2)</f>
        <v>0</v>
      </c>
      <c r="G36" s="110"/>
      <c r="H36" s="110"/>
      <c r="I36" s="111">
        <v>0.2</v>
      </c>
      <c r="J36" s="109">
        <f>ROUND((ROUND(((SUM(BF122:BF133))*I36),  2) + (SUM(BF135:BF144)*I36)),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ROUND((ROUND((SUM(BG122:BG133)),  2) + SUM(BG135:BG144)),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ROUND((ROUND((SUM(BH122:BH133)),  2) + SUM(BH135:BH144)),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ROUND((ROUND((SUM(BI122:BI133)),  2) + SUM(BI135:BI144)),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20210701_01_z - SO-01 Časť Zelená strecha extenzívna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1972</v>
      </c>
      <c r="E99" s="127"/>
      <c r="F99" s="127"/>
      <c r="G99" s="127"/>
      <c r="H99" s="127"/>
      <c r="I99" s="127"/>
      <c r="J99" s="128">
        <f>J123</f>
        <v>0</v>
      </c>
      <c r="L99" s="125"/>
    </row>
    <row r="100" spans="1:47" s="9" customFormat="1" ht="21.75" hidden="1" customHeight="1">
      <c r="B100" s="125"/>
      <c r="D100" s="133" t="s">
        <v>181</v>
      </c>
      <c r="J100" s="134">
        <f>J134</f>
        <v>0</v>
      </c>
      <c r="L100" s="125"/>
    </row>
    <row r="101" spans="1:47" s="2" customFormat="1" ht="21.75" hidden="1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hidden="1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hidden="1"/>
    <row r="104" spans="1:47" hidden="1"/>
    <row r="105" spans="1:47" hidden="1"/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182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86" t="str">
        <f>E7</f>
        <v>Viacúčelová športová hala - EÚ v Bratislave</v>
      </c>
      <c r="F110" s="287"/>
      <c r="G110" s="287"/>
      <c r="H110" s="287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143</v>
      </c>
      <c r="L111" s="21"/>
    </row>
    <row r="112" spans="1:47" s="2" customFormat="1" ht="16.5" customHeight="1">
      <c r="A112" s="33"/>
      <c r="B112" s="34"/>
      <c r="C112" s="33"/>
      <c r="D112" s="33"/>
      <c r="E112" s="286" t="s">
        <v>144</v>
      </c>
      <c r="F112" s="285"/>
      <c r="G112" s="285"/>
      <c r="H112" s="285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80" t="str">
        <f>E11</f>
        <v>20210701_01_z - SO-01 Časť Zelená strecha extenzívna</v>
      </c>
      <c r="F114" s="285"/>
      <c r="G114" s="285"/>
      <c r="H114" s="285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Ekonomická univerzita v Bratislave</v>
      </c>
      <c r="G116" s="33"/>
      <c r="H116" s="33"/>
      <c r="I116" s="28" t="s">
        <v>21</v>
      </c>
      <c r="J116" s="59">
        <f>IF(J14="","",J14)</f>
        <v>44536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22</v>
      </c>
      <c r="D118" s="33"/>
      <c r="E118" s="33"/>
      <c r="F118" s="26" t="str">
        <f>E17</f>
        <v>Ekonomická univerzita v Bratislave</v>
      </c>
      <c r="G118" s="33"/>
      <c r="H118" s="33"/>
      <c r="I118" s="28" t="s">
        <v>27</v>
      </c>
      <c r="J118" s="31" t="str">
        <f>E23</f>
        <v>Ateliér Slabey s.r.o.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25</v>
      </c>
      <c r="D119" s="33"/>
      <c r="E119" s="33"/>
      <c r="F119" s="26" t="str">
        <f>IF(E20="","",E20)</f>
        <v>Vyplň údaj</v>
      </c>
      <c r="G119" s="33"/>
      <c r="H119" s="33"/>
      <c r="I119" s="28" t="s">
        <v>30</v>
      </c>
      <c r="J119" s="31" t="str">
        <f>E26</f>
        <v>Ing. Natália Voltmannová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5"/>
      <c r="B121" s="136"/>
      <c r="C121" s="137" t="s">
        <v>183</v>
      </c>
      <c r="D121" s="138" t="s">
        <v>59</v>
      </c>
      <c r="E121" s="138" t="s">
        <v>55</v>
      </c>
      <c r="F121" s="138" t="s">
        <v>56</v>
      </c>
      <c r="G121" s="138" t="s">
        <v>184</v>
      </c>
      <c r="H121" s="138" t="s">
        <v>185</v>
      </c>
      <c r="I121" s="138" t="s">
        <v>186</v>
      </c>
      <c r="J121" s="139" t="s">
        <v>150</v>
      </c>
      <c r="K121" s="140" t="s">
        <v>187</v>
      </c>
      <c r="L121" s="141"/>
      <c r="M121" s="66" t="s">
        <v>1</v>
      </c>
      <c r="N121" s="67" t="s">
        <v>38</v>
      </c>
      <c r="O121" s="67" t="s">
        <v>188</v>
      </c>
      <c r="P121" s="67" t="s">
        <v>189</v>
      </c>
      <c r="Q121" s="67" t="s">
        <v>190</v>
      </c>
      <c r="R121" s="67" t="s">
        <v>191</v>
      </c>
      <c r="S121" s="67" t="s">
        <v>192</v>
      </c>
      <c r="T121" s="68" t="s">
        <v>193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2" customFormat="1" ht="22.7" customHeight="1">
      <c r="A122" s="33"/>
      <c r="B122" s="34"/>
      <c r="C122" s="73" t="s">
        <v>151</v>
      </c>
      <c r="D122" s="33"/>
      <c r="E122" s="33"/>
      <c r="F122" s="33"/>
      <c r="G122" s="33"/>
      <c r="H122" s="33"/>
      <c r="I122" s="33"/>
      <c r="J122" s="142">
        <f>BK122</f>
        <v>0</v>
      </c>
      <c r="K122" s="33"/>
      <c r="L122" s="34"/>
      <c r="M122" s="69"/>
      <c r="N122" s="60"/>
      <c r="O122" s="70"/>
      <c r="P122" s="143">
        <f>P123+P134</f>
        <v>0</v>
      </c>
      <c r="Q122" s="70"/>
      <c r="R122" s="143">
        <f>R123+R134</f>
        <v>6.4799076800000011</v>
      </c>
      <c r="S122" s="70"/>
      <c r="T122" s="144">
        <f>T123+T134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152</v>
      </c>
      <c r="BK122" s="145">
        <f>BK123+BK134</f>
        <v>0</v>
      </c>
    </row>
    <row r="123" spans="1:65" s="12" customFormat="1" ht="25.9" customHeight="1">
      <c r="B123" s="146"/>
      <c r="D123" s="147" t="s">
        <v>73</v>
      </c>
      <c r="E123" s="148" t="s">
        <v>819</v>
      </c>
      <c r="F123" s="148" t="s">
        <v>820</v>
      </c>
      <c r="I123" s="149"/>
      <c r="J123" s="134">
        <f>BK123</f>
        <v>0</v>
      </c>
      <c r="L123" s="146"/>
      <c r="M123" s="150"/>
      <c r="N123" s="151"/>
      <c r="O123" s="151"/>
      <c r="P123" s="152">
        <f>SUM(P124:P133)</f>
        <v>0</v>
      </c>
      <c r="Q123" s="151"/>
      <c r="R123" s="152">
        <f>SUM(R124:R133)</f>
        <v>6.4799076800000011</v>
      </c>
      <c r="S123" s="151"/>
      <c r="T123" s="153">
        <f>SUM(T124:T133)</f>
        <v>0</v>
      </c>
      <c r="AR123" s="147" t="s">
        <v>87</v>
      </c>
      <c r="AT123" s="154" t="s">
        <v>73</v>
      </c>
      <c r="AU123" s="154" t="s">
        <v>74</v>
      </c>
      <c r="AY123" s="147" t="s">
        <v>196</v>
      </c>
      <c r="BK123" s="155">
        <f>SUM(BK124:BK133)</f>
        <v>0</v>
      </c>
    </row>
    <row r="124" spans="1:65" s="2" customFormat="1" ht="33" customHeight="1">
      <c r="A124" s="33"/>
      <c r="B124" s="156"/>
      <c r="C124" s="157" t="s">
        <v>81</v>
      </c>
      <c r="D124" s="157" t="s">
        <v>197</v>
      </c>
      <c r="E124" s="158" t="s">
        <v>1973</v>
      </c>
      <c r="F124" s="159" t="s">
        <v>1974</v>
      </c>
      <c r="G124" s="160" t="s">
        <v>217</v>
      </c>
      <c r="H124" s="161">
        <v>307.39600000000002</v>
      </c>
      <c r="I124" s="162"/>
      <c r="J124" s="163">
        <f>ROUND(I124*H124,2)</f>
        <v>0</v>
      </c>
      <c r="K124" s="164"/>
      <c r="L124" s="34"/>
      <c r="M124" s="165" t="s">
        <v>1</v>
      </c>
      <c r="N124" s="166" t="s">
        <v>40</v>
      </c>
      <c r="O124" s="62"/>
      <c r="P124" s="167">
        <f>O124*H124</f>
        <v>0</v>
      </c>
      <c r="Q124" s="167">
        <v>8.0000000000000007E-5</v>
      </c>
      <c r="R124" s="167">
        <f>Q124*H124</f>
        <v>2.4591680000000005E-2</v>
      </c>
      <c r="S124" s="167">
        <v>0</v>
      </c>
      <c r="T124" s="16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289</v>
      </c>
      <c r="AT124" s="169" t="s">
        <v>197</v>
      </c>
      <c r="AU124" s="169" t="s">
        <v>81</v>
      </c>
      <c r="AY124" s="18" t="s">
        <v>196</v>
      </c>
      <c r="BE124" s="170">
        <f>IF(N124="základná",J124,0)</f>
        <v>0</v>
      </c>
      <c r="BF124" s="170">
        <f>IF(N124="znížená",J124,0)</f>
        <v>0</v>
      </c>
      <c r="BG124" s="170">
        <f>IF(N124="zákl. prenesená",J124,0)</f>
        <v>0</v>
      </c>
      <c r="BH124" s="170">
        <f>IF(N124="zníž. prenesená",J124,0)</f>
        <v>0</v>
      </c>
      <c r="BI124" s="170">
        <f>IF(N124="nulová",J124,0)</f>
        <v>0</v>
      </c>
      <c r="BJ124" s="18" t="s">
        <v>87</v>
      </c>
      <c r="BK124" s="170">
        <f>ROUND(I124*H124,2)</f>
        <v>0</v>
      </c>
      <c r="BL124" s="18" t="s">
        <v>289</v>
      </c>
      <c r="BM124" s="169" t="s">
        <v>1975</v>
      </c>
    </row>
    <row r="125" spans="1:65" s="13" customFormat="1">
      <c r="B125" s="173"/>
      <c r="D125" s="174" t="s">
        <v>219</v>
      </c>
      <c r="E125" s="175" t="s">
        <v>1</v>
      </c>
      <c r="F125" s="176" t="s">
        <v>836</v>
      </c>
      <c r="H125" s="177">
        <v>307.39600000000002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5" t="s">
        <v>219</v>
      </c>
      <c r="AU125" s="175" t="s">
        <v>81</v>
      </c>
      <c r="AV125" s="13" t="s">
        <v>87</v>
      </c>
      <c r="AW125" s="13" t="s">
        <v>29</v>
      </c>
      <c r="AX125" s="13" t="s">
        <v>81</v>
      </c>
      <c r="AY125" s="175" t="s">
        <v>196</v>
      </c>
    </row>
    <row r="126" spans="1:65" s="2" customFormat="1" ht="16.5" customHeight="1">
      <c r="A126" s="33"/>
      <c r="B126" s="156"/>
      <c r="C126" s="157" t="s">
        <v>87</v>
      </c>
      <c r="D126" s="157" t="s">
        <v>197</v>
      </c>
      <c r="E126" s="158" t="s">
        <v>1976</v>
      </c>
      <c r="F126" s="159" t="s">
        <v>1977</v>
      </c>
      <c r="G126" s="160" t="s">
        <v>217</v>
      </c>
      <c r="H126" s="161">
        <v>307.39600000000002</v>
      </c>
      <c r="I126" s="162"/>
      <c r="J126" s="163">
        <f>ROUND(I126*H126,2)</f>
        <v>0</v>
      </c>
      <c r="K126" s="164"/>
      <c r="L126" s="34"/>
      <c r="M126" s="165" t="s">
        <v>1</v>
      </c>
      <c r="N126" s="166" t="s">
        <v>40</v>
      </c>
      <c r="O126" s="62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289</v>
      </c>
      <c r="AT126" s="169" t="s">
        <v>197</v>
      </c>
      <c r="AU126" s="169" t="s">
        <v>81</v>
      </c>
      <c r="AY126" s="18" t="s">
        <v>196</v>
      </c>
      <c r="BE126" s="170">
        <f>IF(N126="základná",J126,0)</f>
        <v>0</v>
      </c>
      <c r="BF126" s="170">
        <f>IF(N126="znížená",J126,0)</f>
        <v>0</v>
      </c>
      <c r="BG126" s="170">
        <f>IF(N126="zákl. prenesená",J126,0)</f>
        <v>0</v>
      </c>
      <c r="BH126" s="170">
        <f>IF(N126="zníž. prenesená",J126,0)</f>
        <v>0</v>
      </c>
      <c r="BI126" s="170">
        <f>IF(N126="nulová",J126,0)</f>
        <v>0</v>
      </c>
      <c r="BJ126" s="18" t="s">
        <v>87</v>
      </c>
      <c r="BK126" s="170">
        <f>ROUND(I126*H126,2)</f>
        <v>0</v>
      </c>
      <c r="BL126" s="18" t="s">
        <v>289</v>
      </c>
      <c r="BM126" s="169" t="s">
        <v>1978</v>
      </c>
    </row>
    <row r="127" spans="1:65" s="13" customFormat="1">
      <c r="B127" s="173"/>
      <c r="D127" s="174" t="s">
        <v>219</v>
      </c>
      <c r="E127" s="175" t="s">
        <v>1</v>
      </c>
      <c r="F127" s="176" t="s">
        <v>836</v>
      </c>
      <c r="H127" s="177">
        <v>307.39600000000002</v>
      </c>
      <c r="I127" s="178"/>
      <c r="L127" s="173"/>
      <c r="M127" s="179"/>
      <c r="N127" s="180"/>
      <c r="O127" s="180"/>
      <c r="P127" s="180"/>
      <c r="Q127" s="180"/>
      <c r="R127" s="180"/>
      <c r="S127" s="180"/>
      <c r="T127" s="181"/>
      <c r="AT127" s="175" t="s">
        <v>219</v>
      </c>
      <c r="AU127" s="175" t="s">
        <v>81</v>
      </c>
      <c r="AV127" s="13" t="s">
        <v>87</v>
      </c>
      <c r="AW127" s="13" t="s">
        <v>29</v>
      </c>
      <c r="AX127" s="13" t="s">
        <v>81</v>
      </c>
      <c r="AY127" s="175" t="s">
        <v>196</v>
      </c>
    </row>
    <row r="128" spans="1:65" s="2" customFormat="1" ht="16.5" customHeight="1">
      <c r="A128" s="33"/>
      <c r="B128" s="156"/>
      <c r="C128" s="157" t="s">
        <v>221</v>
      </c>
      <c r="D128" s="157" t="s">
        <v>197</v>
      </c>
      <c r="E128" s="158" t="s">
        <v>1979</v>
      </c>
      <c r="F128" s="159" t="s">
        <v>1980</v>
      </c>
      <c r="G128" s="160" t="s">
        <v>217</v>
      </c>
      <c r="H128" s="161">
        <v>307.39600000000002</v>
      </c>
      <c r="I128" s="162"/>
      <c r="J128" s="163">
        <f>ROUND(I128*H128,2)</f>
        <v>0</v>
      </c>
      <c r="K128" s="164"/>
      <c r="L128" s="34"/>
      <c r="M128" s="165" t="s">
        <v>1</v>
      </c>
      <c r="N128" s="166" t="s">
        <v>40</v>
      </c>
      <c r="O128" s="62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81</v>
      </c>
      <c r="AY128" s="18" t="s">
        <v>196</v>
      </c>
      <c r="BE128" s="170">
        <f>IF(N128="základná",J128,0)</f>
        <v>0</v>
      </c>
      <c r="BF128" s="170">
        <f>IF(N128="znížená",J128,0)</f>
        <v>0</v>
      </c>
      <c r="BG128" s="170">
        <f>IF(N128="zákl. prenesená",J128,0)</f>
        <v>0</v>
      </c>
      <c r="BH128" s="170">
        <f>IF(N128="zníž. prenesená",J128,0)</f>
        <v>0</v>
      </c>
      <c r="BI128" s="170">
        <f>IF(N128="nulová",J128,0)</f>
        <v>0</v>
      </c>
      <c r="BJ128" s="18" t="s">
        <v>87</v>
      </c>
      <c r="BK128" s="170">
        <f>ROUND(I128*H128,2)</f>
        <v>0</v>
      </c>
      <c r="BL128" s="18" t="s">
        <v>200</v>
      </c>
      <c r="BM128" s="169" t="s">
        <v>1981</v>
      </c>
    </row>
    <row r="129" spans="1:65" s="13" customFormat="1">
      <c r="B129" s="173"/>
      <c r="D129" s="174" t="s">
        <v>219</v>
      </c>
      <c r="E129" s="175" t="s">
        <v>1</v>
      </c>
      <c r="F129" s="176" t="s">
        <v>836</v>
      </c>
      <c r="H129" s="177">
        <v>307.39600000000002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219</v>
      </c>
      <c r="AU129" s="175" t="s">
        <v>81</v>
      </c>
      <c r="AV129" s="13" t="s">
        <v>87</v>
      </c>
      <c r="AW129" s="13" t="s">
        <v>29</v>
      </c>
      <c r="AX129" s="13" t="s">
        <v>81</v>
      </c>
      <c r="AY129" s="175" t="s">
        <v>196</v>
      </c>
    </row>
    <row r="130" spans="1:65" s="2" customFormat="1" ht="37.700000000000003" customHeight="1">
      <c r="A130" s="33"/>
      <c r="B130" s="156"/>
      <c r="C130" s="197" t="s">
        <v>200</v>
      </c>
      <c r="D130" s="197" t="s">
        <v>305</v>
      </c>
      <c r="E130" s="198" t="s">
        <v>1982</v>
      </c>
      <c r="F130" s="199" t="s">
        <v>1983</v>
      </c>
      <c r="G130" s="200" t="s">
        <v>217</v>
      </c>
      <c r="H130" s="201">
        <v>307.39600000000002</v>
      </c>
      <c r="I130" s="202"/>
      <c r="J130" s="203">
        <f>ROUND(I130*H130,2)</f>
        <v>0</v>
      </c>
      <c r="K130" s="204"/>
      <c r="L130" s="205"/>
      <c r="M130" s="206" t="s">
        <v>1</v>
      </c>
      <c r="N130" s="207" t="s">
        <v>40</v>
      </c>
      <c r="O130" s="62"/>
      <c r="P130" s="167">
        <f>O130*H130</f>
        <v>0</v>
      </c>
      <c r="Q130" s="167">
        <v>2.1000000000000001E-2</v>
      </c>
      <c r="R130" s="167">
        <f>Q130*H130</f>
        <v>6.4553160000000007</v>
      </c>
      <c r="S130" s="167">
        <v>0</v>
      </c>
      <c r="T130" s="16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388</v>
      </c>
      <c r="AT130" s="169" t="s">
        <v>305</v>
      </c>
      <c r="AU130" s="169" t="s">
        <v>81</v>
      </c>
      <c r="AY130" s="18" t="s">
        <v>196</v>
      </c>
      <c r="BE130" s="170">
        <f>IF(N130="základná",J130,0)</f>
        <v>0</v>
      </c>
      <c r="BF130" s="170">
        <f>IF(N130="znížená",J130,0)</f>
        <v>0</v>
      </c>
      <c r="BG130" s="170">
        <f>IF(N130="zákl. prenesená",J130,0)</f>
        <v>0</v>
      </c>
      <c r="BH130" s="170">
        <f>IF(N130="zníž. prenesená",J130,0)</f>
        <v>0</v>
      </c>
      <c r="BI130" s="170">
        <f>IF(N130="nulová",J130,0)</f>
        <v>0</v>
      </c>
      <c r="BJ130" s="18" t="s">
        <v>87</v>
      </c>
      <c r="BK130" s="170">
        <f>ROUND(I130*H130,2)</f>
        <v>0</v>
      </c>
      <c r="BL130" s="18" t="s">
        <v>289</v>
      </c>
      <c r="BM130" s="169" t="s">
        <v>1984</v>
      </c>
    </row>
    <row r="131" spans="1:65" s="2" customFormat="1" ht="21.75" customHeight="1">
      <c r="A131" s="33"/>
      <c r="B131" s="156"/>
      <c r="C131" s="157" t="s">
        <v>234</v>
      </c>
      <c r="D131" s="157" t="s">
        <v>197</v>
      </c>
      <c r="E131" s="158" t="s">
        <v>1985</v>
      </c>
      <c r="F131" s="159" t="s">
        <v>1986</v>
      </c>
      <c r="G131" s="160" t="s">
        <v>444</v>
      </c>
      <c r="H131" s="161">
        <v>4</v>
      </c>
      <c r="I131" s="162"/>
      <c r="J131" s="163">
        <f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289</v>
      </c>
      <c r="AT131" s="169" t="s">
        <v>197</v>
      </c>
      <c r="AU131" s="169" t="s">
        <v>81</v>
      </c>
      <c r="AY131" s="18" t="s">
        <v>196</v>
      </c>
      <c r="BE131" s="170">
        <f>IF(N131="základná",J131,0)</f>
        <v>0</v>
      </c>
      <c r="BF131" s="170">
        <f>IF(N131="znížená",J131,0)</f>
        <v>0</v>
      </c>
      <c r="BG131" s="170">
        <f>IF(N131="zákl. prenesená",J131,0)</f>
        <v>0</v>
      </c>
      <c r="BH131" s="170">
        <f>IF(N131="zníž. prenesená",J131,0)</f>
        <v>0</v>
      </c>
      <c r="BI131" s="170">
        <f>IF(N131="nulová",J131,0)</f>
        <v>0</v>
      </c>
      <c r="BJ131" s="18" t="s">
        <v>87</v>
      </c>
      <c r="BK131" s="170">
        <f>ROUND(I131*H131,2)</f>
        <v>0</v>
      </c>
      <c r="BL131" s="18" t="s">
        <v>289</v>
      </c>
      <c r="BM131" s="169" t="s">
        <v>1987</v>
      </c>
    </row>
    <row r="132" spans="1:65" s="2" customFormat="1" ht="24.2" customHeight="1">
      <c r="A132" s="33"/>
      <c r="B132" s="156"/>
      <c r="C132" s="197" t="s">
        <v>239</v>
      </c>
      <c r="D132" s="197" t="s">
        <v>305</v>
      </c>
      <c r="E132" s="198" t="s">
        <v>1988</v>
      </c>
      <c r="F132" s="199" t="s">
        <v>1989</v>
      </c>
      <c r="G132" s="200" t="s">
        <v>444</v>
      </c>
      <c r="H132" s="201">
        <v>4</v>
      </c>
      <c r="I132" s="202"/>
      <c r="J132" s="203">
        <f>ROUND(I132*H132,2)</f>
        <v>0</v>
      </c>
      <c r="K132" s="204"/>
      <c r="L132" s="205"/>
      <c r="M132" s="206" t="s">
        <v>1</v>
      </c>
      <c r="N132" s="207" t="s">
        <v>40</v>
      </c>
      <c r="O132" s="6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388</v>
      </c>
      <c r="AT132" s="169" t="s">
        <v>305</v>
      </c>
      <c r="AU132" s="169" t="s">
        <v>81</v>
      </c>
      <c r="AY132" s="18" t="s">
        <v>196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87</v>
      </c>
      <c r="BK132" s="170">
        <f>ROUND(I132*H132,2)</f>
        <v>0</v>
      </c>
      <c r="BL132" s="18" t="s">
        <v>289</v>
      </c>
      <c r="BM132" s="169" t="s">
        <v>1990</v>
      </c>
    </row>
    <row r="133" spans="1:65" s="2" customFormat="1" ht="24.2" customHeight="1">
      <c r="A133" s="33"/>
      <c r="B133" s="156"/>
      <c r="C133" s="157" t="s">
        <v>244</v>
      </c>
      <c r="D133" s="157" t="s">
        <v>197</v>
      </c>
      <c r="E133" s="158" t="s">
        <v>1991</v>
      </c>
      <c r="F133" s="159" t="s">
        <v>1992</v>
      </c>
      <c r="G133" s="160" t="s">
        <v>280</v>
      </c>
      <c r="H133" s="161">
        <v>6.48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289</v>
      </c>
      <c r="AT133" s="169" t="s">
        <v>197</v>
      </c>
      <c r="AU133" s="169" t="s">
        <v>81</v>
      </c>
      <c r="AY133" s="18" t="s">
        <v>196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87</v>
      </c>
      <c r="BK133" s="170">
        <f>ROUND(I133*H133,2)</f>
        <v>0</v>
      </c>
      <c r="BL133" s="18" t="s">
        <v>289</v>
      </c>
      <c r="BM133" s="169" t="s">
        <v>1993</v>
      </c>
    </row>
    <row r="134" spans="1:65" s="2" customFormat="1" ht="49.9" customHeight="1">
      <c r="A134" s="33"/>
      <c r="B134" s="34"/>
      <c r="C134" s="33"/>
      <c r="D134" s="33"/>
      <c r="E134" s="148" t="s">
        <v>1968</v>
      </c>
      <c r="F134" s="148" t="s">
        <v>1969</v>
      </c>
      <c r="G134" s="33"/>
      <c r="H134" s="33"/>
      <c r="I134" s="33"/>
      <c r="J134" s="134">
        <f t="shared" ref="J134:J144" si="0">BK134</f>
        <v>0</v>
      </c>
      <c r="K134" s="33"/>
      <c r="L134" s="34"/>
      <c r="M134" s="209"/>
      <c r="N134" s="210"/>
      <c r="O134" s="62"/>
      <c r="P134" s="62"/>
      <c r="Q134" s="62"/>
      <c r="R134" s="62"/>
      <c r="S134" s="62"/>
      <c r="T134" s="6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73</v>
      </c>
      <c r="AU134" s="18" t="s">
        <v>74</v>
      </c>
      <c r="AY134" s="18" t="s">
        <v>1970</v>
      </c>
      <c r="BK134" s="170">
        <f>SUM(BK135:BK144)</f>
        <v>0</v>
      </c>
    </row>
    <row r="135" spans="1:65" s="2" customFormat="1" ht="16.350000000000001" customHeight="1">
      <c r="A135" s="33"/>
      <c r="B135" s="34"/>
      <c r="C135" s="211" t="s">
        <v>1</v>
      </c>
      <c r="D135" s="211" t="s">
        <v>197</v>
      </c>
      <c r="E135" s="212" t="s">
        <v>1</v>
      </c>
      <c r="F135" s="213" t="s">
        <v>1</v>
      </c>
      <c r="G135" s="214" t="s">
        <v>1</v>
      </c>
      <c r="H135" s="215"/>
      <c r="I135" s="216"/>
      <c r="J135" s="217">
        <f t="shared" si="0"/>
        <v>0</v>
      </c>
      <c r="K135" s="218"/>
      <c r="L135" s="34"/>
      <c r="M135" s="219" t="s">
        <v>1</v>
      </c>
      <c r="N135" s="220" t="s">
        <v>40</v>
      </c>
      <c r="O135" s="62"/>
      <c r="P135" s="62"/>
      <c r="Q135" s="62"/>
      <c r="R135" s="62"/>
      <c r="S135" s="62"/>
      <c r="T135" s="6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1970</v>
      </c>
      <c r="AU135" s="18" t="s">
        <v>81</v>
      </c>
      <c r="AY135" s="18" t="s">
        <v>1970</v>
      </c>
      <c r="BE135" s="170">
        <f t="shared" ref="BE135:BE144" si="1">IF(N135="základná",J135,0)</f>
        <v>0</v>
      </c>
      <c r="BF135" s="170">
        <f t="shared" ref="BF135:BF144" si="2">IF(N135="znížená",J135,0)</f>
        <v>0</v>
      </c>
      <c r="BG135" s="170">
        <f t="shared" ref="BG135:BG144" si="3">IF(N135="zákl. prenesená",J135,0)</f>
        <v>0</v>
      </c>
      <c r="BH135" s="170">
        <f t="shared" ref="BH135:BH144" si="4">IF(N135="zníž. prenesená",J135,0)</f>
        <v>0</v>
      </c>
      <c r="BI135" s="170">
        <f t="shared" ref="BI135:BI144" si="5">IF(N135="nulová",J135,0)</f>
        <v>0</v>
      </c>
      <c r="BJ135" s="18" t="s">
        <v>87</v>
      </c>
      <c r="BK135" s="170">
        <f t="shared" ref="BK135:BK144" si="6">I135*H135</f>
        <v>0</v>
      </c>
    </row>
    <row r="136" spans="1:65" s="2" customFormat="1" ht="16.350000000000001" customHeight="1">
      <c r="A136" s="33"/>
      <c r="B136" s="34"/>
      <c r="C136" s="211" t="s">
        <v>1</v>
      </c>
      <c r="D136" s="211" t="s">
        <v>197</v>
      </c>
      <c r="E136" s="212" t="s">
        <v>1</v>
      </c>
      <c r="F136" s="213" t="s">
        <v>1</v>
      </c>
      <c r="G136" s="214" t="s">
        <v>1</v>
      </c>
      <c r="H136" s="215"/>
      <c r="I136" s="216"/>
      <c r="J136" s="217">
        <f t="shared" si="0"/>
        <v>0</v>
      </c>
      <c r="K136" s="218"/>
      <c r="L136" s="34"/>
      <c r="M136" s="219" t="s">
        <v>1</v>
      </c>
      <c r="N136" s="220" t="s">
        <v>40</v>
      </c>
      <c r="O136" s="62"/>
      <c r="P136" s="62"/>
      <c r="Q136" s="62"/>
      <c r="R136" s="62"/>
      <c r="S136" s="62"/>
      <c r="T136" s="6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1970</v>
      </c>
      <c r="AU136" s="18" t="s">
        <v>81</v>
      </c>
      <c r="AY136" s="18" t="s">
        <v>1970</v>
      </c>
      <c r="BE136" s="170">
        <f t="shared" si="1"/>
        <v>0</v>
      </c>
      <c r="BF136" s="170">
        <f t="shared" si="2"/>
        <v>0</v>
      </c>
      <c r="BG136" s="170">
        <f t="shared" si="3"/>
        <v>0</v>
      </c>
      <c r="BH136" s="170">
        <f t="shared" si="4"/>
        <v>0</v>
      </c>
      <c r="BI136" s="170">
        <f t="shared" si="5"/>
        <v>0</v>
      </c>
      <c r="BJ136" s="18" t="s">
        <v>87</v>
      </c>
      <c r="BK136" s="170">
        <f t="shared" si="6"/>
        <v>0</v>
      </c>
    </row>
    <row r="137" spans="1:65" s="2" customFormat="1" ht="16.350000000000001" customHeight="1">
      <c r="A137" s="33"/>
      <c r="B137" s="34"/>
      <c r="C137" s="211" t="s">
        <v>1</v>
      </c>
      <c r="D137" s="211" t="s">
        <v>197</v>
      </c>
      <c r="E137" s="212" t="s">
        <v>1</v>
      </c>
      <c r="F137" s="213" t="s">
        <v>1</v>
      </c>
      <c r="G137" s="214" t="s">
        <v>1</v>
      </c>
      <c r="H137" s="215"/>
      <c r="I137" s="216"/>
      <c r="J137" s="217">
        <f t="shared" si="0"/>
        <v>0</v>
      </c>
      <c r="K137" s="218"/>
      <c r="L137" s="34"/>
      <c r="M137" s="219" t="s">
        <v>1</v>
      </c>
      <c r="N137" s="220" t="s">
        <v>40</v>
      </c>
      <c r="O137" s="62"/>
      <c r="P137" s="62"/>
      <c r="Q137" s="62"/>
      <c r="R137" s="62"/>
      <c r="S137" s="62"/>
      <c r="T137" s="6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1970</v>
      </c>
      <c r="AU137" s="18" t="s">
        <v>81</v>
      </c>
      <c r="AY137" s="18" t="s">
        <v>1970</v>
      </c>
      <c r="BE137" s="170">
        <f t="shared" si="1"/>
        <v>0</v>
      </c>
      <c r="BF137" s="170">
        <f t="shared" si="2"/>
        <v>0</v>
      </c>
      <c r="BG137" s="170">
        <f t="shared" si="3"/>
        <v>0</v>
      </c>
      <c r="BH137" s="170">
        <f t="shared" si="4"/>
        <v>0</v>
      </c>
      <c r="BI137" s="170">
        <f t="shared" si="5"/>
        <v>0</v>
      </c>
      <c r="BJ137" s="18" t="s">
        <v>87</v>
      </c>
      <c r="BK137" s="170">
        <f t="shared" si="6"/>
        <v>0</v>
      </c>
    </row>
    <row r="138" spans="1:65" s="2" customFormat="1" ht="16.350000000000001" customHeight="1">
      <c r="A138" s="33"/>
      <c r="B138" s="34"/>
      <c r="C138" s="211" t="s">
        <v>1</v>
      </c>
      <c r="D138" s="211" t="s">
        <v>197</v>
      </c>
      <c r="E138" s="212" t="s">
        <v>1</v>
      </c>
      <c r="F138" s="213" t="s">
        <v>1</v>
      </c>
      <c r="G138" s="214" t="s">
        <v>1</v>
      </c>
      <c r="H138" s="215"/>
      <c r="I138" s="216"/>
      <c r="J138" s="217">
        <f t="shared" si="0"/>
        <v>0</v>
      </c>
      <c r="K138" s="218"/>
      <c r="L138" s="34"/>
      <c r="M138" s="219" t="s">
        <v>1</v>
      </c>
      <c r="N138" s="220" t="s">
        <v>40</v>
      </c>
      <c r="O138" s="62"/>
      <c r="P138" s="62"/>
      <c r="Q138" s="62"/>
      <c r="R138" s="62"/>
      <c r="S138" s="62"/>
      <c r="T138" s="6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1970</v>
      </c>
      <c r="AU138" s="18" t="s">
        <v>81</v>
      </c>
      <c r="AY138" s="18" t="s">
        <v>1970</v>
      </c>
      <c r="BE138" s="170">
        <f t="shared" si="1"/>
        <v>0</v>
      </c>
      <c r="BF138" s="170">
        <f t="shared" si="2"/>
        <v>0</v>
      </c>
      <c r="BG138" s="170">
        <f t="shared" si="3"/>
        <v>0</v>
      </c>
      <c r="BH138" s="170">
        <f t="shared" si="4"/>
        <v>0</v>
      </c>
      <c r="BI138" s="170">
        <f t="shared" si="5"/>
        <v>0</v>
      </c>
      <c r="BJ138" s="18" t="s">
        <v>87</v>
      </c>
      <c r="BK138" s="170">
        <f t="shared" si="6"/>
        <v>0</v>
      </c>
    </row>
    <row r="139" spans="1:65" s="2" customFormat="1" ht="16.350000000000001" customHeight="1">
      <c r="A139" s="33"/>
      <c r="B139" s="34"/>
      <c r="C139" s="211" t="s">
        <v>1</v>
      </c>
      <c r="D139" s="211" t="s">
        <v>197</v>
      </c>
      <c r="E139" s="212" t="s">
        <v>1</v>
      </c>
      <c r="F139" s="213" t="s">
        <v>1</v>
      </c>
      <c r="G139" s="214" t="s">
        <v>1</v>
      </c>
      <c r="H139" s="215"/>
      <c r="I139" s="216"/>
      <c r="J139" s="217">
        <f t="shared" si="0"/>
        <v>0</v>
      </c>
      <c r="K139" s="218"/>
      <c r="L139" s="34"/>
      <c r="M139" s="219" t="s">
        <v>1</v>
      </c>
      <c r="N139" s="220" t="s">
        <v>40</v>
      </c>
      <c r="O139" s="62"/>
      <c r="P139" s="62"/>
      <c r="Q139" s="62"/>
      <c r="R139" s="62"/>
      <c r="S139" s="62"/>
      <c r="T139" s="6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1970</v>
      </c>
      <c r="AU139" s="18" t="s">
        <v>81</v>
      </c>
      <c r="AY139" s="18" t="s">
        <v>1970</v>
      </c>
      <c r="BE139" s="170">
        <f t="shared" si="1"/>
        <v>0</v>
      </c>
      <c r="BF139" s="170">
        <f t="shared" si="2"/>
        <v>0</v>
      </c>
      <c r="BG139" s="170">
        <f t="shared" si="3"/>
        <v>0</v>
      </c>
      <c r="BH139" s="170">
        <f t="shared" si="4"/>
        <v>0</v>
      </c>
      <c r="BI139" s="170">
        <f t="shared" si="5"/>
        <v>0</v>
      </c>
      <c r="BJ139" s="18" t="s">
        <v>87</v>
      </c>
      <c r="BK139" s="170">
        <f t="shared" si="6"/>
        <v>0</v>
      </c>
    </row>
    <row r="140" spans="1:65" s="2" customFormat="1" ht="16.350000000000001" customHeight="1">
      <c r="A140" s="33"/>
      <c r="B140" s="34"/>
      <c r="C140" s="211" t="s">
        <v>1</v>
      </c>
      <c r="D140" s="211" t="s">
        <v>197</v>
      </c>
      <c r="E140" s="212" t="s">
        <v>1</v>
      </c>
      <c r="F140" s="213" t="s">
        <v>1</v>
      </c>
      <c r="G140" s="214" t="s">
        <v>1</v>
      </c>
      <c r="H140" s="215"/>
      <c r="I140" s="216"/>
      <c r="J140" s="217">
        <f t="shared" si="0"/>
        <v>0</v>
      </c>
      <c r="K140" s="218"/>
      <c r="L140" s="34"/>
      <c r="M140" s="219" t="s">
        <v>1</v>
      </c>
      <c r="N140" s="220" t="s">
        <v>40</v>
      </c>
      <c r="O140" s="62"/>
      <c r="P140" s="62"/>
      <c r="Q140" s="62"/>
      <c r="R140" s="62"/>
      <c r="S140" s="62"/>
      <c r="T140" s="6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1970</v>
      </c>
      <c r="AU140" s="18" t="s">
        <v>81</v>
      </c>
      <c r="AY140" s="18" t="s">
        <v>1970</v>
      </c>
      <c r="BE140" s="170">
        <f t="shared" si="1"/>
        <v>0</v>
      </c>
      <c r="BF140" s="170">
        <f t="shared" si="2"/>
        <v>0</v>
      </c>
      <c r="BG140" s="170">
        <f t="shared" si="3"/>
        <v>0</v>
      </c>
      <c r="BH140" s="170">
        <f t="shared" si="4"/>
        <v>0</v>
      </c>
      <c r="BI140" s="170">
        <f t="shared" si="5"/>
        <v>0</v>
      </c>
      <c r="BJ140" s="18" t="s">
        <v>87</v>
      </c>
      <c r="BK140" s="170">
        <f t="shared" si="6"/>
        <v>0</v>
      </c>
    </row>
    <row r="141" spans="1:65" s="2" customFormat="1" ht="16.350000000000001" customHeight="1">
      <c r="A141" s="33"/>
      <c r="B141" s="34"/>
      <c r="C141" s="211" t="s">
        <v>1</v>
      </c>
      <c r="D141" s="211" t="s">
        <v>197</v>
      </c>
      <c r="E141" s="212" t="s">
        <v>1</v>
      </c>
      <c r="F141" s="213" t="s">
        <v>1</v>
      </c>
      <c r="G141" s="214" t="s">
        <v>1</v>
      </c>
      <c r="H141" s="215"/>
      <c r="I141" s="216"/>
      <c r="J141" s="217">
        <f t="shared" si="0"/>
        <v>0</v>
      </c>
      <c r="K141" s="218"/>
      <c r="L141" s="34"/>
      <c r="M141" s="219" t="s">
        <v>1</v>
      </c>
      <c r="N141" s="220" t="s">
        <v>40</v>
      </c>
      <c r="O141" s="62"/>
      <c r="P141" s="62"/>
      <c r="Q141" s="62"/>
      <c r="R141" s="62"/>
      <c r="S141" s="62"/>
      <c r="T141" s="6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1970</v>
      </c>
      <c r="AU141" s="18" t="s">
        <v>81</v>
      </c>
      <c r="AY141" s="18" t="s">
        <v>1970</v>
      </c>
      <c r="BE141" s="170">
        <f t="shared" si="1"/>
        <v>0</v>
      </c>
      <c r="BF141" s="170">
        <f t="shared" si="2"/>
        <v>0</v>
      </c>
      <c r="BG141" s="170">
        <f t="shared" si="3"/>
        <v>0</v>
      </c>
      <c r="BH141" s="170">
        <f t="shared" si="4"/>
        <v>0</v>
      </c>
      <c r="BI141" s="170">
        <f t="shared" si="5"/>
        <v>0</v>
      </c>
      <c r="BJ141" s="18" t="s">
        <v>87</v>
      </c>
      <c r="BK141" s="170">
        <f t="shared" si="6"/>
        <v>0</v>
      </c>
    </row>
    <row r="142" spans="1:65" s="2" customFormat="1" ht="16.350000000000001" customHeight="1">
      <c r="A142" s="33"/>
      <c r="B142" s="34"/>
      <c r="C142" s="211" t="s">
        <v>1</v>
      </c>
      <c r="D142" s="211" t="s">
        <v>197</v>
      </c>
      <c r="E142" s="212" t="s">
        <v>1</v>
      </c>
      <c r="F142" s="213" t="s">
        <v>1</v>
      </c>
      <c r="G142" s="214" t="s">
        <v>1</v>
      </c>
      <c r="H142" s="215"/>
      <c r="I142" s="216"/>
      <c r="J142" s="217">
        <f t="shared" si="0"/>
        <v>0</v>
      </c>
      <c r="K142" s="218"/>
      <c r="L142" s="34"/>
      <c r="M142" s="219" t="s">
        <v>1</v>
      </c>
      <c r="N142" s="220" t="s">
        <v>40</v>
      </c>
      <c r="O142" s="62"/>
      <c r="P142" s="62"/>
      <c r="Q142" s="62"/>
      <c r="R142" s="62"/>
      <c r="S142" s="62"/>
      <c r="T142" s="6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1970</v>
      </c>
      <c r="AU142" s="18" t="s">
        <v>81</v>
      </c>
      <c r="AY142" s="18" t="s">
        <v>1970</v>
      </c>
      <c r="BE142" s="170">
        <f t="shared" si="1"/>
        <v>0</v>
      </c>
      <c r="BF142" s="170">
        <f t="shared" si="2"/>
        <v>0</v>
      </c>
      <c r="BG142" s="170">
        <f t="shared" si="3"/>
        <v>0</v>
      </c>
      <c r="BH142" s="170">
        <f t="shared" si="4"/>
        <v>0</v>
      </c>
      <c r="BI142" s="170">
        <f t="shared" si="5"/>
        <v>0</v>
      </c>
      <c r="BJ142" s="18" t="s">
        <v>87</v>
      </c>
      <c r="BK142" s="170">
        <f t="shared" si="6"/>
        <v>0</v>
      </c>
    </row>
    <row r="143" spans="1:65" s="2" customFormat="1" ht="16.350000000000001" customHeight="1">
      <c r="A143" s="33"/>
      <c r="B143" s="34"/>
      <c r="C143" s="211" t="s">
        <v>1</v>
      </c>
      <c r="D143" s="211" t="s">
        <v>197</v>
      </c>
      <c r="E143" s="212" t="s">
        <v>1</v>
      </c>
      <c r="F143" s="213" t="s">
        <v>1</v>
      </c>
      <c r="G143" s="214" t="s">
        <v>1</v>
      </c>
      <c r="H143" s="215"/>
      <c r="I143" s="216"/>
      <c r="J143" s="217">
        <f t="shared" si="0"/>
        <v>0</v>
      </c>
      <c r="K143" s="218"/>
      <c r="L143" s="34"/>
      <c r="M143" s="219" t="s">
        <v>1</v>
      </c>
      <c r="N143" s="220" t="s">
        <v>40</v>
      </c>
      <c r="O143" s="62"/>
      <c r="P143" s="62"/>
      <c r="Q143" s="62"/>
      <c r="R143" s="62"/>
      <c r="S143" s="62"/>
      <c r="T143" s="6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1970</v>
      </c>
      <c r="AU143" s="18" t="s">
        <v>81</v>
      </c>
      <c r="AY143" s="18" t="s">
        <v>1970</v>
      </c>
      <c r="BE143" s="170">
        <f t="shared" si="1"/>
        <v>0</v>
      </c>
      <c r="BF143" s="170">
        <f t="shared" si="2"/>
        <v>0</v>
      </c>
      <c r="BG143" s="170">
        <f t="shared" si="3"/>
        <v>0</v>
      </c>
      <c r="BH143" s="170">
        <f t="shared" si="4"/>
        <v>0</v>
      </c>
      <c r="BI143" s="170">
        <f t="shared" si="5"/>
        <v>0</v>
      </c>
      <c r="BJ143" s="18" t="s">
        <v>87</v>
      </c>
      <c r="BK143" s="170">
        <f t="shared" si="6"/>
        <v>0</v>
      </c>
    </row>
    <row r="144" spans="1:65" s="2" customFormat="1" ht="16.350000000000001" customHeight="1">
      <c r="A144" s="33"/>
      <c r="B144" s="34"/>
      <c r="C144" s="211" t="s">
        <v>1</v>
      </c>
      <c r="D144" s="211" t="s">
        <v>197</v>
      </c>
      <c r="E144" s="212" t="s">
        <v>1</v>
      </c>
      <c r="F144" s="213" t="s">
        <v>1</v>
      </c>
      <c r="G144" s="214" t="s">
        <v>1</v>
      </c>
      <c r="H144" s="215"/>
      <c r="I144" s="216"/>
      <c r="J144" s="217">
        <f t="shared" si="0"/>
        <v>0</v>
      </c>
      <c r="K144" s="218"/>
      <c r="L144" s="34"/>
      <c r="M144" s="219" t="s">
        <v>1</v>
      </c>
      <c r="N144" s="220" t="s">
        <v>40</v>
      </c>
      <c r="O144" s="221"/>
      <c r="P144" s="221"/>
      <c r="Q144" s="221"/>
      <c r="R144" s="221"/>
      <c r="S144" s="221"/>
      <c r="T144" s="222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1970</v>
      </c>
      <c r="AU144" s="18" t="s">
        <v>81</v>
      </c>
      <c r="AY144" s="18" t="s">
        <v>1970</v>
      </c>
      <c r="BE144" s="170">
        <f t="shared" si="1"/>
        <v>0</v>
      </c>
      <c r="BF144" s="170">
        <f t="shared" si="2"/>
        <v>0</v>
      </c>
      <c r="BG144" s="170">
        <f t="shared" si="3"/>
        <v>0</v>
      </c>
      <c r="BH144" s="170">
        <f t="shared" si="4"/>
        <v>0</v>
      </c>
      <c r="BI144" s="170">
        <f t="shared" si="5"/>
        <v>0</v>
      </c>
      <c r="BJ144" s="18" t="s">
        <v>87</v>
      </c>
      <c r="BK144" s="170">
        <f t="shared" si="6"/>
        <v>0</v>
      </c>
    </row>
    <row r="145" spans="1:31" s="2" customFormat="1" ht="6.95" customHeight="1">
      <c r="A145" s="33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5:D145">
      <formula1>"K, M"</formula1>
    </dataValidation>
    <dataValidation type="list" allowBlank="1" showInputMessage="1" showErrorMessage="1" error="Povolené sú hodnoty základná, znížená, nulová." sqref="N135:N14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1994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1995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Ekonomická univerzita v Bratislave</v>
      </c>
      <c r="F17" s="33"/>
      <c r="G17" s="33"/>
      <c r="H17" s="33"/>
      <c r="I17" s="28" t="s">
        <v>24</v>
      </c>
      <c r="J17" s="26" t="str">
        <f>IF('Rekapitulácia stavby'!AN11="","",'Rekapitulácia stavby'!AN11)</f>
        <v/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1996</v>
      </c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1996</v>
      </c>
      <c r="F26" s="33"/>
      <c r="G26" s="33"/>
      <c r="H26" s="33"/>
      <c r="I26" s="28" t="s">
        <v>24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ROUND(J132,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ROUND((ROUND((SUM(BE132:BE326)),  2) + SUM(BE328:BE337)), 2)</f>
        <v>0</v>
      </c>
      <c r="G35" s="110"/>
      <c r="H35" s="110"/>
      <c r="I35" s="111">
        <v>0.2</v>
      </c>
      <c r="J35" s="109">
        <f>ROUND((ROUND(((SUM(BE132:BE326))*I35),  2) + (SUM(BE328:BE337)*I35)),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ROUND((ROUND((SUM(BF132:BF326)),  2) + SUM(BF328:BF337)), 2)</f>
        <v>0</v>
      </c>
      <c r="G36" s="110"/>
      <c r="H36" s="110"/>
      <c r="I36" s="111">
        <v>0.2</v>
      </c>
      <c r="J36" s="109">
        <f>ROUND((ROUND(((SUM(BF132:BF326))*I36),  2) + (SUM(BF328:BF337)*I36)),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ROUND((ROUND((SUM(BG132:BG326)),  2) + SUM(BG328:BG337)),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ROUND((ROUND((SUM(BH132:BH326)),  2) + SUM(BH328:BH337)),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ROUND((ROUND((SUM(BI132:BI326)),  2) + SUM(BI328:BI337)),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20210701_01zt - SO 01 Časť Zdravotechnika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Ing. Darina Antalová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Darina Antalová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J132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153</v>
      </c>
      <c r="E99" s="127"/>
      <c r="F99" s="127"/>
      <c r="G99" s="127"/>
      <c r="H99" s="127"/>
      <c r="I99" s="127"/>
      <c r="J99" s="128">
        <f>J133</f>
        <v>0</v>
      </c>
      <c r="L99" s="125"/>
    </row>
    <row r="100" spans="1:47" s="10" customFormat="1" ht="19.899999999999999" hidden="1" customHeight="1">
      <c r="B100" s="129"/>
      <c r="D100" s="130" t="s">
        <v>1997</v>
      </c>
      <c r="E100" s="131"/>
      <c r="F100" s="131"/>
      <c r="G100" s="131"/>
      <c r="H100" s="131"/>
      <c r="I100" s="131"/>
      <c r="J100" s="132">
        <f>J134</f>
        <v>0</v>
      </c>
      <c r="L100" s="129"/>
    </row>
    <row r="101" spans="1:47" s="10" customFormat="1" ht="19.899999999999999" hidden="1" customHeight="1">
      <c r="B101" s="129"/>
      <c r="D101" s="130" t="s">
        <v>157</v>
      </c>
      <c r="E101" s="131"/>
      <c r="F101" s="131"/>
      <c r="G101" s="131"/>
      <c r="H101" s="131"/>
      <c r="I101" s="131"/>
      <c r="J101" s="132">
        <f>J147</f>
        <v>0</v>
      </c>
      <c r="L101" s="129"/>
    </row>
    <row r="102" spans="1:47" s="10" customFormat="1" ht="19.899999999999999" hidden="1" customHeight="1">
      <c r="B102" s="129"/>
      <c r="D102" s="130" t="s">
        <v>160</v>
      </c>
      <c r="E102" s="131"/>
      <c r="F102" s="131"/>
      <c r="G102" s="131"/>
      <c r="H102" s="131"/>
      <c r="I102" s="131"/>
      <c r="J102" s="132">
        <f>J149</f>
        <v>0</v>
      </c>
      <c r="L102" s="129"/>
    </row>
    <row r="103" spans="1:47" s="9" customFormat="1" ht="24.95" hidden="1" customHeight="1">
      <c r="B103" s="125"/>
      <c r="D103" s="126" t="s">
        <v>161</v>
      </c>
      <c r="E103" s="127"/>
      <c r="F103" s="127"/>
      <c r="G103" s="127"/>
      <c r="H103" s="127"/>
      <c r="I103" s="127"/>
      <c r="J103" s="128">
        <f>J151</f>
        <v>0</v>
      </c>
      <c r="L103" s="125"/>
    </row>
    <row r="104" spans="1:47" s="10" customFormat="1" ht="19.899999999999999" hidden="1" customHeight="1">
      <c r="B104" s="129"/>
      <c r="D104" s="130" t="s">
        <v>1998</v>
      </c>
      <c r="E104" s="131"/>
      <c r="F104" s="131"/>
      <c r="G104" s="131"/>
      <c r="H104" s="131"/>
      <c r="I104" s="131"/>
      <c r="J104" s="132">
        <f>J152</f>
        <v>0</v>
      </c>
      <c r="L104" s="129"/>
    </row>
    <row r="105" spans="1:47" s="10" customFormat="1" ht="19.899999999999999" hidden="1" customHeight="1">
      <c r="B105" s="129"/>
      <c r="D105" s="130" t="s">
        <v>1999</v>
      </c>
      <c r="E105" s="131"/>
      <c r="F105" s="131"/>
      <c r="G105" s="131"/>
      <c r="H105" s="131"/>
      <c r="I105" s="131"/>
      <c r="J105" s="132">
        <f>J170</f>
        <v>0</v>
      </c>
      <c r="L105" s="129"/>
    </row>
    <row r="106" spans="1:47" s="10" customFormat="1" ht="19.899999999999999" hidden="1" customHeight="1">
      <c r="B106" s="129"/>
      <c r="D106" s="130" t="s">
        <v>2000</v>
      </c>
      <c r="E106" s="131"/>
      <c r="F106" s="131"/>
      <c r="G106" s="131"/>
      <c r="H106" s="131"/>
      <c r="I106" s="131"/>
      <c r="J106" s="132">
        <f>J204</f>
        <v>0</v>
      </c>
      <c r="L106" s="129"/>
    </row>
    <row r="107" spans="1:47" s="10" customFormat="1" ht="19.899999999999999" hidden="1" customHeight="1">
      <c r="B107" s="129"/>
      <c r="D107" s="130" t="s">
        <v>167</v>
      </c>
      <c r="E107" s="131"/>
      <c r="F107" s="131"/>
      <c r="G107" s="131"/>
      <c r="H107" s="131"/>
      <c r="I107" s="131"/>
      <c r="J107" s="132">
        <f>J220</f>
        <v>0</v>
      </c>
      <c r="L107" s="129"/>
    </row>
    <row r="108" spans="1:47" s="10" customFormat="1" ht="19.899999999999999" hidden="1" customHeight="1">
      <c r="B108" s="129"/>
      <c r="D108" s="130" t="s">
        <v>2001</v>
      </c>
      <c r="E108" s="131"/>
      <c r="F108" s="131"/>
      <c r="G108" s="131"/>
      <c r="H108" s="131"/>
      <c r="I108" s="131"/>
      <c r="J108" s="132">
        <f>J269</f>
        <v>0</v>
      </c>
      <c r="L108" s="129"/>
    </row>
    <row r="109" spans="1:47" s="10" customFormat="1" ht="19.899999999999999" hidden="1" customHeight="1">
      <c r="B109" s="129"/>
      <c r="D109" s="130" t="s">
        <v>168</v>
      </c>
      <c r="E109" s="131"/>
      <c r="F109" s="131"/>
      <c r="G109" s="131"/>
      <c r="H109" s="131"/>
      <c r="I109" s="131"/>
      <c r="J109" s="132">
        <f>J275</f>
        <v>0</v>
      </c>
      <c r="L109" s="129"/>
    </row>
    <row r="110" spans="1:47" s="9" customFormat="1" ht="21.75" hidden="1" customHeight="1">
      <c r="B110" s="125"/>
      <c r="D110" s="133" t="s">
        <v>181</v>
      </c>
      <c r="J110" s="134">
        <f>J327</f>
        <v>0</v>
      </c>
      <c r="L110" s="125"/>
    </row>
    <row r="111" spans="1:47" s="2" customFormat="1" ht="21.75" hidden="1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hidden="1" customHeight="1">
      <c r="A112" s="33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hidden="1"/>
    <row r="114" spans="1:31" hidden="1"/>
    <row r="115" spans="1:31" hidden="1"/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182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86" t="str">
        <f>E7</f>
        <v>Viacúčelová športová hala - EÚ v Bratislave</v>
      </c>
      <c r="F120" s="287"/>
      <c r="G120" s="287"/>
      <c r="H120" s="287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143</v>
      </c>
      <c r="L121" s="21"/>
    </row>
    <row r="122" spans="1:31" s="2" customFormat="1" ht="16.5" customHeight="1">
      <c r="A122" s="33"/>
      <c r="B122" s="34"/>
      <c r="C122" s="33"/>
      <c r="D122" s="33"/>
      <c r="E122" s="286" t="s">
        <v>144</v>
      </c>
      <c r="F122" s="285"/>
      <c r="G122" s="285"/>
      <c r="H122" s="285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80" t="str">
        <f>E11</f>
        <v>20210701_01zt - SO 01 Časť Zdravotechnika</v>
      </c>
      <c r="F124" s="285"/>
      <c r="G124" s="285"/>
      <c r="H124" s="285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 xml:space="preserve"> </v>
      </c>
      <c r="G126" s="33"/>
      <c r="H126" s="33"/>
      <c r="I126" s="28" t="s">
        <v>21</v>
      </c>
      <c r="J126" s="59">
        <f>IF(J14="","",J14)</f>
        <v>44536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22</v>
      </c>
      <c r="D128" s="33"/>
      <c r="E128" s="33"/>
      <c r="F128" s="26" t="str">
        <f>E17</f>
        <v>Ekonomická univerzita v Bratislave</v>
      </c>
      <c r="G128" s="33"/>
      <c r="H128" s="33"/>
      <c r="I128" s="28" t="s">
        <v>27</v>
      </c>
      <c r="J128" s="31" t="str">
        <f>E23</f>
        <v>Ing. Darina Antalová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25</v>
      </c>
      <c r="D129" s="33"/>
      <c r="E129" s="33"/>
      <c r="F129" s="26" t="str">
        <f>IF(E20="","",E20)</f>
        <v>Vyplň údaj</v>
      </c>
      <c r="G129" s="33"/>
      <c r="H129" s="33"/>
      <c r="I129" s="28" t="s">
        <v>30</v>
      </c>
      <c r="J129" s="31" t="str">
        <f>E26</f>
        <v>Ing. Darina Antalová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35"/>
      <c r="B131" s="136"/>
      <c r="C131" s="137" t="s">
        <v>183</v>
      </c>
      <c r="D131" s="138" t="s">
        <v>59</v>
      </c>
      <c r="E131" s="138" t="s">
        <v>55</v>
      </c>
      <c r="F131" s="138" t="s">
        <v>56</v>
      </c>
      <c r="G131" s="138" t="s">
        <v>184</v>
      </c>
      <c r="H131" s="138" t="s">
        <v>185</v>
      </c>
      <c r="I131" s="138" t="s">
        <v>186</v>
      </c>
      <c r="J131" s="139" t="s">
        <v>150</v>
      </c>
      <c r="K131" s="140" t="s">
        <v>187</v>
      </c>
      <c r="L131" s="141"/>
      <c r="M131" s="66" t="s">
        <v>1</v>
      </c>
      <c r="N131" s="67" t="s">
        <v>38</v>
      </c>
      <c r="O131" s="67" t="s">
        <v>188</v>
      </c>
      <c r="P131" s="67" t="s">
        <v>189</v>
      </c>
      <c r="Q131" s="67" t="s">
        <v>190</v>
      </c>
      <c r="R131" s="67" t="s">
        <v>191</v>
      </c>
      <c r="S131" s="67" t="s">
        <v>192</v>
      </c>
      <c r="T131" s="68" t="s">
        <v>193</v>
      </c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65" s="2" customFormat="1" ht="22.7" customHeight="1">
      <c r="A132" s="33"/>
      <c r="B132" s="34"/>
      <c r="C132" s="73" t="s">
        <v>151</v>
      </c>
      <c r="D132" s="33"/>
      <c r="E132" s="33"/>
      <c r="F132" s="33"/>
      <c r="G132" s="33"/>
      <c r="H132" s="33"/>
      <c r="I132" s="33"/>
      <c r="J132" s="142">
        <f>BK132</f>
        <v>0</v>
      </c>
      <c r="K132" s="33"/>
      <c r="L132" s="34"/>
      <c r="M132" s="69"/>
      <c r="N132" s="60"/>
      <c r="O132" s="70"/>
      <c r="P132" s="143">
        <f>P133+P151+P327</f>
        <v>0</v>
      </c>
      <c r="Q132" s="70"/>
      <c r="R132" s="143">
        <f>R133+R151+R327</f>
        <v>0</v>
      </c>
      <c r="S132" s="70"/>
      <c r="T132" s="144">
        <f>T133+T151+T327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152</v>
      </c>
      <c r="BK132" s="145">
        <f>BK133+BK151+BK327</f>
        <v>0</v>
      </c>
    </row>
    <row r="133" spans="1:65" s="12" customFormat="1" ht="25.9" customHeight="1">
      <c r="B133" s="146"/>
      <c r="D133" s="147" t="s">
        <v>73</v>
      </c>
      <c r="E133" s="148" t="s">
        <v>194</v>
      </c>
      <c r="F133" s="148" t="s">
        <v>195</v>
      </c>
      <c r="I133" s="149"/>
      <c r="J133" s="134">
        <f>BK133</f>
        <v>0</v>
      </c>
      <c r="L133" s="146"/>
      <c r="M133" s="150"/>
      <c r="N133" s="151"/>
      <c r="O133" s="151"/>
      <c r="P133" s="152">
        <f>P134+P147+P149</f>
        <v>0</v>
      </c>
      <c r="Q133" s="151"/>
      <c r="R133" s="152">
        <f>R134+R147+R149</f>
        <v>0</v>
      </c>
      <c r="S133" s="151"/>
      <c r="T133" s="153">
        <f>T134+T147+T149</f>
        <v>0</v>
      </c>
      <c r="AR133" s="147" t="s">
        <v>81</v>
      </c>
      <c r="AT133" s="154" t="s">
        <v>73</v>
      </c>
      <c r="AU133" s="154" t="s">
        <v>74</v>
      </c>
      <c r="AY133" s="147" t="s">
        <v>196</v>
      </c>
      <c r="BK133" s="155">
        <f>BK134+BK147+BK149</f>
        <v>0</v>
      </c>
    </row>
    <row r="134" spans="1:65" s="12" customFormat="1" ht="22.7" customHeight="1">
      <c r="B134" s="146"/>
      <c r="D134" s="147" t="s">
        <v>73</v>
      </c>
      <c r="E134" s="171" t="s">
        <v>81</v>
      </c>
      <c r="F134" s="171" t="s">
        <v>2002</v>
      </c>
      <c r="I134" s="149"/>
      <c r="J134" s="172">
        <f>BK134</f>
        <v>0</v>
      </c>
      <c r="L134" s="146"/>
      <c r="M134" s="150"/>
      <c r="N134" s="151"/>
      <c r="O134" s="151"/>
      <c r="P134" s="152">
        <f>SUM(P135:P146)</f>
        <v>0</v>
      </c>
      <c r="Q134" s="151"/>
      <c r="R134" s="152">
        <f>SUM(R135:R146)</f>
        <v>0</v>
      </c>
      <c r="S134" s="151"/>
      <c r="T134" s="153">
        <f>SUM(T135:T146)</f>
        <v>0</v>
      </c>
      <c r="AR134" s="147" t="s">
        <v>81</v>
      </c>
      <c r="AT134" s="154" t="s">
        <v>73</v>
      </c>
      <c r="AU134" s="154" t="s">
        <v>81</v>
      </c>
      <c r="AY134" s="147" t="s">
        <v>196</v>
      </c>
      <c r="BK134" s="155">
        <f>SUM(BK135:BK146)</f>
        <v>0</v>
      </c>
    </row>
    <row r="135" spans="1:65" s="2" customFormat="1" ht="24.2" customHeight="1">
      <c r="A135" s="33"/>
      <c r="B135" s="156"/>
      <c r="C135" s="157" t="s">
        <v>81</v>
      </c>
      <c r="D135" s="157" t="s">
        <v>197</v>
      </c>
      <c r="E135" s="158" t="s">
        <v>2003</v>
      </c>
      <c r="F135" s="159" t="s">
        <v>2004</v>
      </c>
      <c r="G135" s="160" t="s">
        <v>224</v>
      </c>
      <c r="H135" s="161">
        <v>283.2</v>
      </c>
      <c r="I135" s="162"/>
      <c r="J135" s="163">
        <f t="shared" ref="J135:J146" si="0"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ref="P135:P146" si="1">O135*H135</f>
        <v>0</v>
      </c>
      <c r="Q135" s="167">
        <v>0</v>
      </c>
      <c r="R135" s="167">
        <f t="shared" ref="R135:R146" si="2">Q135*H135</f>
        <v>0</v>
      </c>
      <c r="S135" s="167">
        <v>0</v>
      </c>
      <c r="T135" s="168">
        <f t="shared" ref="T135:T146" si="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87</v>
      </c>
      <c r="AY135" s="18" t="s">
        <v>196</v>
      </c>
      <c r="BE135" s="170">
        <f t="shared" ref="BE135:BE146" si="4">IF(N135="základná",J135,0)</f>
        <v>0</v>
      </c>
      <c r="BF135" s="170">
        <f t="shared" ref="BF135:BF146" si="5">IF(N135="znížená",J135,0)</f>
        <v>0</v>
      </c>
      <c r="BG135" s="170">
        <f t="shared" ref="BG135:BG146" si="6">IF(N135="zákl. prenesená",J135,0)</f>
        <v>0</v>
      </c>
      <c r="BH135" s="170">
        <f t="shared" ref="BH135:BH146" si="7">IF(N135="zníž. prenesená",J135,0)</f>
        <v>0</v>
      </c>
      <c r="BI135" s="170">
        <f t="shared" ref="BI135:BI146" si="8">IF(N135="nulová",J135,0)</f>
        <v>0</v>
      </c>
      <c r="BJ135" s="18" t="s">
        <v>87</v>
      </c>
      <c r="BK135" s="170">
        <f t="shared" ref="BK135:BK146" si="9">ROUND(I135*H135,2)</f>
        <v>0</v>
      </c>
      <c r="BL135" s="18" t="s">
        <v>200</v>
      </c>
      <c r="BM135" s="169" t="s">
        <v>87</v>
      </c>
    </row>
    <row r="136" spans="1:65" s="2" customFormat="1" ht="37.700000000000003" customHeight="1">
      <c r="A136" s="33"/>
      <c r="B136" s="156"/>
      <c r="C136" s="157" t="s">
        <v>87</v>
      </c>
      <c r="D136" s="157" t="s">
        <v>197</v>
      </c>
      <c r="E136" s="158" t="s">
        <v>2005</v>
      </c>
      <c r="F136" s="159" t="s">
        <v>2006</v>
      </c>
      <c r="G136" s="160" t="s">
        <v>224</v>
      </c>
      <c r="H136" s="161">
        <v>94.332999999999998</v>
      </c>
      <c r="I136" s="162"/>
      <c r="J136" s="163">
        <f t="shared" si="0"/>
        <v>0</v>
      </c>
      <c r="K136" s="164"/>
      <c r="L136" s="34"/>
      <c r="M136" s="165" t="s">
        <v>1</v>
      </c>
      <c r="N136" s="166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200</v>
      </c>
      <c r="AT136" s="169" t="s">
        <v>197</v>
      </c>
      <c r="AU136" s="169" t="s">
        <v>87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200</v>
      </c>
    </row>
    <row r="137" spans="1:65" s="2" customFormat="1" ht="24.2" customHeight="1">
      <c r="A137" s="33"/>
      <c r="B137" s="156"/>
      <c r="C137" s="157" t="s">
        <v>221</v>
      </c>
      <c r="D137" s="157" t="s">
        <v>197</v>
      </c>
      <c r="E137" s="158" t="s">
        <v>2007</v>
      </c>
      <c r="F137" s="159" t="s">
        <v>2008</v>
      </c>
      <c r="G137" s="160" t="s">
        <v>217</v>
      </c>
      <c r="H137" s="161">
        <v>683</v>
      </c>
      <c r="I137" s="162"/>
      <c r="J137" s="163">
        <f t="shared" si="0"/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87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239</v>
      </c>
    </row>
    <row r="138" spans="1:65" s="2" customFormat="1" ht="24.2" customHeight="1">
      <c r="A138" s="33"/>
      <c r="B138" s="156"/>
      <c r="C138" s="157" t="s">
        <v>200</v>
      </c>
      <c r="D138" s="157" t="s">
        <v>197</v>
      </c>
      <c r="E138" s="158" t="s">
        <v>2009</v>
      </c>
      <c r="F138" s="159" t="s">
        <v>2010</v>
      </c>
      <c r="G138" s="160" t="s">
        <v>217</v>
      </c>
      <c r="H138" s="161">
        <v>683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87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249</v>
      </c>
    </row>
    <row r="139" spans="1:65" s="2" customFormat="1" ht="37.700000000000003" customHeight="1">
      <c r="A139" s="33"/>
      <c r="B139" s="156"/>
      <c r="C139" s="157" t="s">
        <v>234</v>
      </c>
      <c r="D139" s="157" t="s">
        <v>197</v>
      </c>
      <c r="E139" s="158" t="s">
        <v>2011</v>
      </c>
      <c r="F139" s="159" t="s">
        <v>2012</v>
      </c>
      <c r="G139" s="160" t="s">
        <v>224</v>
      </c>
      <c r="H139" s="161">
        <v>103.92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87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259</v>
      </c>
    </row>
    <row r="140" spans="1:65" s="2" customFormat="1" ht="44.25" customHeight="1">
      <c r="A140" s="33"/>
      <c r="B140" s="156"/>
      <c r="C140" s="157" t="s">
        <v>239</v>
      </c>
      <c r="D140" s="157" t="s">
        <v>197</v>
      </c>
      <c r="E140" s="158" t="s">
        <v>2013</v>
      </c>
      <c r="F140" s="159" t="s">
        <v>2014</v>
      </c>
      <c r="G140" s="160" t="s">
        <v>224</v>
      </c>
      <c r="H140" s="161">
        <v>1247.04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87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141</v>
      </c>
    </row>
    <row r="141" spans="1:65" s="2" customFormat="1" ht="24.2" customHeight="1">
      <c r="A141" s="33"/>
      <c r="B141" s="156"/>
      <c r="C141" s="157" t="s">
        <v>244</v>
      </c>
      <c r="D141" s="157" t="s">
        <v>197</v>
      </c>
      <c r="E141" s="158" t="s">
        <v>2015</v>
      </c>
      <c r="F141" s="159" t="s">
        <v>2016</v>
      </c>
      <c r="G141" s="160" t="s">
        <v>224</v>
      </c>
      <c r="H141" s="161">
        <v>103.92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87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277</v>
      </c>
    </row>
    <row r="142" spans="1:65" s="2" customFormat="1" ht="16.5" customHeight="1">
      <c r="A142" s="33"/>
      <c r="B142" s="156"/>
      <c r="C142" s="157" t="s">
        <v>249</v>
      </c>
      <c r="D142" s="157" t="s">
        <v>197</v>
      </c>
      <c r="E142" s="158" t="s">
        <v>2017</v>
      </c>
      <c r="F142" s="159" t="s">
        <v>2018</v>
      </c>
      <c r="G142" s="160" t="s">
        <v>224</v>
      </c>
      <c r="H142" s="161">
        <v>103.92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87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289</v>
      </c>
    </row>
    <row r="143" spans="1:65" s="2" customFormat="1" ht="24.2" customHeight="1">
      <c r="A143" s="33"/>
      <c r="B143" s="156"/>
      <c r="C143" s="157" t="s">
        <v>255</v>
      </c>
      <c r="D143" s="157" t="s">
        <v>197</v>
      </c>
      <c r="E143" s="158" t="s">
        <v>278</v>
      </c>
      <c r="F143" s="159" t="s">
        <v>279</v>
      </c>
      <c r="G143" s="160" t="s">
        <v>280</v>
      </c>
      <c r="H143" s="161">
        <v>155.88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87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299</v>
      </c>
    </row>
    <row r="144" spans="1:65" s="2" customFormat="1" ht="24.2" customHeight="1">
      <c r="A144" s="33"/>
      <c r="B144" s="156"/>
      <c r="C144" s="157" t="s">
        <v>259</v>
      </c>
      <c r="D144" s="157" t="s">
        <v>197</v>
      </c>
      <c r="E144" s="158" t="s">
        <v>2019</v>
      </c>
      <c r="F144" s="159" t="s">
        <v>2020</v>
      </c>
      <c r="G144" s="160" t="s">
        <v>224</v>
      </c>
      <c r="H144" s="161">
        <v>179.28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87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7</v>
      </c>
    </row>
    <row r="145" spans="1:65" s="2" customFormat="1" ht="24.2" customHeight="1">
      <c r="A145" s="33"/>
      <c r="B145" s="156"/>
      <c r="C145" s="157" t="s">
        <v>264</v>
      </c>
      <c r="D145" s="157" t="s">
        <v>197</v>
      </c>
      <c r="E145" s="158" t="s">
        <v>2021</v>
      </c>
      <c r="F145" s="159" t="s">
        <v>2022</v>
      </c>
      <c r="G145" s="160" t="s">
        <v>224</v>
      </c>
      <c r="H145" s="161">
        <v>85.19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87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319</v>
      </c>
    </row>
    <row r="146" spans="1:65" s="2" customFormat="1" ht="16.5" customHeight="1">
      <c r="A146" s="33"/>
      <c r="B146" s="156"/>
      <c r="C146" s="197" t="s">
        <v>141</v>
      </c>
      <c r="D146" s="197" t="s">
        <v>305</v>
      </c>
      <c r="E146" s="198" t="s">
        <v>2023</v>
      </c>
      <c r="F146" s="199" t="s">
        <v>2024</v>
      </c>
      <c r="G146" s="200" t="s">
        <v>280</v>
      </c>
      <c r="H146" s="201">
        <v>142.267</v>
      </c>
      <c r="I146" s="202"/>
      <c r="J146" s="203">
        <f t="shared" si="0"/>
        <v>0</v>
      </c>
      <c r="K146" s="204"/>
      <c r="L146" s="205"/>
      <c r="M146" s="206" t="s">
        <v>1</v>
      </c>
      <c r="N146" s="207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249</v>
      </c>
      <c r="AT146" s="169" t="s">
        <v>305</v>
      </c>
      <c r="AU146" s="169" t="s">
        <v>87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343</v>
      </c>
    </row>
    <row r="147" spans="1:65" s="12" customFormat="1" ht="22.7" customHeight="1">
      <c r="B147" s="146"/>
      <c r="D147" s="147" t="s">
        <v>73</v>
      </c>
      <c r="E147" s="171" t="s">
        <v>200</v>
      </c>
      <c r="F147" s="171" t="s">
        <v>461</v>
      </c>
      <c r="I147" s="149"/>
      <c r="J147" s="172">
        <f>BK147</f>
        <v>0</v>
      </c>
      <c r="L147" s="146"/>
      <c r="M147" s="150"/>
      <c r="N147" s="151"/>
      <c r="O147" s="151"/>
      <c r="P147" s="152">
        <f>P148</f>
        <v>0</v>
      </c>
      <c r="Q147" s="151"/>
      <c r="R147" s="152">
        <f>R148</f>
        <v>0</v>
      </c>
      <c r="S147" s="151"/>
      <c r="T147" s="153">
        <f>T148</f>
        <v>0</v>
      </c>
      <c r="AR147" s="147" t="s">
        <v>81</v>
      </c>
      <c r="AT147" s="154" t="s">
        <v>73</v>
      </c>
      <c r="AU147" s="154" t="s">
        <v>81</v>
      </c>
      <c r="AY147" s="147" t="s">
        <v>196</v>
      </c>
      <c r="BK147" s="155">
        <f>BK148</f>
        <v>0</v>
      </c>
    </row>
    <row r="148" spans="1:65" s="2" customFormat="1" ht="33" customHeight="1">
      <c r="A148" s="33"/>
      <c r="B148" s="156"/>
      <c r="C148" s="157" t="s">
        <v>272</v>
      </c>
      <c r="D148" s="157" t="s">
        <v>197</v>
      </c>
      <c r="E148" s="158" t="s">
        <v>2025</v>
      </c>
      <c r="F148" s="159" t="s">
        <v>2026</v>
      </c>
      <c r="G148" s="160" t="s">
        <v>224</v>
      </c>
      <c r="H148" s="161">
        <v>18.73</v>
      </c>
      <c r="I148" s="162"/>
      <c r="J148" s="163">
        <f>ROUND(I148*H148,2)</f>
        <v>0</v>
      </c>
      <c r="K148" s="164"/>
      <c r="L148" s="34"/>
      <c r="M148" s="165" t="s">
        <v>1</v>
      </c>
      <c r="N148" s="166" t="s">
        <v>40</v>
      </c>
      <c r="O148" s="62"/>
      <c r="P148" s="167">
        <f>O148*H148</f>
        <v>0</v>
      </c>
      <c r="Q148" s="167">
        <v>0</v>
      </c>
      <c r="R148" s="167">
        <f>Q148*H148</f>
        <v>0</v>
      </c>
      <c r="S148" s="167">
        <v>0</v>
      </c>
      <c r="T148" s="16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87</v>
      </c>
      <c r="AY148" s="18" t="s">
        <v>196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8" t="s">
        <v>87</v>
      </c>
      <c r="BK148" s="170">
        <f>ROUND(I148*H148,2)</f>
        <v>0</v>
      </c>
      <c r="BL148" s="18" t="s">
        <v>200</v>
      </c>
      <c r="BM148" s="169" t="s">
        <v>354</v>
      </c>
    </row>
    <row r="149" spans="1:65" s="12" customFormat="1" ht="22.7" customHeight="1">
      <c r="B149" s="146"/>
      <c r="D149" s="147" t="s">
        <v>73</v>
      </c>
      <c r="E149" s="171" t="s">
        <v>727</v>
      </c>
      <c r="F149" s="171" t="s">
        <v>728</v>
      </c>
      <c r="I149" s="149"/>
      <c r="J149" s="172">
        <f>BK149</f>
        <v>0</v>
      </c>
      <c r="L149" s="146"/>
      <c r="M149" s="150"/>
      <c r="N149" s="151"/>
      <c r="O149" s="151"/>
      <c r="P149" s="152">
        <f>P150</f>
        <v>0</v>
      </c>
      <c r="Q149" s="151"/>
      <c r="R149" s="152">
        <f>R150</f>
        <v>0</v>
      </c>
      <c r="S149" s="151"/>
      <c r="T149" s="153">
        <f>T150</f>
        <v>0</v>
      </c>
      <c r="AR149" s="147" t="s">
        <v>81</v>
      </c>
      <c r="AT149" s="154" t="s">
        <v>73</v>
      </c>
      <c r="AU149" s="154" t="s">
        <v>81</v>
      </c>
      <c r="AY149" s="147" t="s">
        <v>196</v>
      </c>
      <c r="BK149" s="155">
        <f>BK150</f>
        <v>0</v>
      </c>
    </row>
    <row r="150" spans="1:65" s="2" customFormat="1" ht="33" customHeight="1">
      <c r="A150" s="33"/>
      <c r="B150" s="156"/>
      <c r="C150" s="157" t="s">
        <v>277</v>
      </c>
      <c r="D150" s="157" t="s">
        <v>197</v>
      </c>
      <c r="E150" s="158" t="s">
        <v>2027</v>
      </c>
      <c r="F150" s="159" t="s">
        <v>2028</v>
      </c>
      <c r="G150" s="160" t="s">
        <v>280</v>
      </c>
      <c r="H150" s="161">
        <v>178.34399999999999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200</v>
      </c>
      <c r="AT150" s="169" t="s">
        <v>197</v>
      </c>
      <c r="AU150" s="169" t="s">
        <v>87</v>
      </c>
      <c r="AY150" s="18" t="s">
        <v>196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87</v>
      </c>
      <c r="BK150" s="170">
        <f>ROUND(I150*H150,2)</f>
        <v>0</v>
      </c>
      <c r="BL150" s="18" t="s">
        <v>200</v>
      </c>
      <c r="BM150" s="169" t="s">
        <v>362</v>
      </c>
    </row>
    <row r="151" spans="1:65" s="12" customFormat="1" ht="25.9" customHeight="1">
      <c r="B151" s="146"/>
      <c r="D151" s="147" t="s">
        <v>73</v>
      </c>
      <c r="E151" s="148" t="s">
        <v>733</v>
      </c>
      <c r="F151" s="148" t="s">
        <v>734</v>
      </c>
      <c r="I151" s="149"/>
      <c r="J151" s="134">
        <f>BK151</f>
        <v>0</v>
      </c>
      <c r="L151" s="146"/>
      <c r="M151" s="150"/>
      <c r="N151" s="151"/>
      <c r="O151" s="151"/>
      <c r="P151" s="152">
        <f>P152+P170+P204+P220+P269+P275</f>
        <v>0</v>
      </c>
      <c r="Q151" s="151"/>
      <c r="R151" s="152">
        <f>R152+R170+R204+R220+R269+R275</f>
        <v>0</v>
      </c>
      <c r="S151" s="151"/>
      <c r="T151" s="153">
        <f>T152+T170+T204+T220+T269+T275</f>
        <v>0</v>
      </c>
      <c r="AR151" s="147" t="s">
        <v>87</v>
      </c>
      <c r="AT151" s="154" t="s">
        <v>73</v>
      </c>
      <c r="AU151" s="154" t="s">
        <v>74</v>
      </c>
      <c r="AY151" s="147" t="s">
        <v>196</v>
      </c>
      <c r="BK151" s="155">
        <f>BK152+BK170+BK204+BK220+BK269+BK275</f>
        <v>0</v>
      </c>
    </row>
    <row r="152" spans="1:65" s="12" customFormat="1" ht="22.7" customHeight="1">
      <c r="B152" s="146"/>
      <c r="D152" s="147" t="s">
        <v>73</v>
      </c>
      <c r="E152" s="171" t="s">
        <v>979</v>
      </c>
      <c r="F152" s="171" t="s">
        <v>2029</v>
      </c>
      <c r="I152" s="149"/>
      <c r="J152" s="172">
        <f>BK152</f>
        <v>0</v>
      </c>
      <c r="L152" s="146"/>
      <c r="M152" s="150"/>
      <c r="N152" s="151"/>
      <c r="O152" s="151"/>
      <c r="P152" s="152">
        <f>SUM(P153:P169)</f>
        <v>0</v>
      </c>
      <c r="Q152" s="151"/>
      <c r="R152" s="152">
        <f>SUM(R153:R169)</f>
        <v>0</v>
      </c>
      <c r="S152" s="151"/>
      <c r="T152" s="153">
        <f>SUM(T153:T169)</f>
        <v>0</v>
      </c>
      <c r="AR152" s="147" t="s">
        <v>87</v>
      </c>
      <c r="AT152" s="154" t="s">
        <v>73</v>
      </c>
      <c r="AU152" s="154" t="s">
        <v>81</v>
      </c>
      <c r="AY152" s="147" t="s">
        <v>196</v>
      </c>
      <c r="BK152" s="155">
        <f>SUM(BK153:BK169)</f>
        <v>0</v>
      </c>
    </row>
    <row r="153" spans="1:65" s="2" customFormat="1" ht="24.2" customHeight="1">
      <c r="A153" s="33"/>
      <c r="B153" s="156"/>
      <c r="C153" s="157" t="s">
        <v>285</v>
      </c>
      <c r="D153" s="157" t="s">
        <v>197</v>
      </c>
      <c r="E153" s="158" t="s">
        <v>2030</v>
      </c>
      <c r="F153" s="159" t="s">
        <v>2031</v>
      </c>
      <c r="G153" s="160" t="s">
        <v>316</v>
      </c>
      <c r="H153" s="161">
        <v>418</v>
      </c>
      <c r="I153" s="162"/>
      <c r="J153" s="163">
        <f t="shared" ref="J153:J169" si="10">ROUND(I153*H153,2)</f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ref="P153:P169" si="11">O153*H153</f>
        <v>0</v>
      </c>
      <c r="Q153" s="167">
        <v>0</v>
      </c>
      <c r="R153" s="167">
        <f t="shared" ref="R153:R169" si="12">Q153*H153</f>
        <v>0</v>
      </c>
      <c r="S153" s="167">
        <v>0</v>
      </c>
      <c r="T153" s="168">
        <f t="shared" ref="T153:T169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289</v>
      </c>
      <c r="AT153" s="169" t="s">
        <v>197</v>
      </c>
      <c r="AU153" s="169" t="s">
        <v>87</v>
      </c>
      <c r="AY153" s="18" t="s">
        <v>196</v>
      </c>
      <c r="BE153" s="170">
        <f t="shared" ref="BE153:BE169" si="14">IF(N153="základná",J153,0)</f>
        <v>0</v>
      </c>
      <c r="BF153" s="170">
        <f t="shared" ref="BF153:BF169" si="15">IF(N153="znížená",J153,0)</f>
        <v>0</v>
      </c>
      <c r="BG153" s="170">
        <f t="shared" ref="BG153:BG169" si="16">IF(N153="zákl. prenesená",J153,0)</f>
        <v>0</v>
      </c>
      <c r="BH153" s="170">
        <f t="shared" ref="BH153:BH169" si="17">IF(N153="zníž. prenesená",J153,0)</f>
        <v>0</v>
      </c>
      <c r="BI153" s="170">
        <f t="shared" ref="BI153:BI169" si="18">IF(N153="nulová",J153,0)</f>
        <v>0</v>
      </c>
      <c r="BJ153" s="18" t="s">
        <v>87</v>
      </c>
      <c r="BK153" s="170">
        <f t="shared" ref="BK153:BK169" si="19">ROUND(I153*H153,2)</f>
        <v>0</v>
      </c>
      <c r="BL153" s="18" t="s">
        <v>289</v>
      </c>
      <c r="BM153" s="169" t="s">
        <v>375</v>
      </c>
    </row>
    <row r="154" spans="1:65" s="2" customFormat="1" ht="33" customHeight="1">
      <c r="A154" s="33"/>
      <c r="B154" s="156"/>
      <c r="C154" s="197" t="s">
        <v>289</v>
      </c>
      <c r="D154" s="197" t="s">
        <v>305</v>
      </c>
      <c r="E154" s="198" t="s">
        <v>2032</v>
      </c>
      <c r="F154" s="199" t="s">
        <v>2033</v>
      </c>
      <c r="G154" s="200" t="s">
        <v>316</v>
      </c>
      <c r="H154" s="201">
        <v>74</v>
      </c>
      <c r="I154" s="202"/>
      <c r="J154" s="203">
        <f t="shared" si="1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388</v>
      </c>
      <c r="AT154" s="169" t="s">
        <v>305</v>
      </c>
      <c r="AU154" s="169" t="s">
        <v>87</v>
      </c>
      <c r="AY154" s="18" t="s">
        <v>196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289</v>
      </c>
      <c r="BM154" s="169" t="s">
        <v>388</v>
      </c>
    </row>
    <row r="155" spans="1:65" s="2" customFormat="1" ht="33" customHeight="1">
      <c r="A155" s="33"/>
      <c r="B155" s="156"/>
      <c r="C155" s="197" t="s">
        <v>294</v>
      </c>
      <c r="D155" s="197" t="s">
        <v>305</v>
      </c>
      <c r="E155" s="198" t="s">
        <v>2034</v>
      </c>
      <c r="F155" s="199" t="s">
        <v>2035</v>
      </c>
      <c r="G155" s="200" t="s">
        <v>316</v>
      </c>
      <c r="H155" s="201">
        <v>111</v>
      </c>
      <c r="I155" s="202"/>
      <c r="J155" s="203">
        <f t="shared" si="10"/>
        <v>0</v>
      </c>
      <c r="K155" s="204"/>
      <c r="L155" s="205"/>
      <c r="M155" s="206" t="s">
        <v>1</v>
      </c>
      <c r="N155" s="207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388</v>
      </c>
      <c r="AT155" s="169" t="s">
        <v>305</v>
      </c>
      <c r="AU155" s="169" t="s">
        <v>87</v>
      </c>
      <c r="AY155" s="18" t="s">
        <v>196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289</v>
      </c>
      <c r="BM155" s="169" t="s">
        <v>406</v>
      </c>
    </row>
    <row r="156" spans="1:65" s="2" customFormat="1" ht="33" customHeight="1">
      <c r="A156" s="33"/>
      <c r="B156" s="156"/>
      <c r="C156" s="197" t="s">
        <v>299</v>
      </c>
      <c r="D156" s="197" t="s">
        <v>305</v>
      </c>
      <c r="E156" s="198" t="s">
        <v>2036</v>
      </c>
      <c r="F156" s="199" t="s">
        <v>2037</v>
      </c>
      <c r="G156" s="200" t="s">
        <v>316</v>
      </c>
      <c r="H156" s="201">
        <v>70</v>
      </c>
      <c r="I156" s="202"/>
      <c r="J156" s="203">
        <f t="shared" si="1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388</v>
      </c>
      <c r="AT156" s="169" t="s">
        <v>305</v>
      </c>
      <c r="AU156" s="169" t="s">
        <v>87</v>
      </c>
      <c r="AY156" s="18" t="s">
        <v>196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289</v>
      </c>
      <c r="BM156" s="169" t="s">
        <v>419</v>
      </c>
    </row>
    <row r="157" spans="1:65" s="2" customFormat="1" ht="33" customHeight="1">
      <c r="A157" s="33"/>
      <c r="B157" s="156"/>
      <c r="C157" s="197" t="s">
        <v>304</v>
      </c>
      <c r="D157" s="197" t="s">
        <v>305</v>
      </c>
      <c r="E157" s="198" t="s">
        <v>2038</v>
      </c>
      <c r="F157" s="199" t="s">
        <v>2039</v>
      </c>
      <c r="G157" s="200" t="s">
        <v>316</v>
      </c>
      <c r="H157" s="201">
        <v>86</v>
      </c>
      <c r="I157" s="202"/>
      <c r="J157" s="203">
        <f t="shared" si="10"/>
        <v>0</v>
      </c>
      <c r="K157" s="204"/>
      <c r="L157" s="205"/>
      <c r="M157" s="206" t="s">
        <v>1</v>
      </c>
      <c r="N157" s="207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388</v>
      </c>
      <c r="AT157" s="169" t="s">
        <v>305</v>
      </c>
      <c r="AU157" s="169" t="s">
        <v>87</v>
      </c>
      <c r="AY157" s="18" t="s">
        <v>196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289</v>
      </c>
      <c r="BM157" s="169" t="s">
        <v>2040</v>
      </c>
    </row>
    <row r="158" spans="1:65" s="2" customFormat="1" ht="33" customHeight="1">
      <c r="A158" s="33"/>
      <c r="B158" s="156"/>
      <c r="C158" s="197" t="s">
        <v>7</v>
      </c>
      <c r="D158" s="197" t="s">
        <v>305</v>
      </c>
      <c r="E158" s="198" t="s">
        <v>2041</v>
      </c>
      <c r="F158" s="199" t="s">
        <v>2042</v>
      </c>
      <c r="G158" s="200" t="s">
        <v>316</v>
      </c>
      <c r="H158" s="201">
        <v>11</v>
      </c>
      <c r="I158" s="202"/>
      <c r="J158" s="203">
        <f t="shared" si="1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388</v>
      </c>
      <c r="AT158" s="169" t="s">
        <v>305</v>
      </c>
      <c r="AU158" s="169" t="s">
        <v>87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289</v>
      </c>
      <c r="BM158" s="169" t="s">
        <v>441</v>
      </c>
    </row>
    <row r="159" spans="1:65" s="2" customFormat="1" ht="33" customHeight="1">
      <c r="A159" s="33"/>
      <c r="B159" s="156"/>
      <c r="C159" s="197" t="s">
        <v>313</v>
      </c>
      <c r="D159" s="197" t="s">
        <v>305</v>
      </c>
      <c r="E159" s="198" t="s">
        <v>2043</v>
      </c>
      <c r="F159" s="199" t="s">
        <v>2044</v>
      </c>
      <c r="G159" s="200" t="s">
        <v>316</v>
      </c>
      <c r="H159" s="201">
        <v>66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388</v>
      </c>
      <c r="AT159" s="169" t="s">
        <v>305</v>
      </c>
      <c r="AU159" s="169" t="s">
        <v>87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289</v>
      </c>
      <c r="BM159" s="169" t="s">
        <v>452</v>
      </c>
    </row>
    <row r="160" spans="1:65" s="2" customFormat="1" ht="16.5" customHeight="1">
      <c r="A160" s="33"/>
      <c r="B160" s="156"/>
      <c r="C160" s="197" t="s">
        <v>319</v>
      </c>
      <c r="D160" s="197" t="s">
        <v>305</v>
      </c>
      <c r="E160" s="198" t="s">
        <v>2045</v>
      </c>
      <c r="F160" s="199" t="s">
        <v>2046</v>
      </c>
      <c r="G160" s="200" t="s">
        <v>444</v>
      </c>
      <c r="H160" s="201">
        <v>4</v>
      </c>
      <c r="I160" s="202"/>
      <c r="J160" s="203">
        <f t="shared" si="10"/>
        <v>0</v>
      </c>
      <c r="K160" s="204"/>
      <c r="L160" s="205"/>
      <c r="M160" s="206" t="s">
        <v>1</v>
      </c>
      <c r="N160" s="207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388</v>
      </c>
      <c r="AT160" s="169" t="s">
        <v>305</v>
      </c>
      <c r="AU160" s="169" t="s">
        <v>87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289</v>
      </c>
      <c r="BM160" s="169" t="s">
        <v>462</v>
      </c>
    </row>
    <row r="161" spans="1:65" s="2" customFormat="1" ht="24.2" customHeight="1">
      <c r="A161" s="33"/>
      <c r="B161" s="156"/>
      <c r="C161" s="157" t="s">
        <v>2047</v>
      </c>
      <c r="D161" s="157" t="s">
        <v>197</v>
      </c>
      <c r="E161" s="158" t="s">
        <v>2048</v>
      </c>
      <c r="F161" s="159" t="s">
        <v>2049</v>
      </c>
      <c r="G161" s="160" t="s">
        <v>316</v>
      </c>
      <c r="H161" s="161">
        <v>377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289</v>
      </c>
      <c r="AT161" s="169" t="s">
        <v>197</v>
      </c>
      <c r="AU161" s="169" t="s">
        <v>87</v>
      </c>
      <c r="AY161" s="18" t="s">
        <v>196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87</v>
      </c>
      <c r="BK161" s="170">
        <f t="shared" si="19"/>
        <v>0</v>
      </c>
      <c r="BL161" s="18" t="s">
        <v>289</v>
      </c>
      <c r="BM161" s="169" t="s">
        <v>472</v>
      </c>
    </row>
    <row r="162" spans="1:65" s="2" customFormat="1" ht="33" customHeight="1">
      <c r="A162" s="33"/>
      <c r="B162" s="156"/>
      <c r="C162" s="197" t="s">
        <v>343</v>
      </c>
      <c r="D162" s="197" t="s">
        <v>305</v>
      </c>
      <c r="E162" s="198" t="s">
        <v>2050</v>
      </c>
      <c r="F162" s="199" t="s">
        <v>2051</v>
      </c>
      <c r="G162" s="200" t="s">
        <v>316</v>
      </c>
      <c r="H162" s="201">
        <v>151</v>
      </c>
      <c r="I162" s="202"/>
      <c r="J162" s="203">
        <f t="shared" si="10"/>
        <v>0</v>
      </c>
      <c r="K162" s="204"/>
      <c r="L162" s="205"/>
      <c r="M162" s="206" t="s">
        <v>1</v>
      </c>
      <c r="N162" s="207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388</v>
      </c>
      <c r="AT162" s="169" t="s">
        <v>305</v>
      </c>
      <c r="AU162" s="169" t="s">
        <v>87</v>
      </c>
      <c r="AY162" s="18" t="s">
        <v>196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87</v>
      </c>
      <c r="BK162" s="170">
        <f t="shared" si="19"/>
        <v>0</v>
      </c>
      <c r="BL162" s="18" t="s">
        <v>289</v>
      </c>
      <c r="BM162" s="169" t="s">
        <v>488</v>
      </c>
    </row>
    <row r="163" spans="1:65" s="2" customFormat="1" ht="33" customHeight="1">
      <c r="A163" s="33"/>
      <c r="B163" s="156"/>
      <c r="C163" s="197" t="s">
        <v>2052</v>
      </c>
      <c r="D163" s="197" t="s">
        <v>305</v>
      </c>
      <c r="E163" s="198" t="s">
        <v>2053</v>
      </c>
      <c r="F163" s="199" t="s">
        <v>2054</v>
      </c>
      <c r="G163" s="200" t="s">
        <v>316</v>
      </c>
      <c r="H163" s="201">
        <v>83</v>
      </c>
      <c r="I163" s="202"/>
      <c r="J163" s="203">
        <f t="shared" si="10"/>
        <v>0</v>
      </c>
      <c r="K163" s="204"/>
      <c r="L163" s="205"/>
      <c r="M163" s="206" t="s">
        <v>1</v>
      </c>
      <c r="N163" s="207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388</v>
      </c>
      <c r="AT163" s="169" t="s">
        <v>305</v>
      </c>
      <c r="AU163" s="169" t="s">
        <v>87</v>
      </c>
      <c r="AY163" s="18" t="s">
        <v>196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87</v>
      </c>
      <c r="BK163" s="170">
        <f t="shared" si="19"/>
        <v>0</v>
      </c>
      <c r="BL163" s="18" t="s">
        <v>289</v>
      </c>
      <c r="BM163" s="169" t="s">
        <v>497</v>
      </c>
    </row>
    <row r="164" spans="1:65" s="2" customFormat="1" ht="33" customHeight="1">
      <c r="A164" s="33"/>
      <c r="B164" s="156"/>
      <c r="C164" s="197" t="s">
        <v>354</v>
      </c>
      <c r="D164" s="197" t="s">
        <v>305</v>
      </c>
      <c r="E164" s="198" t="s">
        <v>2055</v>
      </c>
      <c r="F164" s="199" t="s">
        <v>2056</v>
      </c>
      <c r="G164" s="200" t="s">
        <v>316</v>
      </c>
      <c r="H164" s="201">
        <v>45</v>
      </c>
      <c r="I164" s="202"/>
      <c r="J164" s="203">
        <f t="shared" si="10"/>
        <v>0</v>
      </c>
      <c r="K164" s="204"/>
      <c r="L164" s="205"/>
      <c r="M164" s="206" t="s">
        <v>1</v>
      </c>
      <c r="N164" s="207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388</v>
      </c>
      <c r="AT164" s="169" t="s">
        <v>305</v>
      </c>
      <c r="AU164" s="169" t="s">
        <v>87</v>
      </c>
      <c r="AY164" s="18" t="s">
        <v>196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289</v>
      </c>
      <c r="BM164" s="169" t="s">
        <v>512</v>
      </c>
    </row>
    <row r="165" spans="1:65" s="2" customFormat="1" ht="21.75" customHeight="1">
      <c r="A165" s="33"/>
      <c r="B165" s="156"/>
      <c r="C165" s="197" t="s">
        <v>358</v>
      </c>
      <c r="D165" s="197" t="s">
        <v>305</v>
      </c>
      <c r="E165" s="198" t="s">
        <v>2057</v>
      </c>
      <c r="F165" s="199" t="s">
        <v>2058</v>
      </c>
      <c r="G165" s="200" t="s">
        <v>316</v>
      </c>
      <c r="H165" s="201">
        <v>33</v>
      </c>
      <c r="I165" s="202"/>
      <c r="J165" s="203">
        <f t="shared" si="10"/>
        <v>0</v>
      </c>
      <c r="K165" s="204"/>
      <c r="L165" s="205"/>
      <c r="M165" s="206" t="s">
        <v>1</v>
      </c>
      <c r="N165" s="207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388</v>
      </c>
      <c r="AT165" s="169" t="s">
        <v>305</v>
      </c>
      <c r="AU165" s="169" t="s">
        <v>87</v>
      </c>
      <c r="AY165" s="18" t="s">
        <v>196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87</v>
      </c>
      <c r="BK165" s="170">
        <f t="shared" si="19"/>
        <v>0</v>
      </c>
      <c r="BL165" s="18" t="s">
        <v>289</v>
      </c>
      <c r="BM165" s="169" t="s">
        <v>521</v>
      </c>
    </row>
    <row r="166" spans="1:65" s="2" customFormat="1" ht="21.75" customHeight="1">
      <c r="A166" s="33"/>
      <c r="B166" s="156"/>
      <c r="C166" s="197" t="s">
        <v>362</v>
      </c>
      <c r="D166" s="197" t="s">
        <v>305</v>
      </c>
      <c r="E166" s="198" t="s">
        <v>2059</v>
      </c>
      <c r="F166" s="199" t="s">
        <v>2060</v>
      </c>
      <c r="G166" s="200" t="s">
        <v>316</v>
      </c>
      <c r="H166" s="201">
        <v>25</v>
      </c>
      <c r="I166" s="202"/>
      <c r="J166" s="203">
        <f t="shared" si="10"/>
        <v>0</v>
      </c>
      <c r="K166" s="204"/>
      <c r="L166" s="205"/>
      <c r="M166" s="206" t="s">
        <v>1</v>
      </c>
      <c r="N166" s="207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388</v>
      </c>
      <c r="AT166" s="169" t="s">
        <v>305</v>
      </c>
      <c r="AU166" s="169" t="s">
        <v>87</v>
      </c>
      <c r="AY166" s="18" t="s">
        <v>196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87</v>
      </c>
      <c r="BK166" s="170">
        <f t="shared" si="19"/>
        <v>0</v>
      </c>
      <c r="BL166" s="18" t="s">
        <v>289</v>
      </c>
      <c r="BM166" s="169" t="s">
        <v>549</v>
      </c>
    </row>
    <row r="167" spans="1:65" s="2" customFormat="1" ht="21.75" customHeight="1">
      <c r="A167" s="33"/>
      <c r="B167" s="156"/>
      <c r="C167" s="197" t="s">
        <v>368</v>
      </c>
      <c r="D167" s="197" t="s">
        <v>305</v>
      </c>
      <c r="E167" s="198" t="s">
        <v>2061</v>
      </c>
      <c r="F167" s="199" t="s">
        <v>2062</v>
      </c>
      <c r="G167" s="200" t="s">
        <v>316</v>
      </c>
      <c r="H167" s="201">
        <v>6</v>
      </c>
      <c r="I167" s="202"/>
      <c r="J167" s="203">
        <f t="shared" si="10"/>
        <v>0</v>
      </c>
      <c r="K167" s="204"/>
      <c r="L167" s="205"/>
      <c r="M167" s="206" t="s">
        <v>1</v>
      </c>
      <c r="N167" s="207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388</v>
      </c>
      <c r="AT167" s="169" t="s">
        <v>305</v>
      </c>
      <c r="AU167" s="169" t="s">
        <v>87</v>
      </c>
      <c r="AY167" s="18" t="s">
        <v>196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87</v>
      </c>
      <c r="BK167" s="170">
        <f t="shared" si="19"/>
        <v>0</v>
      </c>
      <c r="BL167" s="18" t="s">
        <v>289</v>
      </c>
      <c r="BM167" s="169" t="s">
        <v>558</v>
      </c>
    </row>
    <row r="168" spans="1:65" s="2" customFormat="1" ht="21.75" customHeight="1">
      <c r="A168" s="33"/>
      <c r="B168" s="156"/>
      <c r="C168" s="197" t="s">
        <v>375</v>
      </c>
      <c r="D168" s="197" t="s">
        <v>305</v>
      </c>
      <c r="E168" s="198" t="s">
        <v>2063</v>
      </c>
      <c r="F168" s="199" t="s">
        <v>2064</v>
      </c>
      <c r="G168" s="200" t="s">
        <v>316</v>
      </c>
      <c r="H168" s="201">
        <v>34</v>
      </c>
      <c r="I168" s="202"/>
      <c r="J168" s="203">
        <f t="shared" si="10"/>
        <v>0</v>
      </c>
      <c r="K168" s="204"/>
      <c r="L168" s="205"/>
      <c r="M168" s="206" t="s">
        <v>1</v>
      </c>
      <c r="N168" s="207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388</v>
      </c>
      <c r="AT168" s="169" t="s">
        <v>305</v>
      </c>
      <c r="AU168" s="169" t="s">
        <v>87</v>
      </c>
      <c r="AY168" s="18" t="s">
        <v>196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87</v>
      </c>
      <c r="BK168" s="170">
        <f t="shared" si="19"/>
        <v>0</v>
      </c>
      <c r="BL168" s="18" t="s">
        <v>289</v>
      </c>
      <c r="BM168" s="169" t="s">
        <v>567</v>
      </c>
    </row>
    <row r="169" spans="1:65" s="2" customFormat="1" ht="24.2" customHeight="1">
      <c r="A169" s="33"/>
      <c r="B169" s="156"/>
      <c r="C169" s="157" t="s">
        <v>381</v>
      </c>
      <c r="D169" s="157" t="s">
        <v>197</v>
      </c>
      <c r="E169" s="158" t="s">
        <v>2065</v>
      </c>
      <c r="F169" s="159" t="s">
        <v>2066</v>
      </c>
      <c r="G169" s="160" t="s">
        <v>1650</v>
      </c>
      <c r="H169" s="208"/>
      <c r="I169" s="162"/>
      <c r="J169" s="163">
        <f t="shared" si="1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289</v>
      </c>
      <c r="AT169" s="169" t="s">
        <v>197</v>
      </c>
      <c r="AU169" s="169" t="s">
        <v>87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289</v>
      </c>
      <c r="BM169" s="169" t="s">
        <v>596</v>
      </c>
    </row>
    <row r="170" spans="1:65" s="12" customFormat="1" ht="22.7" customHeight="1">
      <c r="B170" s="146"/>
      <c r="D170" s="147" t="s">
        <v>73</v>
      </c>
      <c r="E170" s="171" t="s">
        <v>1050</v>
      </c>
      <c r="F170" s="171" t="s">
        <v>2067</v>
      </c>
      <c r="I170" s="149"/>
      <c r="J170" s="172">
        <f>BK170</f>
        <v>0</v>
      </c>
      <c r="L170" s="146"/>
      <c r="M170" s="150"/>
      <c r="N170" s="151"/>
      <c r="O170" s="151"/>
      <c r="P170" s="152">
        <f>SUM(P171:P203)</f>
        <v>0</v>
      </c>
      <c r="Q170" s="151"/>
      <c r="R170" s="152">
        <f>SUM(R171:R203)</f>
        <v>0</v>
      </c>
      <c r="S170" s="151"/>
      <c r="T170" s="153">
        <f>SUM(T171:T203)</f>
        <v>0</v>
      </c>
      <c r="AR170" s="147" t="s">
        <v>87</v>
      </c>
      <c r="AT170" s="154" t="s">
        <v>73</v>
      </c>
      <c r="AU170" s="154" t="s">
        <v>81</v>
      </c>
      <c r="AY170" s="147" t="s">
        <v>196</v>
      </c>
      <c r="BK170" s="155">
        <f>SUM(BK171:BK203)</f>
        <v>0</v>
      </c>
    </row>
    <row r="171" spans="1:65" s="2" customFormat="1" ht="21.75" customHeight="1">
      <c r="A171" s="33"/>
      <c r="B171" s="156"/>
      <c r="C171" s="157" t="s">
        <v>388</v>
      </c>
      <c r="D171" s="157" t="s">
        <v>197</v>
      </c>
      <c r="E171" s="158" t="s">
        <v>2068</v>
      </c>
      <c r="F171" s="159" t="s">
        <v>2069</v>
      </c>
      <c r="G171" s="160" t="s">
        <v>316</v>
      </c>
      <c r="H171" s="161">
        <v>9</v>
      </c>
      <c r="I171" s="162"/>
      <c r="J171" s="163">
        <f t="shared" ref="J171:J203" si="20">ROUND(I171*H171,2)</f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ref="P171:P203" si="21">O171*H171</f>
        <v>0</v>
      </c>
      <c r="Q171" s="167">
        <v>0</v>
      </c>
      <c r="R171" s="167">
        <f t="shared" ref="R171:R203" si="22">Q171*H171</f>
        <v>0</v>
      </c>
      <c r="S171" s="167">
        <v>0</v>
      </c>
      <c r="T171" s="168">
        <f t="shared" ref="T171:T203" si="2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289</v>
      </c>
      <c r="AT171" s="169" t="s">
        <v>197</v>
      </c>
      <c r="AU171" s="169" t="s">
        <v>87</v>
      </c>
      <c r="AY171" s="18" t="s">
        <v>196</v>
      </c>
      <c r="BE171" s="170">
        <f t="shared" ref="BE171:BE203" si="24">IF(N171="základná",J171,0)</f>
        <v>0</v>
      </c>
      <c r="BF171" s="170">
        <f t="shared" ref="BF171:BF203" si="25">IF(N171="znížená",J171,0)</f>
        <v>0</v>
      </c>
      <c r="BG171" s="170">
        <f t="shared" ref="BG171:BG203" si="26">IF(N171="zákl. prenesená",J171,0)</f>
        <v>0</v>
      </c>
      <c r="BH171" s="170">
        <f t="shared" ref="BH171:BH203" si="27">IF(N171="zníž. prenesená",J171,0)</f>
        <v>0</v>
      </c>
      <c r="BI171" s="170">
        <f t="shared" ref="BI171:BI203" si="28">IF(N171="nulová",J171,0)</f>
        <v>0</v>
      </c>
      <c r="BJ171" s="18" t="s">
        <v>87</v>
      </c>
      <c r="BK171" s="170">
        <f t="shared" ref="BK171:BK203" si="29">ROUND(I171*H171,2)</f>
        <v>0</v>
      </c>
      <c r="BL171" s="18" t="s">
        <v>289</v>
      </c>
      <c r="BM171" s="169" t="s">
        <v>609</v>
      </c>
    </row>
    <row r="172" spans="1:65" s="2" customFormat="1" ht="21.75" customHeight="1">
      <c r="A172" s="33"/>
      <c r="B172" s="156"/>
      <c r="C172" s="157" t="s">
        <v>398</v>
      </c>
      <c r="D172" s="157" t="s">
        <v>197</v>
      </c>
      <c r="E172" s="158" t="s">
        <v>2070</v>
      </c>
      <c r="F172" s="159" t="s">
        <v>2071</v>
      </c>
      <c r="G172" s="160" t="s">
        <v>316</v>
      </c>
      <c r="H172" s="161">
        <v>47</v>
      </c>
      <c r="I172" s="162"/>
      <c r="J172" s="163">
        <f t="shared" si="2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289</v>
      </c>
      <c r="AT172" s="169" t="s">
        <v>197</v>
      </c>
      <c r="AU172" s="169" t="s">
        <v>87</v>
      </c>
      <c r="AY172" s="18" t="s">
        <v>196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8" t="s">
        <v>87</v>
      </c>
      <c r="BK172" s="170">
        <f t="shared" si="29"/>
        <v>0</v>
      </c>
      <c r="BL172" s="18" t="s">
        <v>289</v>
      </c>
      <c r="BM172" s="169" t="s">
        <v>619</v>
      </c>
    </row>
    <row r="173" spans="1:65" s="2" customFormat="1" ht="21.75" customHeight="1">
      <c r="A173" s="33"/>
      <c r="B173" s="156"/>
      <c r="C173" s="157" t="s">
        <v>406</v>
      </c>
      <c r="D173" s="157" t="s">
        <v>197</v>
      </c>
      <c r="E173" s="158" t="s">
        <v>2072</v>
      </c>
      <c r="F173" s="159" t="s">
        <v>2073</v>
      </c>
      <c r="G173" s="160" t="s">
        <v>316</v>
      </c>
      <c r="H173" s="161">
        <v>94</v>
      </c>
      <c r="I173" s="162"/>
      <c r="J173" s="163">
        <f t="shared" si="2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289</v>
      </c>
      <c r="AT173" s="169" t="s">
        <v>197</v>
      </c>
      <c r="AU173" s="169" t="s">
        <v>87</v>
      </c>
      <c r="AY173" s="18" t="s">
        <v>196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8" t="s">
        <v>87</v>
      </c>
      <c r="BK173" s="170">
        <f t="shared" si="29"/>
        <v>0</v>
      </c>
      <c r="BL173" s="18" t="s">
        <v>289</v>
      </c>
      <c r="BM173" s="169" t="s">
        <v>635</v>
      </c>
    </row>
    <row r="174" spans="1:65" s="2" customFormat="1" ht="21.75" customHeight="1">
      <c r="A174" s="33"/>
      <c r="B174" s="156"/>
      <c r="C174" s="157" t="s">
        <v>412</v>
      </c>
      <c r="D174" s="157" t="s">
        <v>197</v>
      </c>
      <c r="E174" s="158" t="s">
        <v>2074</v>
      </c>
      <c r="F174" s="159" t="s">
        <v>2075</v>
      </c>
      <c r="G174" s="160" t="s">
        <v>316</v>
      </c>
      <c r="H174" s="161">
        <v>86</v>
      </c>
      <c r="I174" s="162"/>
      <c r="J174" s="163">
        <f t="shared" si="2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289</v>
      </c>
      <c r="AT174" s="169" t="s">
        <v>197</v>
      </c>
      <c r="AU174" s="169" t="s">
        <v>87</v>
      </c>
      <c r="AY174" s="18" t="s">
        <v>196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8" t="s">
        <v>87</v>
      </c>
      <c r="BK174" s="170">
        <f t="shared" si="29"/>
        <v>0</v>
      </c>
      <c r="BL174" s="18" t="s">
        <v>289</v>
      </c>
      <c r="BM174" s="169" t="s">
        <v>644</v>
      </c>
    </row>
    <row r="175" spans="1:65" s="2" customFormat="1" ht="24.2" customHeight="1">
      <c r="A175" s="33"/>
      <c r="B175" s="156"/>
      <c r="C175" s="157" t="s">
        <v>419</v>
      </c>
      <c r="D175" s="157" t="s">
        <v>197</v>
      </c>
      <c r="E175" s="158" t="s">
        <v>2076</v>
      </c>
      <c r="F175" s="159" t="s">
        <v>2077</v>
      </c>
      <c r="G175" s="160" t="s">
        <v>316</v>
      </c>
      <c r="H175" s="161">
        <v>46</v>
      </c>
      <c r="I175" s="162"/>
      <c r="J175" s="163">
        <f t="shared" si="20"/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289</v>
      </c>
      <c r="AT175" s="169" t="s">
        <v>197</v>
      </c>
      <c r="AU175" s="169" t="s">
        <v>87</v>
      </c>
      <c r="AY175" s="18" t="s">
        <v>196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8" t="s">
        <v>87</v>
      </c>
      <c r="BK175" s="170">
        <f t="shared" si="29"/>
        <v>0</v>
      </c>
      <c r="BL175" s="18" t="s">
        <v>289</v>
      </c>
      <c r="BM175" s="169" t="s">
        <v>653</v>
      </c>
    </row>
    <row r="176" spans="1:65" s="2" customFormat="1" ht="16.5" customHeight="1">
      <c r="A176" s="33"/>
      <c r="B176" s="156"/>
      <c r="C176" s="157" t="s">
        <v>428</v>
      </c>
      <c r="D176" s="157" t="s">
        <v>197</v>
      </c>
      <c r="E176" s="158" t="s">
        <v>2078</v>
      </c>
      <c r="F176" s="159" t="s">
        <v>2079</v>
      </c>
      <c r="G176" s="160" t="s">
        <v>316</v>
      </c>
      <c r="H176" s="161">
        <v>33</v>
      </c>
      <c r="I176" s="162"/>
      <c r="J176" s="163">
        <f t="shared" si="20"/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289</v>
      </c>
      <c r="AT176" s="169" t="s">
        <v>197</v>
      </c>
      <c r="AU176" s="169" t="s">
        <v>87</v>
      </c>
      <c r="AY176" s="18" t="s">
        <v>196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8" t="s">
        <v>87</v>
      </c>
      <c r="BK176" s="170">
        <f t="shared" si="29"/>
        <v>0</v>
      </c>
      <c r="BL176" s="18" t="s">
        <v>289</v>
      </c>
      <c r="BM176" s="169" t="s">
        <v>666</v>
      </c>
    </row>
    <row r="177" spans="1:65" s="2" customFormat="1" ht="16.5" customHeight="1">
      <c r="A177" s="33"/>
      <c r="B177" s="156"/>
      <c r="C177" s="157" t="s">
        <v>2040</v>
      </c>
      <c r="D177" s="157" t="s">
        <v>197</v>
      </c>
      <c r="E177" s="158" t="s">
        <v>2080</v>
      </c>
      <c r="F177" s="159" t="s">
        <v>2081</v>
      </c>
      <c r="G177" s="160" t="s">
        <v>316</v>
      </c>
      <c r="H177" s="161">
        <v>21</v>
      </c>
      <c r="I177" s="162"/>
      <c r="J177" s="163">
        <f t="shared" si="20"/>
        <v>0</v>
      </c>
      <c r="K177" s="164"/>
      <c r="L177" s="34"/>
      <c r="M177" s="165" t="s">
        <v>1</v>
      </c>
      <c r="N177" s="166" t="s">
        <v>40</v>
      </c>
      <c r="O177" s="62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289</v>
      </c>
      <c r="AT177" s="169" t="s">
        <v>197</v>
      </c>
      <c r="AU177" s="169" t="s">
        <v>87</v>
      </c>
      <c r="AY177" s="18" t="s">
        <v>196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8" t="s">
        <v>87</v>
      </c>
      <c r="BK177" s="170">
        <f t="shared" si="29"/>
        <v>0</v>
      </c>
      <c r="BL177" s="18" t="s">
        <v>289</v>
      </c>
      <c r="BM177" s="169" t="s">
        <v>674</v>
      </c>
    </row>
    <row r="178" spans="1:65" s="2" customFormat="1" ht="16.5" customHeight="1">
      <c r="A178" s="33"/>
      <c r="B178" s="156"/>
      <c r="C178" s="157" t="s">
        <v>432</v>
      </c>
      <c r="D178" s="157" t="s">
        <v>197</v>
      </c>
      <c r="E178" s="158" t="s">
        <v>2082</v>
      </c>
      <c r="F178" s="159" t="s">
        <v>2083</v>
      </c>
      <c r="G178" s="160" t="s">
        <v>316</v>
      </c>
      <c r="H178" s="161">
        <v>41</v>
      </c>
      <c r="I178" s="162"/>
      <c r="J178" s="163">
        <f t="shared" si="2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289</v>
      </c>
      <c r="AT178" s="169" t="s">
        <v>197</v>
      </c>
      <c r="AU178" s="169" t="s">
        <v>87</v>
      </c>
      <c r="AY178" s="18" t="s">
        <v>196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8" t="s">
        <v>87</v>
      </c>
      <c r="BK178" s="170">
        <f t="shared" si="29"/>
        <v>0</v>
      </c>
      <c r="BL178" s="18" t="s">
        <v>289</v>
      </c>
      <c r="BM178" s="169" t="s">
        <v>682</v>
      </c>
    </row>
    <row r="179" spans="1:65" s="2" customFormat="1" ht="16.5" customHeight="1">
      <c r="A179" s="33"/>
      <c r="B179" s="156"/>
      <c r="C179" s="157" t="s">
        <v>441</v>
      </c>
      <c r="D179" s="157" t="s">
        <v>197</v>
      </c>
      <c r="E179" s="158" t="s">
        <v>2084</v>
      </c>
      <c r="F179" s="159" t="s">
        <v>2085</v>
      </c>
      <c r="G179" s="160" t="s">
        <v>316</v>
      </c>
      <c r="H179" s="161">
        <v>19</v>
      </c>
      <c r="I179" s="162"/>
      <c r="J179" s="163">
        <f t="shared" si="20"/>
        <v>0</v>
      </c>
      <c r="K179" s="164"/>
      <c r="L179" s="34"/>
      <c r="M179" s="165" t="s">
        <v>1</v>
      </c>
      <c r="N179" s="166" t="s">
        <v>40</v>
      </c>
      <c r="O179" s="62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289</v>
      </c>
      <c r="AT179" s="169" t="s">
        <v>197</v>
      </c>
      <c r="AU179" s="169" t="s">
        <v>87</v>
      </c>
      <c r="AY179" s="18" t="s">
        <v>196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8" t="s">
        <v>87</v>
      </c>
      <c r="BK179" s="170">
        <f t="shared" si="29"/>
        <v>0</v>
      </c>
      <c r="BL179" s="18" t="s">
        <v>289</v>
      </c>
      <c r="BM179" s="169" t="s">
        <v>692</v>
      </c>
    </row>
    <row r="180" spans="1:65" s="2" customFormat="1" ht="16.5" customHeight="1">
      <c r="A180" s="33"/>
      <c r="B180" s="156"/>
      <c r="C180" s="157" t="s">
        <v>447</v>
      </c>
      <c r="D180" s="157" t="s">
        <v>197</v>
      </c>
      <c r="E180" s="158" t="s">
        <v>2086</v>
      </c>
      <c r="F180" s="159" t="s">
        <v>2087</v>
      </c>
      <c r="G180" s="160" t="s">
        <v>316</v>
      </c>
      <c r="H180" s="161">
        <v>174</v>
      </c>
      <c r="I180" s="162"/>
      <c r="J180" s="163">
        <f t="shared" si="2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289</v>
      </c>
      <c r="AT180" s="169" t="s">
        <v>197</v>
      </c>
      <c r="AU180" s="169" t="s">
        <v>87</v>
      </c>
      <c r="AY180" s="18" t="s">
        <v>196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8" t="s">
        <v>87</v>
      </c>
      <c r="BK180" s="170">
        <f t="shared" si="29"/>
        <v>0</v>
      </c>
      <c r="BL180" s="18" t="s">
        <v>289</v>
      </c>
      <c r="BM180" s="169" t="s">
        <v>701</v>
      </c>
    </row>
    <row r="181" spans="1:65" s="2" customFormat="1" ht="24.2" customHeight="1">
      <c r="A181" s="33"/>
      <c r="B181" s="156"/>
      <c r="C181" s="157" t="s">
        <v>452</v>
      </c>
      <c r="D181" s="157" t="s">
        <v>197</v>
      </c>
      <c r="E181" s="158" t="s">
        <v>2088</v>
      </c>
      <c r="F181" s="159" t="s">
        <v>2089</v>
      </c>
      <c r="G181" s="160" t="s">
        <v>316</v>
      </c>
      <c r="H181" s="161">
        <v>22</v>
      </c>
      <c r="I181" s="162"/>
      <c r="J181" s="163">
        <f t="shared" si="20"/>
        <v>0</v>
      </c>
      <c r="K181" s="164"/>
      <c r="L181" s="34"/>
      <c r="M181" s="165" t="s">
        <v>1</v>
      </c>
      <c r="N181" s="166" t="s">
        <v>40</v>
      </c>
      <c r="O181" s="62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289</v>
      </c>
      <c r="AT181" s="169" t="s">
        <v>197</v>
      </c>
      <c r="AU181" s="169" t="s">
        <v>87</v>
      </c>
      <c r="AY181" s="18" t="s">
        <v>196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8" t="s">
        <v>87</v>
      </c>
      <c r="BK181" s="170">
        <f t="shared" si="29"/>
        <v>0</v>
      </c>
      <c r="BL181" s="18" t="s">
        <v>289</v>
      </c>
      <c r="BM181" s="169" t="s">
        <v>710</v>
      </c>
    </row>
    <row r="182" spans="1:65" s="2" customFormat="1" ht="24.2" customHeight="1">
      <c r="A182" s="33"/>
      <c r="B182" s="156"/>
      <c r="C182" s="157" t="s">
        <v>456</v>
      </c>
      <c r="D182" s="157" t="s">
        <v>197</v>
      </c>
      <c r="E182" s="158" t="s">
        <v>2090</v>
      </c>
      <c r="F182" s="159" t="s">
        <v>2091</v>
      </c>
      <c r="G182" s="160" t="s">
        <v>444</v>
      </c>
      <c r="H182" s="161">
        <v>12</v>
      </c>
      <c r="I182" s="162"/>
      <c r="J182" s="163">
        <f t="shared" si="20"/>
        <v>0</v>
      </c>
      <c r="K182" s="164"/>
      <c r="L182" s="34"/>
      <c r="M182" s="165" t="s">
        <v>1</v>
      </c>
      <c r="N182" s="166" t="s">
        <v>40</v>
      </c>
      <c r="O182" s="62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289</v>
      </c>
      <c r="AT182" s="169" t="s">
        <v>197</v>
      </c>
      <c r="AU182" s="169" t="s">
        <v>87</v>
      </c>
      <c r="AY182" s="18" t="s">
        <v>196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8" t="s">
        <v>87</v>
      </c>
      <c r="BK182" s="170">
        <f t="shared" si="29"/>
        <v>0</v>
      </c>
      <c r="BL182" s="18" t="s">
        <v>289</v>
      </c>
      <c r="BM182" s="169" t="s">
        <v>718</v>
      </c>
    </row>
    <row r="183" spans="1:65" s="2" customFormat="1" ht="24.2" customHeight="1">
      <c r="A183" s="33"/>
      <c r="B183" s="156"/>
      <c r="C183" s="197" t="s">
        <v>462</v>
      </c>
      <c r="D183" s="197" t="s">
        <v>305</v>
      </c>
      <c r="E183" s="198" t="s">
        <v>2092</v>
      </c>
      <c r="F183" s="199" t="s">
        <v>2093</v>
      </c>
      <c r="G183" s="200" t="s">
        <v>444</v>
      </c>
      <c r="H183" s="201">
        <v>12</v>
      </c>
      <c r="I183" s="202"/>
      <c r="J183" s="203">
        <f t="shared" si="20"/>
        <v>0</v>
      </c>
      <c r="K183" s="204"/>
      <c r="L183" s="205"/>
      <c r="M183" s="206" t="s">
        <v>1</v>
      </c>
      <c r="N183" s="207" t="s">
        <v>40</v>
      </c>
      <c r="O183" s="62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388</v>
      </c>
      <c r="AT183" s="169" t="s">
        <v>305</v>
      </c>
      <c r="AU183" s="169" t="s">
        <v>87</v>
      </c>
      <c r="AY183" s="18" t="s">
        <v>196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8" t="s">
        <v>87</v>
      </c>
      <c r="BK183" s="170">
        <f t="shared" si="29"/>
        <v>0</v>
      </c>
      <c r="BL183" s="18" t="s">
        <v>289</v>
      </c>
      <c r="BM183" s="169" t="s">
        <v>729</v>
      </c>
    </row>
    <row r="184" spans="1:65" s="2" customFormat="1" ht="21.75" customHeight="1">
      <c r="A184" s="33"/>
      <c r="B184" s="156"/>
      <c r="C184" s="157" t="s">
        <v>467</v>
      </c>
      <c r="D184" s="157" t="s">
        <v>197</v>
      </c>
      <c r="E184" s="158" t="s">
        <v>2094</v>
      </c>
      <c r="F184" s="159" t="s">
        <v>2095</v>
      </c>
      <c r="G184" s="160" t="s">
        <v>444</v>
      </c>
      <c r="H184" s="161">
        <v>1</v>
      </c>
      <c r="I184" s="162"/>
      <c r="J184" s="163">
        <f t="shared" si="20"/>
        <v>0</v>
      </c>
      <c r="K184" s="164"/>
      <c r="L184" s="34"/>
      <c r="M184" s="165" t="s">
        <v>1</v>
      </c>
      <c r="N184" s="166" t="s">
        <v>40</v>
      </c>
      <c r="O184" s="62"/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289</v>
      </c>
      <c r="AT184" s="169" t="s">
        <v>197</v>
      </c>
      <c r="AU184" s="169" t="s">
        <v>87</v>
      </c>
      <c r="AY184" s="18" t="s">
        <v>196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8" t="s">
        <v>87</v>
      </c>
      <c r="BK184" s="170">
        <f t="shared" si="29"/>
        <v>0</v>
      </c>
      <c r="BL184" s="18" t="s">
        <v>289</v>
      </c>
      <c r="BM184" s="169" t="s">
        <v>2096</v>
      </c>
    </row>
    <row r="185" spans="1:65" s="2" customFormat="1" ht="24.2" customHeight="1">
      <c r="A185" s="33"/>
      <c r="B185" s="156"/>
      <c r="C185" s="197" t="s">
        <v>472</v>
      </c>
      <c r="D185" s="197" t="s">
        <v>305</v>
      </c>
      <c r="E185" s="198" t="s">
        <v>2097</v>
      </c>
      <c r="F185" s="199" t="s">
        <v>2098</v>
      </c>
      <c r="G185" s="200" t="s">
        <v>444</v>
      </c>
      <c r="H185" s="201">
        <v>1</v>
      </c>
      <c r="I185" s="202"/>
      <c r="J185" s="203">
        <f t="shared" si="20"/>
        <v>0</v>
      </c>
      <c r="K185" s="204"/>
      <c r="L185" s="205"/>
      <c r="M185" s="206" t="s">
        <v>1</v>
      </c>
      <c r="N185" s="207" t="s">
        <v>40</v>
      </c>
      <c r="O185" s="62"/>
      <c r="P185" s="167">
        <f t="shared" si="21"/>
        <v>0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388</v>
      </c>
      <c r="AT185" s="169" t="s">
        <v>305</v>
      </c>
      <c r="AU185" s="169" t="s">
        <v>87</v>
      </c>
      <c r="AY185" s="18" t="s">
        <v>196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8" t="s">
        <v>87</v>
      </c>
      <c r="BK185" s="170">
        <f t="shared" si="29"/>
        <v>0</v>
      </c>
      <c r="BL185" s="18" t="s">
        <v>289</v>
      </c>
      <c r="BM185" s="169" t="s">
        <v>2099</v>
      </c>
    </row>
    <row r="186" spans="1:65" s="2" customFormat="1" ht="21.75" customHeight="1">
      <c r="A186" s="33"/>
      <c r="B186" s="156"/>
      <c r="C186" s="157" t="s">
        <v>476</v>
      </c>
      <c r="D186" s="157" t="s">
        <v>197</v>
      </c>
      <c r="E186" s="158" t="s">
        <v>2100</v>
      </c>
      <c r="F186" s="159" t="s">
        <v>2101</v>
      </c>
      <c r="G186" s="160" t="s">
        <v>444</v>
      </c>
      <c r="H186" s="161">
        <v>16</v>
      </c>
      <c r="I186" s="162"/>
      <c r="J186" s="163">
        <f t="shared" si="2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289</v>
      </c>
      <c r="AT186" s="169" t="s">
        <v>197</v>
      </c>
      <c r="AU186" s="169" t="s">
        <v>87</v>
      </c>
      <c r="AY186" s="18" t="s">
        <v>196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8" t="s">
        <v>87</v>
      </c>
      <c r="BK186" s="170">
        <f t="shared" si="29"/>
        <v>0</v>
      </c>
      <c r="BL186" s="18" t="s">
        <v>289</v>
      </c>
      <c r="BM186" s="169" t="s">
        <v>741</v>
      </c>
    </row>
    <row r="187" spans="1:65" s="2" customFormat="1" ht="24.2" customHeight="1">
      <c r="A187" s="33"/>
      <c r="B187" s="156"/>
      <c r="C187" s="197" t="s">
        <v>488</v>
      </c>
      <c r="D187" s="197" t="s">
        <v>305</v>
      </c>
      <c r="E187" s="198" t="s">
        <v>2102</v>
      </c>
      <c r="F187" s="199" t="s">
        <v>2103</v>
      </c>
      <c r="G187" s="200" t="s">
        <v>444</v>
      </c>
      <c r="H187" s="201">
        <v>16</v>
      </c>
      <c r="I187" s="202"/>
      <c r="J187" s="203">
        <f t="shared" si="20"/>
        <v>0</v>
      </c>
      <c r="K187" s="204"/>
      <c r="L187" s="205"/>
      <c r="M187" s="206" t="s">
        <v>1</v>
      </c>
      <c r="N187" s="207" t="s">
        <v>40</v>
      </c>
      <c r="O187" s="62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388</v>
      </c>
      <c r="AT187" s="169" t="s">
        <v>305</v>
      </c>
      <c r="AU187" s="169" t="s">
        <v>87</v>
      </c>
      <c r="AY187" s="18" t="s">
        <v>196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8" t="s">
        <v>87</v>
      </c>
      <c r="BK187" s="170">
        <f t="shared" si="29"/>
        <v>0</v>
      </c>
      <c r="BL187" s="18" t="s">
        <v>289</v>
      </c>
      <c r="BM187" s="169" t="s">
        <v>751</v>
      </c>
    </row>
    <row r="188" spans="1:65" s="2" customFormat="1" ht="24.2" customHeight="1">
      <c r="A188" s="33"/>
      <c r="B188" s="156"/>
      <c r="C188" s="157" t="s">
        <v>493</v>
      </c>
      <c r="D188" s="157" t="s">
        <v>197</v>
      </c>
      <c r="E188" s="158" t="s">
        <v>2104</v>
      </c>
      <c r="F188" s="159" t="s">
        <v>2105</v>
      </c>
      <c r="G188" s="160" t="s">
        <v>444</v>
      </c>
      <c r="H188" s="161">
        <v>56</v>
      </c>
      <c r="I188" s="162"/>
      <c r="J188" s="163">
        <f t="shared" si="2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289</v>
      </c>
      <c r="AT188" s="169" t="s">
        <v>197</v>
      </c>
      <c r="AU188" s="169" t="s">
        <v>87</v>
      </c>
      <c r="AY188" s="18" t="s">
        <v>196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8" t="s">
        <v>87</v>
      </c>
      <c r="BK188" s="170">
        <f t="shared" si="29"/>
        <v>0</v>
      </c>
      <c r="BL188" s="18" t="s">
        <v>289</v>
      </c>
      <c r="BM188" s="169" t="s">
        <v>761</v>
      </c>
    </row>
    <row r="189" spans="1:65" s="2" customFormat="1" ht="24.2" customHeight="1">
      <c r="A189" s="33"/>
      <c r="B189" s="156"/>
      <c r="C189" s="157" t="s">
        <v>497</v>
      </c>
      <c r="D189" s="157" t="s">
        <v>197</v>
      </c>
      <c r="E189" s="158" t="s">
        <v>2106</v>
      </c>
      <c r="F189" s="159" t="s">
        <v>2107</v>
      </c>
      <c r="G189" s="160" t="s">
        <v>444</v>
      </c>
      <c r="H189" s="161">
        <v>32</v>
      </c>
      <c r="I189" s="162"/>
      <c r="J189" s="163">
        <f t="shared" si="2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21"/>
        <v>0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289</v>
      </c>
      <c r="AT189" s="169" t="s">
        <v>197</v>
      </c>
      <c r="AU189" s="169" t="s">
        <v>87</v>
      </c>
      <c r="AY189" s="18" t="s">
        <v>196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8" t="s">
        <v>87</v>
      </c>
      <c r="BK189" s="170">
        <f t="shared" si="29"/>
        <v>0</v>
      </c>
      <c r="BL189" s="18" t="s">
        <v>289</v>
      </c>
      <c r="BM189" s="169" t="s">
        <v>772</v>
      </c>
    </row>
    <row r="190" spans="1:65" s="2" customFormat="1" ht="24.2" customHeight="1">
      <c r="A190" s="33"/>
      <c r="B190" s="156"/>
      <c r="C190" s="157" t="s">
        <v>507</v>
      </c>
      <c r="D190" s="157" t="s">
        <v>197</v>
      </c>
      <c r="E190" s="158" t="s">
        <v>2108</v>
      </c>
      <c r="F190" s="159" t="s">
        <v>2109</v>
      </c>
      <c r="G190" s="160" t="s">
        <v>444</v>
      </c>
      <c r="H190" s="161">
        <v>37</v>
      </c>
      <c r="I190" s="162"/>
      <c r="J190" s="163">
        <f t="shared" si="2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21"/>
        <v>0</v>
      </c>
      <c r="Q190" s="167">
        <v>0</v>
      </c>
      <c r="R190" s="167">
        <f t="shared" si="22"/>
        <v>0</v>
      </c>
      <c r="S190" s="167">
        <v>0</v>
      </c>
      <c r="T190" s="168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289</v>
      </c>
      <c r="AT190" s="169" t="s">
        <v>197</v>
      </c>
      <c r="AU190" s="169" t="s">
        <v>87</v>
      </c>
      <c r="AY190" s="18" t="s">
        <v>196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8" t="s">
        <v>87</v>
      </c>
      <c r="BK190" s="170">
        <f t="shared" si="29"/>
        <v>0</v>
      </c>
      <c r="BL190" s="18" t="s">
        <v>289</v>
      </c>
      <c r="BM190" s="169" t="s">
        <v>783</v>
      </c>
    </row>
    <row r="191" spans="1:65" s="2" customFormat="1" ht="16.5" customHeight="1">
      <c r="A191" s="33"/>
      <c r="B191" s="156"/>
      <c r="C191" s="157" t="s">
        <v>512</v>
      </c>
      <c r="D191" s="157" t="s">
        <v>197</v>
      </c>
      <c r="E191" s="158" t="s">
        <v>2110</v>
      </c>
      <c r="F191" s="159" t="s">
        <v>2111</v>
      </c>
      <c r="G191" s="160" t="s">
        <v>444</v>
      </c>
      <c r="H191" s="161">
        <v>12</v>
      </c>
      <c r="I191" s="162"/>
      <c r="J191" s="163">
        <f t="shared" si="2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21"/>
        <v>0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289</v>
      </c>
      <c r="AT191" s="169" t="s">
        <v>197</v>
      </c>
      <c r="AU191" s="169" t="s">
        <v>87</v>
      </c>
      <c r="AY191" s="18" t="s">
        <v>196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8" t="s">
        <v>87</v>
      </c>
      <c r="BK191" s="170">
        <f t="shared" si="29"/>
        <v>0</v>
      </c>
      <c r="BL191" s="18" t="s">
        <v>289</v>
      </c>
      <c r="BM191" s="169" t="s">
        <v>791</v>
      </c>
    </row>
    <row r="192" spans="1:65" s="2" customFormat="1" ht="16.5" customHeight="1">
      <c r="A192" s="33"/>
      <c r="B192" s="156"/>
      <c r="C192" s="197" t="s">
        <v>516</v>
      </c>
      <c r="D192" s="197" t="s">
        <v>305</v>
      </c>
      <c r="E192" s="198" t="s">
        <v>2112</v>
      </c>
      <c r="F192" s="199" t="s">
        <v>2113</v>
      </c>
      <c r="G192" s="200" t="s">
        <v>444</v>
      </c>
      <c r="H192" s="201">
        <v>1</v>
      </c>
      <c r="I192" s="202"/>
      <c r="J192" s="203">
        <f t="shared" si="20"/>
        <v>0</v>
      </c>
      <c r="K192" s="204"/>
      <c r="L192" s="205"/>
      <c r="M192" s="206" t="s">
        <v>1</v>
      </c>
      <c r="N192" s="207" t="s">
        <v>40</v>
      </c>
      <c r="O192" s="62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388</v>
      </c>
      <c r="AT192" s="169" t="s">
        <v>305</v>
      </c>
      <c r="AU192" s="169" t="s">
        <v>87</v>
      </c>
      <c r="AY192" s="18" t="s">
        <v>196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8" t="s">
        <v>87</v>
      </c>
      <c r="BK192" s="170">
        <f t="shared" si="29"/>
        <v>0</v>
      </c>
      <c r="BL192" s="18" t="s">
        <v>289</v>
      </c>
      <c r="BM192" s="169" t="s">
        <v>797</v>
      </c>
    </row>
    <row r="193" spans="1:65" s="2" customFormat="1" ht="24.2" customHeight="1">
      <c r="A193" s="33"/>
      <c r="B193" s="156"/>
      <c r="C193" s="197" t="s">
        <v>521</v>
      </c>
      <c r="D193" s="197" t="s">
        <v>305</v>
      </c>
      <c r="E193" s="198" t="s">
        <v>2114</v>
      </c>
      <c r="F193" s="199" t="s">
        <v>2115</v>
      </c>
      <c r="G193" s="200" t="s">
        <v>444</v>
      </c>
      <c r="H193" s="201">
        <v>11</v>
      </c>
      <c r="I193" s="202"/>
      <c r="J193" s="203">
        <f t="shared" si="20"/>
        <v>0</v>
      </c>
      <c r="K193" s="204"/>
      <c r="L193" s="205"/>
      <c r="M193" s="206" t="s">
        <v>1</v>
      </c>
      <c r="N193" s="207" t="s">
        <v>40</v>
      </c>
      <c r="O193" s="62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388</v>
      </c>
      <c r="AT193" s="169" t="s">
        <v>305</v>
      </c>
      <c r="AU193" s="169" t="s">
        <v>87</v>
      </c>
      <c r="AY193" s="18" t="s">
        <v>196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8" t="s">
        <v>87</v>
      </c>
      <c r="BK193" s="170">
        <f t="shared" si="29"/>
        <v>0</v>
      </c>
      <c r="BL193" s="18" t="s">
        <v>289</v>
      </c>
      <c r="BM193" s="169" t="s">
        <v>804</v>
      </c>
    </row>
    <row r="194" spans="1:65" s="2" customFormat="1" ht="16.5" customHeight="1">
      <c r="A194" s="33"/>
      <c r="B194" s="156"/>
      <c r="C194" s="157" t="s">
        <v>526</v>
      </c>
      <c r="D194" s="157" t="s">
        <v>197</v>
      </c>
      <c r="E194" s="158" t="s">
        <v>2116</v>
      </c>
      <c r="F194" s="159" t="s">
        <v>2117</v>
      </c>
      <c r="G194" s="160" t="s">
        <v>444</v>
      </c>
      <c r="H194" s="161">
        <v>4</v>
      </c>
      <c r="I194" s="162"/>
      <c r="J194" s="163">
        <f t="shared" si="2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289</v>
      </c>
      <c r="AT194" s="169" t="s">
        <v>197</v>
      </c>
      <c r="AU194" s="169" t="s">
        <v>87</v>
      </c>
      <c r="AY194" s="18" t="s">
        <v>196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87</v>
      </c>
      <c r="BK194" s="170">
        <f t="shared" si="29"/>
        <v>0</v>
      </c>
      <c r="BL194" s="18" t="s">
        <v>289</v>
      </c>
      <c r="BM194" s="169" t="s">
        <v>810</v>
      </c>
    </row>
    <row r="195" spans="1:65" s="2" customFormat="1" ht="24.2" customHeight="1">
      <c r="A195" s="33"/>
      <c r="B195" s="156"/>
      <c r="C195" s="197" t="s">
        <v>549</v>
      </c>
      <c r="D195" s="197" t="s">
        <v>305</v>
      </c>
      <c r="E195" s="198" t="s">
        <v>2118</v>
      </c>
      <c r="F195" s="199" t="s">
        <v>2119</v>
      </c>
      <c r="G195" s="200" t="s">
        <v>444</v>
      </c>
      <c r="H195" s="201">
        <v>4</v>
      </c>
      <c r="I195" s="202"/>
      <c r="J195" s="203">
        <f t="shared" si="20"/>
        <v>0</v>
      </c>
      <c r="K195" s="204"/>
      <c r="L195" s="205"/>
      <c r="M195" s="206" t="s">
        <v>1</v>
      </c>
      <c r="N195" s="207" t="s">
        <v>40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388</v>
      </c>
      <c r="AT195" s="169" t="s">
        <v>305</v>
      </c>
      <c r="AU195" s="169" t="s">
        <v>87</v>
      </c>
      <c r="AY195" s="18" t="s">
        <v>196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87</v>
      </c>
      <c r="BK195" s="170">
        <f t="shared" si="29"/>
        <v>0</v>
      </c>
      <c r="BL195" s="18" t="s">
        <v>289</v>
      </c>
      <c r="BM195" s="169" t="s">
        <v>821</v>
      </c>
    </row>
    <row r="196" spans="1:65" s="2" customFormat="1" ht="16.5" customHeight="1">
      <c r="A196" s="33"/>
      <c r="B196" s="156"/>
      <c r="C196" s="197" t="s">
        <v>554</v>
      </c>
      <c r="D196" s="197" t="s">
        <v>305</v>
      </c>
      <c r="E196" s="198" t="s">
        <v>2120</v>
      </c>
      <c r="F196" s="199" t="s">
        <v>2121</v>
      </c>
      <c r="G196" s="200" t="s">
        <v>444</v>
      </c>
      <c r="H196" s="201">
        <v>4</v>
      </c>
      <c r="I196" s="202"/>
      <c r="J196" s="203">
        <f t="shared" si="20"/>
        <v>0</v>
      </c>
      <c r="K196" s="204"/>
      <c r="L196" s="205"/>
      <c r="M196" s="206" t="s">
        <v>1</v>
      </c>
      <c r="N196" s="207" t="s">
        <v>40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388</v>
      </c>
      <c r="AT196" s="169" t="s">
        <v>305</v>
      </c>
      <c r="AU196" s="169" t="s">
        <v>87</v>
      </c>
      <c r="AY196" s="18" t="s">
        <v>196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87</v>
      </c>
      <c r="BK196" s="170">
        <f t="shared" si="29"/>
        <v>0</v>
      </c>
      <c r="BL196" s="18" t="s">
        <v>289</v>
      </c>
      <c r="BM196" s="169" t="s">
        <v>830</v>
      </c>
    </row>
    <row r="197" spans="1:65" s="2" customFormat="1" ht="16.5" customHeight="1">
      <c r="A197" s="33"/>
      <c r="B197" s="156"/>
      <c r="C197" s="157" t="s">
        <v>558</v>
      </c>
      <c r="D197" s="157" t="s">
        <v>197</v>
      </c>
      <c r="E197" s="158" t="s">
        <v>2122</v>
      </c>
      <c r="F197" s="159" t="s">
        <v>2123</v>
      </c>
      <c r="G197" s="160" t="s">
        <v>444</v>
      </c>
      <c r="H197" s="161">
        <v>12</v>
      </c>
      <c r="I197" s="162"/>
      <c r="J197" s="163">
        <f t="shared" si="20"/>
        <v>0</v>
      </c>
      <c r="K197" s="164"/>
      <c r="L197" s="34"/>
      <c r="M197" s="165" t="s">
        <v>1</v>
      </c>
      <c r="N197" s="166" t="s">
        <v>40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289</v>
      </c>
      <c r="AT197" s="169" t="s">
        <v>197</v>
      </c>
      <c r="AU197" s="169" t="s">
        <v>87</v>
      </c>
      <c r="AY197" s="18" t="s">
        <v>196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87</v>
      </c>
      <c r="BK197" s="170">
        <f t="shared" si="29"/>
        <v>0</v>
      </c>
      <c r="BL197" s="18" t="s">
        <v>289</v>
      </c>
      <c r="BM197" s="169" t="s">
        <v>840</v>
      </c>
    </row>
    <row r="198" spans="1:65" s="2" customFormat="1" ht="33" customHeight="1">
      <c r="A198" s="33"/>
      <c r="B198" s="156"/>
      <c r="C198" s="197" t="s">
        <v>562</v>
      </c>
      <c r="D198" s="197" t="s">
        <v>305</v>
      </c>
      <c r="E198" s="198" t="s">
        <v>2124</v>
      </c>
      <c r="F198" s="199" t="s">
        <v>2125</v>
      </c>
      <c r="G198" s="200" t="s">
        <v>444</v>
      </c>
      <c r="H198" s="201">
        <v>12</v>
      </c>
      <c r="I198" s="202"/>
      <c r="J198" s="203">
        <f t="shared" si="20"/>
        <v>0</v>
      </c>
      <c r="K198" s="204"/>
      <c r="L198" s="205"/>
      <c r="M198" s="206" t="s">
        <v>1</v>
      </c>
      <c r="N198" s="207" t="s">
        <v>40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388</v>
      </c>
      <c r="AT198" s="169" t="s">
        <v>305</v>
      </c>
      <c r="AU198" s="169" t="s">
        <v>87</v>
      </c>
      <c r="AY198" s="18" t="s">
        <v>196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87</v>
      </c>
      <c r="BK198" s="170">
        <f t="shared" si="29"/>
        <v>0</v>
      </c>
      <c r="BL198" s="18" t="s">
        <v>289</v>
      </c>
      <c r="BM198" s="169" t="s">
        <v>844</v>
      </c>
    </row>
    <row r="199" spans="1:65" s="2" customFormat="1" ht="16.5" customHeight="1">
      <c r="A199" s="33"/>
      <c r="B199" s="156"/>
      <c r="C199" s="157" t="s">
        <v>567</v>
      </c>
      <c r="D199" s="157" t="s">
        <v>197</v>
      </c>
      <c r="E199" s="158" t="s">
        <v>2126</v>
      </c>
      <c r="F199" s="159" t="s">
        <v>2127</v>
      </c>
      <c r="G199" s="160" t="s">
        <v>444</v>
      </c>
      <c r="H199" s="161">
        <v>8</v>
      </c>
      <c r="I199" s="162"/>
      <c r="J199" s="163">
        <f t="shared" si="20"/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289</v>
      </c>
      <c r="AT199" s="169" t="s">
        <v>197</v>
      </c>
      <c r="AU199" s="169" t="s">
        <v>87</v>
      </c>
      <c r="AY199" s="18" t="s">
        <v>196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87</v>
      </c>
      <c r="BK199" s="170">
        <f t="shared" si="29"/>
        <v>0</v>
      </c>
      <c r="BL199" s="18" t="s">
        <v>289</v>
      </c>
      <c r="BM199" s="169" t="s">
        <v>852</v>
      </c>
    </row>
    <row r="200" spans="1:65" s="2" customFormat="1" ht="16.5" customHeight="1">
      <c r="A200" s="33"/>
      <c r="B200" s="156"/>
      <c r="C200" s="197" t="s">
        <v>572</v>
      </c>
      <c r="D200" s="197" t="s">
        <v>305</v>
      </c>
      <c r="E200" s="198" t="s">
        <v>2128</v>
      </c>
      <c r="F200" s="199" t="s">
        <v>2129</v>
      </c>
      <c r="G200" s="200" t="s">
        <v>444</v>
      </c>
      <c r="H200" s="201">
        <v>8</v>
      </c>
      <c r="I200" s="202"/>
      <c r="J200" s="203">
        <f t="shared" si="20"/>
        <v>0</v>
      </c>
      <c r="K200" s="204"/>
      <c r="L200" s="205"/>
      <c r="M200" s="206" t="s">
        <v>1</v>
      </c>
      <c r="N200" s="207" t="s">
        <v>40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388</v>
      </c>
      <c r="AT200" s="169" t="s">
        <v>305</v>
      </c>
      <c r="AU200" s="169" t="s">
        <v>87</v>
      </c>
      <c r="AY200" s="18" t="s">
        <v>196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87</v>
      </c>
      <c r="BK200" s="170">
        <f t="shared" si="29"/>
        <v>0</v>
      </c>
      <c r="BL200" s="18" t="s">
        <v>289</v>
      </c>
      <c r="BM200" s="169" t="s">
        <v>861</v>
      </c>
    </row>
    <row r="201" spans="1:65" s="2" customFormat="1" ht="24.2" customHeight="1">
      <c r="A201" s="33"/>
      <c r="B201" s="156"/>
      <c r="C201" s="157" t="s">
        <v>596</v>
      </c>
      <c r="D201" s="157" t="s">
        <v>197</v>
      </c>
      <c r="E201" s="158" t="s">
        <v>2130</v>
      </c>
      <c r="F201" s="159" t="s">
        <v>2131</v>
      </c>
      <c r="G201" s="160" t="s">
        <v>316</v>
      </c>
      <c r="H201" s="161">
        <v>506</v>
      </c>
      <c r="I201" s="162"/>
      <c r="J201" s="163">
        <f t="shared" si="2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289</v>
      </c>
      <c r="AT201" s="169" t="s">
        <v>197</v>
      </c>
      <c r="AU201" s="169" t="s">
        <v>87</v>
      </c>
      <c r="AY201" s="18" t="s">
        <v>196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87</v>
      </c>
      <c r="BK201" s="170">
        <f t="shared" si="29"/>
        <v>0</v>
      </c>
      <c r="BL201" s="18" t="s">
        <v>289</v>
      </c>
      <c r="BM201" s="169" t="s">
        <v>865</v>
      </c>
    </row>
    <row r="202" spans="1:65" s="2" customFormat="1" ht="24.2" customHeight="1">
      <c r="A202" s="33"/>
      <c r="B202" s="156"/>
      <c r="C202" s="157" t="s">
        <v>605</v>
      </c>
      <c r="D202" s="157" t="s">
        <v>197</v>
      </c>
      <c r="E202" s="158" t="s">
        <v>2132</v>
      </c>
      <c r="F202" s="159" t="s">
        <v>2133</v>
      </c>
      <c r="G202" s="160" t="s">
        <v>316</v>
      </c>
      <c r="H202" s="161">
        <v>86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289</v>
      </c>
      <c r="AT202" s="169" t="s">
        <v>197</v>
      </c>
      <c r="AU202" s="169" t="s">
        <v>87</v>
      </c>
      <c r="AY202" s="18" t="s">
        <v>196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87</v>
      </c>
      <c r="BK202" s="170">
        <f t="shared" si="29"/>
        <v>0</v>
      </c>
      <c r="BL202" s="18" t="s">
        <v>289</v>
      </c>
      <c r="BM202" s="169" t="s">
        <v>873</v>
      </c>
    </row>
    <row r="203" spans="1:65" s="2" customFormat="1" ht="24.2" customHeight="1">
      <c r="A203" s="33"/>
      <c r="B203" s="156"/>
      <c r="C203" s="157" t="s">
        <v>609</v>
      </c>
      <c r="D203" s="157" t="s">
        <v>197</v>
      </c>
      <c r="E203" s="158" t="s">
        <v>2134</v>
      </c>
      <c r="F203" s="159" t="s">
        <v>2135</v>
      </c>
      <c r="G203" s="160" t="s">
        <v>1650</v>
      </c>
      <c r="H203" s="208"/>
      <c r="I203" s="162"/>
      <c r="J203" s="163">
        <f t="shared" si="20"/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289</v>
      </c>
      <c r="AT203" s="169" t="s">
        <v>197</v>
      </c>
      <c r="AU203" s="169" t="s">
        <v>87</v>
      </c>
      <c r="AY203" s="18" t="s">
        <v>196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87</v>
      </c>
      <c r="BK203" s="170">
        <f t="shared" si="29"/>
        <v>0</v>
      </c>
      <c r="BL203" s="18" t="s">
        <v>289</v>
      </c>
      <c r="BM203" s="169" t="s">
        <v>880</v>
      </c>
    </row>
    <row r="204" spans="1:65" s="12" customFormat="1" ht="22.7" customHeight="1">
      <c r="B204" s="146"/>
      <c r="D204" s="147" t="s">
        <v>73</v>
      </c>
      <c r="E204" s="171" t="s">
        <v>2136</v>
      </c>
      <c r="F204" s="171" t="s">
        <v>2137</v>
      </c>
      <c r="I204" s="149"/>
      <c r="J204" s="172">
        <f>BK204</f>
        <v>0</v>
      </c>
      <c r="L204" s="146"/>
      <c r="M204" s="150"/>
      <c r="N204" s="151"/>
      <c r="O204" s="151"/>
      <c r="P204" s="152">
        <f>SUM(P205:P219)</f>
        <v>0</v>
      </c>
      <c r="Q204" s="151"/>
      <c r="R204" s="152">
        <f>SUM(R205:R219)</f>
        <v>0</v>
      </c>
      <c r="S204" s="151"/>
      <c r="T204" s="153">
        <f>SUM(T205:T219)</f>
        <v>0</v>
      </c>
      <c r="AR204" s="147" t="s">
        <v>81</v>
      </c>
      <c r="AT204" s="154" t="s">
        <v>73</v>
      </c>
      <c r="AU204" s="154" t="s">
        <v>81</v>
      </c>
      <c r="AY204" s="147" t="s">
        <v>196</v>
      </c>
      <c r="BK204" s="155">
        <f>SUM(BK205:BK219)</f>
        <v>0</v>
      </c>
    </row>
    <row r="205" spans="1:65" s="2" customFormat="1" ht="16.5" customHeight="1">
      <c r="A205" s="33"/>
      <c r="B205" s="156"/>
      <c r="C205" s="157" t="s">
        <v>614</v>
      </c>
      <c r="D205" s="157" t="s">
        <v>197</v>
      </c>
      <c r="E205" s="158" t="s">
        <v>2138</v>
      </c>
      <c r="F205" s="159" t="s">
        <v>2139</v>
      </c>
      <c r="G205" s="160" t="s">
        <v>444</v>
      </c>
      <c r="H205" s="161">
        <v>1</v>
      </c>
      <c r="I205" s="162"/>
      <c r="J205" s="163">
        <f t="shared" ref="J205:J219" si="30">ROUND(I205*H205,2)</f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ref="P205:P219" si="31">O205*H205</f>
        <v>0</v>
      </c>
      <c r="Q205" s="167">
        <v>0</v>
      </c>
      <c r="R205" s="167">
        <f t="shared" ref="R205:R219" si="32">Q205*H205</f>
        <v>0</v>
      </c>
      <c r="S205" s="167">
        <v>0</v>
      </c>
      <c r="T205" s="168">
        <f t="shared" ref="T205:T219" si="33"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200</v>
      </c>
      <c r="AT205" s="169" t="s">
        <v>197</v>
      </c>
      <c r="AU205" s="169" t="s">
        <v>87</v>
      </c>
      <c r="AY205" s="18" t="s">
        <v>196</v>
      </c>
      <c r="BE205" s="170">
        <f t="shared" ref="BE205:BE219" si="34">IF(N205="základná",J205,0)</f>
        <v>0</v>
      </c>
      <c r="BF205" s="170">
        <f t="shared" ref="BF205:BF219" si="35">IF(N205="znížená",J205,0)</f>
        <v>0</v>
      </c>
      <c r="BG205" s="170">
        <f t="shared" ref="BG205:BG219" si="36">IF(N205="zákl. prenesená",J205,0)</f>
        <v>0</v>
      </c>
      <c r="BH205" s="170">
        <f t="shared" ref="BH205:BH219" si="37">IF(N205="zníž. prenesená",J205,0)</f>
        <v>0</v>
      </c>
      <c r="BI205" s="170">
        <f t="shared" ref="BI205:BI219" si="38">IF(N205="nulová",J205,0)</f>
        <v>0</v>
      </c>
      <c r="BJ205" s="18" t="s">
        <v>87</v>
      </c>
      <c r="BK205" s="170">
        <f t="shared" ref="BK205:BK219" si="39">ROUND(I205*H205,2)</f>
        <v>0</v>
      </c>
      <c r="BL205" s="18" t="s">
        <v>200</v>
      </c>
      <c r="BM205" s="169" t="s">
        <v>887</v>
      </c>
    </row>
    <row r="206" spans="1:65" s="2" customFormat="1" ht="24.2" customHeight="1">
      <c r="A206" s="33"/>
      <c r="B206" s="156"/>
      <c r="C206" s="197" t="s">
        <v>619</v>
      </c>
      <c r="D206" s="197" t="s">
        <v>305</v>
      </c>
      <c r="E206" s="198" t="s">
        <v>2140</v>
      </c>
      <c r="F206" s="199" t="s">
        <v>2141</v>
      </c>
      <c r="G206" s="200" t="s">
        <v>444</v>
      </c>
      <c r="H206" s="201">
        <v>1</v>
      </c>
      <c r="I206" s="202"/>
      <c r="J206" s="203">
        <f t="shared" si="30"/>
        <v>0</v>
      </c>
      <c r="K206" s="204"/>
      <c r="L206" s="205"/>
      <c r="M206" s="206" t="s">
        <v>1</v>
      </c>
      <c r="N206" s="207" t="s">
        <v>40</v>
      </c>
      <c r="O206" s="62"/>
      <c r="P206" s="167">
        <f t="shared" si="31"/>
        <v>0</v>
      </c>
      <c r="Q206" s="167">
        <v>0</v>
      </c>
      <c r="R206" s="167">
        <f t="shared" si="32"/>
        <v>0</v>
      </c>
      <c r="S206" s="167">
        <v>0</v>
      </c>
      <c r="T206" s="168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249</v>
      </c>
      <c r="AT206" s="169" t="s">
        <v>305</v>
      </c>
      <c r="AU206" s="169" t="s">
        <v>87</v>
      </c>
      <c r="AY206" s="18" t="s">
        <v>196</v>
      </c>
      <c r="BE206" s="170">
        <f t="shared" si="34"/>
        <v>0</v>
      </c>
      <c r="BF206" s="170">
        <f t="shared" si="35"/>
        <v>0</v>
      </c>
      <c r="BG206" s="170">
        <f t="shared" si="36"/>
        <v>0</v>
      </c>
      <c r="BH206" s="170">
        <f t="shared" si="37"/>
        <v>0</v>
      </c>
      <c r="BI206" s="170">
        <f t="shared" si="38"/>
        <v>0</v>
      </c>
      <c r="BJ206" s="18" t="s">
        <v>87</v>
      </c>
      <c r="BK206" s="170">
        <f t="shared" si="39"/>
        <v>0</v>
      </c>
      <c r="BL206" s="18" t="s">
        <v>200</v>
      </c>
      <c r="BM206" s="169" t="s">
        <v>894</v>
      </c>
    </row>
    <row r="207" spans="1:65" s="2" customFormat="1" ht="24.2" customHeight="1">
      <c r="A207" s="33"/>
      <c r="B207" s="156"/>
      <c r="C207" s="197" t="s">
        <v>629</v>
      </c>
      <c r="D207" s="197" t="s">
        <v>305</v>
      </c>
      <c r="E207" s="198" t="s">
        <v>2142</v>
      </c>
      <c r="F207" s="199" t="s">
        <v>2143</v>
      </c>
      <c r="G207" s="200" t="s">
        <v>316</v>
      </c>
      <c r="H207" s="201">
        <v>11</v>
      </c>
      <c r="I207" s="202"/>
      <c r="J207" s="203">
        <f t="shared" si="30"/>
        <v>0</v>
      </c>
      <c r="K207" s="204"/>
      <c r="L207" s="205"/>
      <c r="M207" s="206" t="s">
        <v>1</v>
      </c>
      <c r="N207" s="207" t="s">
        <v>40</v>
      </c>
      <c r="O207" s="62"/>
      <c r="P207" s="167">
        <f t="shared" si="31"/>
        <v>0</v>
      </c>
      <c r="Q207" s="167">
        <v>0</v>
      </c>
      <c r="R207" s="167">
        <f t="shared" si="32"/>
        <v>0</v>
      </c>
      <c r="S207" s="167">
        <v>0</v>
      </c>
      <c r="T207" s="168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249</v>
      </c>
      <c r="AT207" s="169" t="s">
        <v>305</v>
      </c>
      <c r="AU207" s="169" t="s">
        <v>87</v>
      </c>
      <c r="AY207" s="18" t="s">
        <v>196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8" t="s">
        <v>87</v>
      </c>
      <c r="BK207" s="170">
        <f t="shared" si="39"/>
        <v>0</v>
      </c>
      <c r="BL207" s="18" t="s">
        <v>200</v>
      </c>
      <c r="BM207" s="169" t="s">
        <v>901</v>
      </c>
    </row>
    <row r="208" spans="1:65" s="2" customFormat="1" ht="24.2" customHeight="1">
      <c r="A208" s="33"/>
      <c r="B208" s="156"/>
      <c r="C208" s="197" t="s">
        <v>635</v>
      </c>
      <c r="D208" s="197" t="s">
        <v>305</v>
      </c>
      <c r="E208" s="198" t="s">
        <v>2144</v>
      </c>
      <c r="F208" s="199" t="s">
        <v>2145</v>
      </c>
      <c r="G208" s="200" t="s">
        <v>316</v>
      </c>
      <c r="H208" s="201">
        <v>39</v>
      </c>
      <c r="I208" s="202"/>
      <c r="J208" s="203">
        <f t="shared" si="30"/>
        <v>0</v>
      </c>
      <c r="K208" s="204"/>
      <c r="L208" s="205"/>
      <c r="M208" s="206" t="s">
        <v>1</v>
      </c>
      <c r="N208" s="207" t="s">
        <v>40</v>
      </c>
      <c r="O208" s="62"/>
      <c r="P208" s="167">
        <f t="shared" si="31"/>
        <v>0</v>
      </c>
      <c r="Q208" s="167">
        <v>0</v>
      </c>
      <c r="R208" s="167">
        <f t="shared" si="32"/>
        <v>0</v>
      </c>
      <c r="S208" s="167">
        <v>0</v>
      </c>
      <c r="T208" s="168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249</v>
      </c>
      <c r="AT208" s="169" t="s">
        <v>305</v>
      </c>
      <c r="AU208" s="169" t="s">
        <v>87</v>
      </c>
      <c r="AY208" s="18" t="s">
        <v>196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8" t="s">
        <v>87</v>
      </c>
      <c r="BK208" s="170">
        <f t="shared" si="39"/>
        <v>0</v>
      </c>
      <c r="BL208" s="18" t="s">
        <v>200</v>
      </c>
      <c r="BM208" s="169" t="s">
        <v>909</v>
      </c>
    </row>
    <row r="209" spans="1:65" s="2" customFormat="1" ht="24.2" customHeight="1">
      <c r="A209" s="33"/>
      <c r="B209" s="156"/>
      <c r="C209" s="197" t="s">
        <v>640</v>
      </c>
      <c r="D209" s="197" t="s">
        <v>305</v>
      </c>
      <c r="E209" s="198" t="s">
        <v>2146</v>
      </c>
      <c r="F209" s="199" t="s">
        <v>2147</v>
      </c>
      <c r="G209" s="200" t="s">
        <v>316</v>
      </c>
      <c r="H209" s="201">
        <v>27</v>
      </c>
      <c r="I209" s="202"/>
      <c r="J209" s="203">
        <f t="shared" si="30"/>
        <v>0</v>
      </c>
      <c r="K209" s="204"/>
      <c r="L209" s="205"/>
      <c r="M209" s="206" t="s">
        <v>1</v>
      </c>
      <c r="N209" s="207" t="s">
        <v>40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249</v>
      </c>
      <c r="AT209" s="169" t="s">
        <v>305</v>
      </c>
      <c r="AU209" s="169" t="s">
        <v>87</v>
      </c>
      <c r="AY209" s="18" t="s">
        <v>196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87</v>
      </c>
      <c r="BK209" s="170">
        <f t="shared" si="39"/>
        <v>0</v>
      </c>
      <c r="BL209" s="18" t="s">
        <v>200</v>
      </c>
      <c r="BM209" s="169" t="s">
        <v>920</v>
      </c>
    </row>
    <row r="210" spans="1:65" s="2" customFormat="1" ht="24.2" customHeight="1">
      <c r="A210" s="33"/>
      <c r="B210" s="156"/>
      <c r="C210" s="197" t="s">
        <v>644</v>
      </c>
      <c r="D210" s="197" t="s">
        <v>305</v>
      </c>
      <c r="E210" s="198" t="s">
        <v>2148</v>
      </c>
      <c r="F210" s="199" t="s">
        <v>2149</v>
      </c>
      <c r="G210" s="200" t="s">
        <v>316</v>
      </c>
      <c r="H210" s="201">
        <v>11</v>
      </c>
      <c r="I210" s="202"/>
      <c r="J210" s="203">
        <f t="shared" si="30"/>
        <v>0</v>
      </c>
      <c r="K210" s="204"/>
      <c r="L210" s="205"/>
      <c r="M210" s="206" t="s">
        <v>1</v>
      </c>
      <c r="N210" s="207" t="s">
        <v>40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249</v>
      </c>
      <c r="AT210" s="169" t="s">
        <v>305</v>
      </c>
      <c r="AU210" s="169" t="s">
        <v>87</v>
      </c>
      <c r="AY210" s="18" t="s">
        <v>196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87</v>
      </c>
      <c r="BK210" s="170">
        <f t="shared" si="39"/>
        <v>0</v>
      </c>
      <c r="BL210" s="18" t="s">
        <v>200</v>
      </c>
      <c r="BM210" s="169" t="s">
        <v>929</v>
      </c>
    </row>
    <row r="211" spans="1:65" s="2" customFormat="1" ht="24.2" customHeight="1">
      <c r="A211" s="33"/>
      <c r="B211" s="156"/>
      <c r="C211" s="197" t="s">
        <v>649</v>
      </c>
      <c r="D211" s="197" t="s">
        <v>305</v>
      </c>
      <c r="E211" s="198" t="s">
        <v>2150</v>
      </c>
      <c r="F211" s="199" t="s">
        <v>2151</v>
      </c>
      <c r="G211" s="200" t="s">
        <v>316</v>
      </c>
      <c r="H211" s="201">
        <v>34</v>
      </c>
      <c r="I211" s="202"/>
      <c r="J211" s="203">
        <f t="shared" si="30"/>
        <v>0</v>
      </c>
      <c r="K211" s="204"/>
      <c r="L211" s="205"/>
      <c r="M211" s="206" t="s">
        <v>1</v>
      </c>
      <c r="N211" s="207" t="s">
        <v>40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249</v>
      </c>
      <c r="AT211" s="169" t="s">
        <v>305</v>
      </c>
      <c r="AU211" s="169" t="s">
        <v>87</v>
      </c>
      <c r="AY211" s="18" t="s">
        <v>196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87</v>
      </c>
      <c r="BK211" s="170">
        <f t="shared" si="39"/>
        <v>0</v>
      </c>
      <c r="BL211" s="18" t="s">
        <v>200</v>
      </c>
      <c r="BM211" s="169" t="s">
        <v>936</v>
      </c>
    </row>
    <row r="212" spans="1:65" s="2" customFormat="1" ht="24.2" customHeight="1">
      <c r="A212" s="33"/>
      <c r="B212" s="156"/>
      <c r="C212" s="197" t="s">
        <v>653</v>
      </c>
      <c r="D212" s="197" t="s">
        <v>305</v>
      </c>
      <c r="E212" s="198" t="s">
        <v>2152</v>
      </c>
      <c r="F212" s="199" t="s">
        <v>2153</v>
      </c>
      <c r="G212" s="200" t="s">
        <v>316</v>
      </c>
      <c r="H212" s="201">
        <v>32</v>
      </c>
      <c r="I212" s="202"/>
      <c r="J212" s="203">
        <f t="shared" si="30"/>
        <v>0</v>
      </c>
      <c r="K212" s="204"/>
      <c r="L212" s="205"/>
      <c r="M212" s="206" t="s">
        <v>1</v>
      </c>
      <c r="N212" s="207" t="s">
        <v>40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249</v>
      </c>
      <c r="AT212" s="169" t="s">
        <v>305</v>
      </c>
      <c r="AU212" s="169" t="s">
        <v>87</v>
      </c>
      <c r="AY212" s="18" t="s">
        <v>196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87</v>
      </c>
      <c r="BK212" s="170">
        <f t="shared" si="39"/>
        <v>0</v>
      </c>
      <c r="BL212" s="18" t="s">
        <v>200</v>
      </c>
      <c r="BM212" s="169" t="s">
        <v>944</v>
      </c>
    </row>
    <row r="213" spans="1:65" s="2" customFormat="1" ht="24.2" customHeight="1">
      <c r="A213" s="33"/>
      <c r="B213" s="156"/>
      <c r="C213" s="197" t="s">
        <v>662</v>
      </c>
      <c r="D213" s="197" t="s">
        <v>305</v>
      </c>
      <c r="E213" s="198" t="s">
        <v>2154</v>
      </c>
      <c r="F213" s="199" t="s">
        <v>2155</v>
      </c>
      <c r="G213" s="200" t="s">
        <v>316</v>
      </c>
      <c r="H213" s="201">
        <v>37</v>
      </c>
      <c r="I213" s="202"/>
      <c r="J213" s="203">
        <f t="shared" si="30"/>
        <v>0</v>
      </c>
      <c r="K213" s="204"/>
      <c r="L213" s="205"/>
      <c r="M213" s="206" t="s">
        <v>1</v>
      </c>
      <c r="N213" s="207" t="s">
        <v>40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249</v>
      </c>
      <c r="AT213" s="169" t="s">
        <v>305</v>
      </c>
      <c r="AU213" s="169" t="s">
        <v>87</v>
      </c>
      <c r="AY213" s="18" t="s">
        <v>196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87</v>
      </c>
      <c r="BK213" s="170">
        <f t="shared" si="39"/>
        <v>0</v>
      </c>
      <c r="BL213" s="18" t="s">
        <v>200</v>
      </c>
      <c r="BM213" s="169" t="s">
        <v>951</v>
      </c>
    </row>
    <row r="214" spans="1:65" s="2" customFormat="1" ht="24.2" customHeight="1">
      <c r="A214" s="33"/>
      <c r="B214" s="156"/>
      <c r="C214" s="197" t="s">
        <v>666</v>
      </c>
      <c r="D214" s="197" t="s">
        <v>305</v>
      </c>
      <c r="E214" s="198" t="s">
        <v>2156</v>
      </c>
      <c r="F214" s="199" t="s">
        <v>2157</v>
      </c>
      <c r="G214" s="200" t="s">
        <v>316</v>
      </c>
      <c r="H214" s="201">
        <v>58</v>
      </c>
      <c r="I214" s="202"/>
      <c r="J214" s="203">
        <f t="shared" si="30"/>
        <v>0</v>
      </c>
      <c r="K214" s="204"/>
      <c r="L214" s="205"/>
      <c r="M214" s="206" t="s">
        <v>1</v>
      </c>
      <c r="N214" s="207" t="s">
        <v>40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249</v>
      </c>
      <c r="AT214" s="169" t="s">
        <v>305</v>
      </c>
      <c r="AU214" s="169" t="s">
        <v>87</v>
      </c>
      <c r="AY214" s="18" t="s">
        <v>196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87</v>
      </c>
      <c r="BK214" s="170">
        <f t="shared" si="39"/>
        <v>0</v>
      </c>
      <c r="BL214" s="18" t="s">
        <v>200</v>
      </c>
      <c r="BM214" s="169" t="s">
        <v>960</v>
      </c>
    </row>
    <row r="215" spans="1:65" s="2" customFormat="1" ht="24.2" customHeight="1">
      <c r="A215" s="33"/>
      <c r="B215" s="156"/>
      <c r="C215" s="197" t="s">
        <v>670</v>
      </c>
      <c r="D215" s="197" t="s">
        <v>305</v>
      </c>
      <c r="E215" s="198" t="s">
        <v>2158</v>
      </c>
      <c r="F215" s="199" t="s">
        <v>2159</v>
      </c>
      <c r="G215" s="200" t="s">
        <v>316</v>
      </c>
      <c r="H215" s="201">
        <v>4</v>
      </c>
      <c r="I215" s="202"/>
      <c r="J215" s="203">
        <f t="shared" si="30"/>
        <v>0</v>
      </c>
      <c r="K215" s="204"/>
      <c r="L215" s="205"/>
      <c r="M215" s="206" t="s">
        <v>1</v>
      </c>
      <c r="N215" s="207" t="s">
        <v>40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249</v>
      </c>
      <c r="AT215" s="169" t="s">
        <v>305</v>
      </c>
      <c r="AU215" s="169" t="s">
        <v>87</v>
      </c>
      <c r="AY215" s="18" t="s">
        <v>196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87</v>
      </c>
      <c r="BK215" s="170">
        <f t="shared" si="39"/>
        <v>0</v>
      </c>
      <c r="BL215" s="18" t="s">
        <v>200</v>
      </c>
      <c r="BM215" s="169" t="s">
        <v>964</v>
      </c>
    </row>
    <row r="216" spans="1:65" s="2" customFormat="1" ht="37.700000000000003" customHeight="1">
      <c r="A216" s="33"/>
      <c r="B216" s="156"/>
      <c r="C216" s="197" t="s">
        <v>674</v>
      </c>
      <c r="D216" s="197" t="s">
        <v>305</v>
      </c>
      <c r="E216" s="198" t="s">
        <v>2160</v>
      </c>
      <c r="F216" s="199" t="s">
        <v>2161</v>
      </c>
      <c r="G216" s="200" t="s">
        <v>444</v>
      </c>
      <c r="H216" s="201">
        <v>14</v>
      </c>
      <c r="I216" s="202"/>
      <c r="J216" s="203">
        <f t="shared" si="30"/>
        <v>0</v>
      </c>
      <c r="K216" s="204"/>
      <c r="L216" s="205"/>
      <c r="M216" s="206" t="s">
        <v>1</v>
      </c>
      <c r="N216" s="207" t="s">
        <v>40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249</v>
      </c>
      <c r="AT216" s="169" t="s">
        <v>305</v>
      </c>
      <c r="AU216" s="169" t="s">
        <v>87</v>
      </c>
      <c r="AY216" s="18" t="s">
        <v>196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87</v>
      </c>
      <c r="BK216" s="170">
        <f t="shared" si="39"/>
        <v>0</v>
      </c>
      <c r="BL216" s="18" t="s">
        <v>200</v>
      </c>
      <c r="BM216" s="169" t="s">
        <v>971</v>
      </c>
    </row>
    <row r="217" spans="1:65" s="2" customFormat="1" ht="21.75" customHeight="1">
      <c r="A217" s="33"/>
      <c r="B217" s="156"/>
      <c r="C217" s="197" t="s">
        <v>678</v>
      </c>
      <c r="D217" s="197" t="s">
        <v>305</v>
      </c>
      <c r="E217" s="198" t="s">
        <v>2162</v>
      </c>
      <c r="F217" s="199" t="s">
        <v>2163</v>
      </c>
      <c r="G217" s="200" t="s">
        <v>444</v>
      </c>
      <c r="H217" s="201">
        <v>14</v>
      </c>
      <c r="I217" s="202"/>
      <c r="J217" s="203">
        <f t="shared" si="30"/>
        <v>0</v>
      </c>
      <c r="K217" s="204"/>
      <c r="L217" s="205"/>
      <c r="M217" s="206" t="s">
        <v>1</v>
      </c>
      <c r="N217" s="207" t="s">
        <v>40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249</v>
      </c>
      <c r="AT217" s="169" t="s">
        <v>305</v>
      </c>
      <c r="AU217" s="169" t="s">
        <v>87</v>
      </c>
      <c r="AY217" s="18" t="s">
        <v>196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87</v>
      </c>
      <c r="BK217" s="170">
        <f t="shared" si="39"/>
        <v>0</v>
      </c>
      <c r="BL217" s="18" t="s">
        <v>200</v>
      </c>
      <c r="BM217" s="169" t="s">
        <v>981</v>
      </c>
    </row>
    <row r="218" spans="1:65" s="2" customFormat="1" ht="33" customHeight="1">
      <c r="A218" s="33"/>
      <c r="B218" s="156"/>
      <c r="C218" s="197" t="s">
        <v>682</v>
      </c>
      <c r="D218" s="197" t="s">
        <v>305</v>
      </c>
      <c r="E218" s="198" t="s">
        <v>2164</v>
      </c>
      <c r="F218" s="199" t="s">
        <v>2165</v>
      </c>
      <c r="G218" s="200" t="s">
        <v>444</v>
      </c>
      <c r="H218" s="201">
        <v>14</v>
      </c>
      <c r="I218" s="202"/>
      <c r="J218" s="203">
        <f t="shared" si="30"/>
        <v>0</v>
      </c>
      <c r="K218" s="204"/>
      <c r="L218" s="205"/>
      <c r="M218" s="206" t="s">
        <v>1</v>
      </c>
      <c r="N218" s="207" t="s">
        <v>40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249</v>
      </c>
      <c r="AT218" s="169" t="s">
        <v>305</v>
      </c>
      <c r="AU218" s="169" t="s">
        <v>87</v>
      </c>
      <c r="AY218" s="18" t="s">
        <v>196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87</v>
      </c>
      <c r="BK218" s="170">
        <f t="shared" si="39"/>
        <v>0</v>
      </c>
      <c r="BL218" s="18" t="s">
        <v>200</v>
      </c>
      <c r="BM218" s="169" t="s">
        <v>990</v>
      </c>
    </row>
    <row r="219" spans="1:65" s="2" customFormat="1" ht="24.2" customHeight="1">
      <c r="A219" s="33"/>
      <c r="B219" s="156"/>
      <c r="C219" s="157" t="s">
        <v>687</v>
      </c>
      <c r="D219" s="157" t="s">
        <v>197</v>
      </c>
      <c r="E219" s="158" t="s">
        <v>2166</v>
      </c>
      <c r="F219" s="159" t="s">
        <v>2167</v>
      </c>
      <c r="G219" s="160" t="s">
        <v>1650</v>
      </c>
      <c r="H219" s="208"/>
      <c r="I219" s="162"/>
      <c r="J219" s="163">
        <f t="shared" si="30"/>
        <v>0</v>
      </c>
      <c r="K219" s="164"/>
      <c r="L219" s="34"/>
      <c r="M219" s="165" t="s">
        <v>1</v>
      </c>
      <c r="N219" s="166" t="s">
        <v>40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200</v>
      </c>
      <c r="AT219" s="169" t="s">
        <v>197</v>
      </c>
      <c r="AU219" s="169" t="s">
        <v>87</v>
      </c>
      <c r="AY219" s="18" t="s">
        <v>196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87</v>
      </c>
      <c r="BK219" s="170">
        <f t="shared" si="39"/>
        <v>0</v>
      </c>
      <c r="BL219" s="18" t="s">
        <v>200</v>
      </c>
      <c r="BM219" s="169" t="s">
        <v>999</v>
      </c>
    </row>
    <row r="220" spans="1:65" s="12" customFormat="1" ht="22.7" customHeight="1">
      <c r="B220" s="146"/>
      <c r="D220" s="147" t="s">
        <v>73</v>
      </c>
      <c r="E220" s="171" t="s">
        <v>1064</v>
      </c>
      <c r="F220" s="171" t="s">
        <v>1065</v>
      </c>
      <c r="I220" s="149"/>
      <c r="J220" s="172">
        <f>BK220</f>
        <v>0</v>
      </c>
      <c r="L220" s="146"/>
      <c r="M220" s="150"/>
      <c r="N220" s="151"/>
      <c r="O220" s="151"/>
      <c r="P220" s="152">
        <f>SUM(P221:P268)</f>
        <v>0</v>
      </c>
      <c r="Q220" s="151"/>
      <c r="R220" s="152">
        <f>SUM(R221:R268)</f>
        <v>0</v>
      </c>
      <c r="S220" s="151"/>
      <c r="T220" s="153">
        <f>SUM(T221:T268)</f>
        <v>0</v>
      </c>
      <c r="AR220" s="147" t="s">
        <v>87</v>
      </c>
      <c r="AT220" s="154" t="s">
        <v>73</v>
      </c>
      <c r="AU220" s="154" t="s">
        <v>81</v>
      </c>
      <c r="AY220" s="147" t="s">
        <v>196</v>
      </c>
      <c r="BK220" s="155">
        <f>SUM(BK221:BK268)</f>
        <v>0</v>
      </c>
    </row>
    <row r="221" spans="1:65" s="2" customFormat="1" ht="24.2" customHeight="1">
      <c r="A221" s="33"/>
      <c r="B221" s="156"/>
      <c r="C221" s="157" t="s">
        <v>692</v>
      </c>
      <c r="D221" s="157" t="s">
        <v>197</v>
      </c>
      <c r="E221" s="158" t="s">
        <v>2168</v>
      </c>
      <c r="F221" s="159" t="s">
        <v>2169</v>
      </c>
      <c r="G221" s="160" t="s">
        <v>316</v>
      </c>
      <c r="H221" s="161">
        <v>95</v>
      </c>
      <c r="I221" s="162"/>
      <c r="J221" s="163">
        <f t="shared" ref="J221:J268" si="40">ROUND(I221*H221,2)</f>
        <v>0</v>
      </c>
      <c r="K221" s="164"/>
      <c r="L221" s="34"/>
      <c r="M221" s="165" t="s">
        <v>1</v>
      </c>
      <c r="N221" s="166" t="s">
        <v>40</v>
      </c>
      <c r="O221" s="62"/>
      <c r="P221" s="167">
        <f t="shared" ref="P221:P268" si="41">O221*H221</f>
        <v>0</v>
      </c>
      <c r="Q221" s="167">
        <v>0</v>
      </c>
      <c r="R221" s="167">
        <f t="shared" ref="R221:R268" si="42">Q221*H221</f>
        <v>0</v>
      </c>
      <c r="S221" s="167">
        <v>0</v>
      </c>
      <c r="T221" s="168">
        <f t="shared" ref="T221:T268" si="43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289</v>
      </c>
      <c r="AT221" s="169" t="s">
        <v>197</v>
      </c>
      <c r="AU221" s="169" t="s">
        <v>87</v>
      </c>
      <c r="AY221" s="18" t="s">
        <v>196</v>
      </c>
      <c r="BE221" s="170">
        <f t="shared" ref="BE221:BE268" si="44">IF(N221="základná",J221,0)</f>
        <v>0</v>
      </c>
      <c r="BF221" s="170">
        <f t="shared" ref="BF221:BF268" si="45">IF(N221="znížená",J221,0)</f>
        <v>0</v>
      </c>
      <c r="BG221" s="170">
        <f t="shared" ref="BG221:BG268" si="46">IF(N221="zákl. prenesená",J221,0)</f>
        <v>0</v>
      </c>
      <c r="BH221" s="170">
        <f t="shared" ref="BH221:BH268" si="47">IF(N221="zníž. prenesená",J221,0)</f>
        <v>0</v>
      </c>
      <c r="BI221" s="170">
        <f t="shared" ref="BI221:BI268" si="48">IF(N221="nulová",J221,0)</f>
        <v>0</v>
      </c>
      <c r="BJ221" s="18" t="s">
        <v>87</v>
      </c>
      <c r="BK221" s="170">
        <f t="shared" ref="BK221:BK268" si="49">ROUND(I221*H221,2)</f>
        <v>0</v>
      </c>
      <c r="BL221" s="18" t="s">
        <v>289</v>
      </c>
      <c r="BM221" s="169" t="s">
        <v>1007</v>
      </c>
    </row>
    <row r="222" spans="1:65" s="2" customFormat="1" ht="24.2" customHeight="1">
      <c r="A222" s="33"/>
      <c r="B222" s="156"/>
      <c r="C222" s="157" t="s">
        <v>697</v>
      </c>
      <c r="D222" s="157" t="s">
        <v>197</v>
      </c>
      <c r="E222" s="158" t="s">
        <v>2170</v>
      </c>
      <c r="F222" s="159" t="s">
        <v>2171</v>
      </c>
      <c r="G222" s="160" t="s">
        <v>316</v>
      </c>
      <c r="H222" s="161">
        <v>76</v>
      </c>
      <c r="I222" s="162"/>
      <c r="J222" s="163">
        <f t="shared" si="4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289</v>
      </c>
      <c r="AT222" s="169" t="s">
        <v>197</v>
      </c>
      <c r="AU222" s="169" t="s">
        <v>87</v>
      </c>
      <c r="AY222" s="18" t="s">
        <v>196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8" t="s">
        <v>87</v>
      </c>
      <c r="BK222" s="170">
        <f t="shared" si="49"/>
        <v>0</v>
      </c>
      <c r="BL222" s="18" t="s">
        <v>289</v>
      </c>
      <c r="BM222" s="169" t="s">
        <v>1016</v>
      </c>
    </row>
    <row r="223" spans="1:65" s="2" customFormat="1" ht="24.2" customHeight="1">
      <c r="A223" s="33"/>
      <c r="B223" s="156"/>
      <c r="C223" s="157" t="s">
        <v>701</v>
      </c>
      <c r="D223" s="157" t="s">
        <v>197</v>
      </c>
      <c r="E223" s="158" t="s">
        <v>2172</v>
      </c>
      <c r="F223" s="159" t="s">
        <v>2173</v>
      </c>
      <c r="G223" s="160" t="s">
        <v>316</v>
      </c>
      <c r="H223" s="161">
        <v>56</v>
      </c>
      <c r="I223" s="162"/>
      <c r="J223" s="163">
        <f t="shared" si="40"/>
        <v>0</v>
      </c>
      <c r="K223" s="164"/>
      <c r="L223" s="34"/>
      <c r="M223" s="165" t="s">
        <v>1</v>
      </c>
      <c r="N223" s="166" t="s">
        <v>40</v>
      </c>
      <c r="O223" s="62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289</v>
      </c>
      <c r="AT223" s="169" t="s">
        <v>197</v>
      </c>
      <c r="AU223" s="169" t="s">
        <v>87</v>
      </c>
      <c r="AY223" s="18" t="s">
        <v>196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8" t="s">
        <v>87</v>
      </c>
      <c r="BK223" s="170">
        <f t="shared" si="49"/>
        <v>0</v>
      </c>
      <c r="BL223" s="18" t="s">
        <v>289</v>
      </c>
      <c r="BM223" s="169" t="s">
        <v>1027</v>
      </c>
    </row>
    <row r="224" spans="1:65" s="2" customFormat="1" ht="24.2" customHeight="1">
      <c r="A224" s="33"/>
      <c r="B224" s="156"/>
      <c r="C224" s="157" t="s">
        <v>706</v>
      </c>
      <c r="D224" s="157" t="s">
        <v>197</v>
      </c>
      <c r="E224" s="158" t="s">
        <v>2174</v>
      </c>
      <c r="F224" s="159" t="s">
        <v>2175</v>
      </c>
      <c r="G224" s="160" t="s">
        <v>316</v>
      </c>
      <c r="H224" s="161">
        <v>102</v>
      </c>
      <c r="I224" s="162"/>
      <c r="J224" s="163">
        <f t="shared" si="40"/>
        <v>0</v>
      </c>
      <c r="K224" s="164"/>
      <c r="L224" s="34"/>
      <c r="M224" s="165" t="s">
        <v>1</v>
      </c>
      <c r="N224" s="166" t="s">
        <v>40</v>
      </c>
      <c r="O224" s="62"/>
      <c r="P224" s="167">
        <f t="shared" si="41"/>
        <v>0</v>
      </c>
      <c r="Q224" s="167">
        <v>0</v>
      </c>
      <c r="R224" s="167">
        <f t="shared" si="42"/>
        <v>0</v>
      </c>
      <c r="S224" s="167">
        <v>0</v>
      </c>
      <c r="T224" s="168">
        <f t="shared" si="4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289</v>
      </c>
      <c r="AT224" s="169" t="s">
        <v>197</v>
      </c>
      <c r="AU224" s="169" t="s">
        <v>87</v>
      </c>
      <c r="AY224" s="18" t="s">
        <v>196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8" t="s">
        <v>87</v>
      </c>
      <c r="BK224" s="170">
        <f t="shared" si="49"/>
        <v>0</v>
      </c>
      <c r="BL224" s="18" t="s">
        <v>289</v>
      </c>
      <c r="BM224" s="169" t="s">
        <v>1038</v>
      </c>
    </row>
    <row r="225" spans="1:65" s="2" customFormat="1" ht="24.2" customHeight="1">
      <c r="A225" s="33"/>
      <c r="B225" s="156"/>
      <c r="C225" s="157" t="s">
        <v>710</v>
      </c>
      <c r="D225" s="157" t="s">
        <v>197</v>
      </c>
      <c r="E225" s="158" t="s">
        <v>2176</v>
      </c>
      <c r="F225" s="159" t="s">
        <v>2177</v>
      </c>
      <c r="G225" s="160" t="s">
        <v>316</v>
      </c>
      <c r="H225" s="161">
        <v>36</v>
      </c>
      <c r="I225" s="162"/>
      <c r="J225" s="163">
        <f t="shared" si="40"/>
        <v>0</v>
      </c>
      <c r="K225" s="164"/>
      <c r="L225" s="34"/>
      <c r="M225" s="165" t="s">
        <v>1</v>
      </c>
      <c r="N225" s="166" t="s">
        <v>40</v>
      </c>
      <c r="O225" s="62"/>
      <c r="P225" s="167">
        <f t="shared" si="41"/>
        <v>0</v>
      </c>
      <c r="Q225" s="167">
        <v>0</v>
      </c>
      <c r="R225" s="167">
        <f t="shared" si="42"/>
        <v>0</v>
      </c>
      <c r="S225" s="167">
        <v>0</v>
      </c>
      <c r="T225" s="168">
        <f t="shared" si="4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289</v>
      </c>
      <c r="AT225" s="169" t="s">
        <v>197</v>
      </c>
      <c r="AU225" s="169" t="s">
        <v>87</v>
      </c>
      <c r="AY225" s="18" t="s">
        <v>196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8" t="s">
        <v>87</v>
      </c>
      <c r="BK225" s="170">
        <f t="shared" si="49"/>
        <v>0</v>
      </c>
      <c r="BL225" s="18" t="s">
        <v>289</v>
      </c>
      <c r="BM225" s="169" t="s">
        <v>1052</v>
      </c>
    </row>
    <row r="226" spans="1:65" s="2" customFormat="1" ht="24.2" customHeight="1">
      <c r="A226" s="33"/>
      <c r="B226" s="156"/>
      <c r="C226" s="157" t="s">
        <v>714</v>
      </c>
      <c r="D226" s="157" t="s">
        <v>197</v>
      </c>
      <c r="E226" s="158" t="s">
        <v>2178</v>
      </c>
      <c r="F226" s="159" t="s">
        <v>2179</v>
      </c>
      <c r="G226" s="160" t="s">
        <v>316</v>
      </c>
      <c r="H226" s="161">
        <v>6</v>
      </c>
      <c r="I226" s="162"/>
      <c r="J226" s="163">
        <f t="shared" si="40"/>
        <v>0</v>
      </c>
      <c r="K226" s="164"/>
      <c r="L226" s="34"/>
      <c r="M226" s="165" t="s">
        <v>1</v>
      </c>
      <c r="N226" s="166" t="s">
        <v>40</v>
      </c>
      <c r="O226" s="62"/>
      <c r="P226" s="167">
        <f t="shared" si="41"/>
        <v>0</v>
      </c>
      <c r="Q226" s="167">
        <v>0</v>
      </c>
      <c r="R226" s="167">
        <f t="shared" si="42"/>
        <v>0</v>
      </c>
      <c r="S226" s="167">
        <v>0</v>
      </c>
      <c r="T226" s="168">
        <f t="shared" si="4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289</v>
      </c>
      <c r="AT226" s="169" t="s">
        <v>197</v>
      </c>
      <c r="AU226" s="169" t="s">
        <v>87</v>
      </c>
      <c r="AY226" s="18" t="s">
        <v>196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8" t="s">
        <v>87</v>
      </c>
      <c r="BK226" s="170">
        <f t="shared" si="49"/>
        <v>0</v>
      </c>
      <c r="BL226" s="18" t="s">
        <v>289</v>
      </c>
      <c r="BM226" s="169" t="s">
        <v>1060</v>
      </c>
    </row>
    <row r="227" spans="1:65" s="2" customFormat="1" ht="24.2" customHeight="1">
      <c r="A227" s="33"/>
      <c r="B227" s="156"/>
      <c r="C227" s="157" t="s">
        <v>718</v>
      </c>
      <c r="D227" s="157" t="s">
        <v>197</v>
      </c>
      <c r="E227" s="158" t="s">
        <v>2180</v>
      </c>
      <c r="F227" s="159" t="s">
        <v>2181</v>
      </c>
      <c r="G227" s="160" t="s">
        <v>316</v>
      </c>
      <c r="H227" s="161">
        <v>100</v>
      </c>
      <c r="I227" s="162"/>
      <c r="J227" s="163">
        <f t="shared" si="40"/>
        <v>0</v>
      </c>
      <c r="K227" s="164"/>
      <c r="L227" s="34"/>
      <c r="M227" s="165" t="s">
        <v>1</v>
      </c>
      <c r="N227" s="166" t="s">
        <v>40</v>
      </c>
      <c r="O227" s="62"/>
      <c r="P227" s="167">
        <f t="shared" si="41"/>
        <v>0</v>
      </c>
      <c r="Q227" s="167">
        <v>0</v>
      </c>
      <c r="R227" s="167">
        <f t="shared" si="42"/>
        <v>0</v>
      </c>
      <c r="S227" s="167">
        <v>0</v>
      </c>
      <c r="T227" s="168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289</v>
      </c>
      <c r="AT227" s="169" t="s">
        <v>197</v>
      </c>
      <c r="AU227" s="169" t="s">
        <v>87</v>
      </c>
      <c r="AY227" s="18" t="s">
        <v>196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8" t="s">
        <v>87</v>
      </c>
      <c r="BK227" s="170">
        <f t="shared" si="49"/>
        <v>0</v>
      </c>
      <c r="BL227" s="18" t="s">
        <v>289</v>
      </c>
      <c r="BM227" s="169" t="s">
        <v>1070</v>
      </c>
    </row>
    <row r="228" spans="1:65" s="2" customFormat="1" ht="16.5" customHeight="1">
      <c r="A228" s="33"/>
      <c r="B228" s="156"/>
      <c r="C228" s="157" t="s">
        <v>2182</v>
      </c>
      <c r="D228" s="157" t="s">
        <v>197</v>
      </c>
      <c r="E228" s="158" t="s">
        <v>2183</v>
      </c>
      <c r="F228" s="159" t="s">
        <v>2184</v>
      </c>
      <c r="G228" s="160" t="s">
        <v>316</v>
      </c>
      <c r="H228" s="161">
        <v>130</v>
      </c>
      <c r="I228" s="162"/>
      <c r="J228" s="163">
        <f t="shared" si="40"/>
        <v>0</v>
      </c>
      <c r="K228" s="164"/>
      <c r="L228" s="34"/>
      <c r="M228" s="165" t="s">
        <v>1</v>
      </c>
      <c r="N228" s="166" t="s">
        <v>40</v>
      </c>
      <c r="O228" s="62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289</v>
      </c>
      <c r="AT228" s="169" t="s">
        <v>197</v>
      </c>
      <c r="AU228" s="169" t="s">
        <v>87</v>
      </c>
      <c r="AY228" s="18" t="s">
        <v>196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8" t="s">
        <v>87</v>
      </c>
      <c r="BK228" s="170">
        <f t="shared" si="49"/>
        <v>0</v>
      </c>
      <c r="BL228" s="18" t="s">
        <v>289</v>
      </c>
      <c r="BM228" s="169" t="s">
        <v>1078</v>
      </c>
    </row>
    <row r="229" spans="1:65" s="2" customFormat="1" ht="16.5" customHeight="1">
      <c r="A229" s="33"/>
      <c r="B229" s="156"/>
      <c r="C229" s="157" t="s">
        <v>729</v>
      </c>
      <c r="D229" s="157" t="s">
        <v>197</v>
      </c>
      <c r="E229" s="158" t="s">
        <v>2185</v>
      </c>
      <c r="F229" s="159" t="s">
        <v>2186</v>
      </c>
      <c r="G229" s="160" t="s">
        <v>316</v>
      </c>
      <c r="H229" s="161">
        <v>118</v>
      </c>
      <c r="I229" s="162"/>
      <c r="J229" s="163">
        <f t="shared" si="40"/>
        <v>0</v>
      </c>
      <c r="K229" s="164"/>
      <c r="L229" s="34"/>
      <c r="M229" s="165" t="s">
        <v>1</v>
      </c>
      <c r="N229" s="166" t="s">
        <v>40</v>
      </c>
      <c r="O229" s="62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289</v>
      </c>
      <c r="AT229" s="169" t="s">
        <v>197</v>
      </c>
      <c r="AU229" s="169" t="s">
        <v>87</v>
      </c>
      <c r="AY229" s="18" t="s">
        <v>196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8" t="s">
        <v>87</v>
      </c>
      <c r="BK229" s="170">
        <f t="shared" si="49"/>
        <v>0</v>
      </c>
      <c r="BL229" s="18" t="s">
        <v>289</v>
      </c>
      <c r="BM229" s="169" t="s">
        <v>1088</v>
      </c>
    </row>
    <row r="230" spans="1:65" s="2" customFormat="1" ht="16.5" customHeight="1">
      <c r="A230" s="33"/>
      <c r="B230" s="156"/>
      <c r="C230" s="157" t="s">
        <v>2187</v>
      </c>
      <c r="D230" s="157" t="s">
        <v>197</v>
      </c>
      <c r="E230" s="158" t="s">
        <v>2188</v>
      </c>
      <c r="F230" s="159" t="s">
        <v>2189</v>
      </c>
      <c r="G230" s="160" t="s">
        <v>316</v>
      </c>
      <c r="H230" s="161">
        <v>59</v>
      </c>
      <c r="I230" s="162"/>
      <c r="J230" s="163">
        <f t="shared" si="40"/>
        <v>0</v>
      </c>
      <c r="K230" s="164"/>
      <c r="L230" s="34"/>
      <c r="M230" s="165" t="s">
        <v>1</v>
      </c>
      <c r="N230" s="166" t="s">
        <v>40</v>
      </c>
      <c r="O230" s="62"/>
      <c r="P230" s="167">
        <f t="shared" si="41"/>
        <v>0</v>
      </c>
      <c r="Q230" s="167">
        <v>0</v>
      </c>
      <c r="R230" s="167">
        <f t="shared" si="42"/>
        <v>0</v>
      </c>
      <c r="S230" s="167">
        <v>0</v>
      </c>
      <c r="T230" s="168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289</v>
      </c>
      <c r="AT230" s="169" t="s">
        <v>197</v>
      </c>
      <c r="AU230" s="169" t="s">
        <v>87</v>
      </c>
      <c r="AY230" s="18" t="s">
        <v>196</v>
      </c>
      <c r="BE230" s="170">
        <f t="shared" si="44"/>
        <v>0</v>
      </c>
      <c r="BF230" s="170">
        <f t="shared" si="45"/>
        <v>0</v>
      </c>
      <c r="BG230" s="170">
        <f t="shared" si="46"/>
        <v>0</v>
      </c>
      <c r="BH230" s="170">
        <f t="shared" si="47"/>
        <v>0</v>
      </c>
      <c r="BI230" s="170">
        <f t="shared" si="48"/>
        <v>0</v>
      </c>
      <c r="BJ230" s="18" t="s">
        <v>87</v>
      </c>
      <c r="BK230" s="170">
        <f t="shared" si="49"/>
        <v>0</v>
      </c>
      <c r="BL230" s="18" t="s">
        <v>289</v>
      </c>
      <c r="BM230" s="169" t="s">
        <v>1098</v>
      </c>
    </row>
    <row r="231" spans="1:65" s="2" customFormat="1" ht="16.5" customHeight="1">
      <c r="A231" s="33"/>
      <c r="B231" s="156"/>
      <c r="C231" s="157" t="s">
        <v>2096</v>
      </c>
      <c r="D231" s="157" t="s">
        <v>197</v>
      </c>
      <c r="E231" s="158" t="s">
        <v>2190</v>
      </c>
      <c r="F231" s="159" t="s">
        <v>2191</v>
      </c>
      <c r="G231" s="160" t="s">
        <v>316</v>
      </c>
      <c r="H231" s="161">
        <v>17</v>
      </c>
      <c r="I231" s="162"/>
      <c r="J231" s="163">
        <f t="shared" si="40"/>
        <v>0</v>
      </c>
      <c r="K231" s="164"/>
      <c r="L231" s="34"/>
      <c r="M231" s="165" t="s">
        <v>1</v>
      </c>
      <c r="N231" s="166" t="s">
        <v>40</v>
      </c>
      <c r="O231" s="62"/>
      <c r="P231" s="167">
        <f t="shared" si="41"/>
        <v>0</v>
      </c>
      <c r="Q231" s="167">
        <v>0</v>
      </c>
      <c r="R231" s="167">
        <f t="shared" si="42"/>
        <v>0</v>
      </c>
      <c r="S231" s="167">
        <v>0</v>
      </c>
      <c r="T231" s="168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289</v>
      </c>
      <c r="AT231" s="169" t="s">
        <v>197</v>
      </c>
      <c r="AU231" s="169" t="s">
        <v>87</v>
      </c>
      <c r="AY231" s="18" t="s">
        <v>196</v>
      </c>
      <c r="BE231" s="170">
        <f t="shared" si="44"/>
        <v>0</v>
      </c>
      <c r="BF231" s="170">
        <f t="shared" si="45"/>
        <v>0</v>
      </c>
      <c r="BG231" s="170">
        <f t="shared" si="46"/>
        <v>0</v>
      </c>
      <c r="BH231" s="170">
        <f t="shared" si="47"/>
        <v>0</v>
      </c>
      <c r="BI231" s="170">
        <f t="shared" si="48"/>
        <v>0</v>
      </c>
      <c r="BJ231" s="18" t="s">
        <v>87</v>
      </c>
      <c r="BK231" s="170">
        <f t="shared" si="49"/>
        <v>0</v>
      </c>
      <c r="BL231" s="18" t="s">
        <v>289</v>
      </c>
      <c r="BM231" s="169" t="s">
        <v>1108</v>
      </c>
    </row>
    <row r="232" spans="1:65" s="2" customFormat="1" ht="16.5" customHeight="1">
      <c r="A232" s="33"/>
      <c r="B232" s="156"/>
      <c r="C232" s="157" t="s">
        <v>2192</v>
      </c>
      <c r="D232" s="157" t="s">
        <v>197</v>
      </c>
      <c r="E232" s="158" t="s">
        <v>2193</v>
      </c>
      <c r="F232" s="159" t="s">
        <v>2194</v>
      </c>
      <c r="G232" s="160" t="s">
        <v>444</v>
      </c>
      <c r="H232" s="161">
        <v>195</v>
      </c>
      <c r="I232" s="162"/>
      <c r="J232" s="163">
        <f t="shared" si="40"/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si="41"/>
        <v>0</v>
      </c>
      <c r="Q232" s="167">
        <v>0</v>
      </c>
      <c r="R232" s="167">
        <f t="shared" si="42"/>
        <v>0</v>
      </c>
      <c r="S232" s="167">
        <v>0</v>
      </c>
      <c r="T232" s="168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289</v>
      </c>
      <c r="AT232" s="169" t="s">
        <v>197</v>
      </c>
      <c r="AU232" s="169" t="s">
        <v>87</v>
      </c>
      <c r="AY232" s="18" t="s">
        <v>196</v>
      </c>
      <c r="BE232" s="170">
        <f t="shared" si="44"/>
        <v>0</v>
      </c>
      <c r="BF232" s="170">
        <f t="shared" si="45"/>
        <v>0</v>
      </c>
      <c r="BG232" s="170">
        <f t="shared" si="46"/>
        <v>0</v>
      </c>
      <c r="BH232" s="170">
        <f t="shared" si="47"/>
        <v>0</v>
      </c>
      <c r="BI232" s="170">
        <f t="shared" si="48"/>
        <v>0</v>
      </c>
      <c r="BJ232" s="18" t="s">
        <v>87</v>
      </c>
      <c r="BK232" s="170">
        <f t="shared" si="49"/>
        <v>0</v>
      </c>
      <c r="BL232" s="18" t="s">
        <v>289</v>
      </c>
      <c r="BM232" s="169" t="s">
        <v>1119</v>
      </c>
    </row>
    <row r="233" spans="1:65" s="2" customFormat="1" ht="24.2" customHeight="1">
      <c r="A233" s="33"/>
      <c r="B233" s="156"/>
      <c r="C233" s="157" t="s">
        <v>2099</v>
      </c>
      <c r="D233" s="157" t="s">
        <v>197</v>
      </c>
      <c r="E233" s="158" t="s">
        <v>2195</v>
      </c>
      <c r="F233" s="159" t="s">
        <v>2196</v>
      </c>
      <c r="G233" s="160" t="s">
        <v>444</v>
      </c>
      <c r="H233" s="161">
        <v>131</v>
      </c>
      <c r="I233" s="162"/>
      <c r="J233" s="163">
        <f t="shared" si="4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41"/>
        <v>0</v>
      </c>
      <c r="Q233" s="167">
        <v>0</v>
      </c>
      <c r="R233" s="167">
        <f t="shared" si="42"/>
        <v>0</v>
      </c>
      <c r="S233" s="167">
        <v>0</v>
      </c>
      <c r="T233" s="168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289</v>
      </c>
      <c r="AT233" s="169" t="s">
        <v>197</v>
      </c>
      <c r="AU233" s="169" t="s">
        <v>87</v>
      </c>
      <c r="AY233" s="18" t="s">
        <v>196</v>
      </c>
      <c r="BE233" s="170">
        <f t="shared" si="44"/>
        <v>0</v>
      </c>
      <c r="BF233" s="170">
        <f t="shared" si="45"/>
        <v>0</v>
      </c>
      <c r="BG233" s="170">
        <f t="shared" si="46"/>
        <v>0</v>
      </c>
      <c r="BH233" s="170">
        <f t="shared" si="47"/>
        <v>0</v>
      </c>
      <c r="BI233" s="170">
        <f t="shared" si="48"/>
        <v>0</v>
      </c>
      <c r="BJ233" s="18" t="s">
        <v>87</v>
      </c>
      <c r="BK233" s="170">
        <f t="shared" si="49"/>
        <v>0</v>
      </c>
      <c r="BL233" s="18" t="s">
        <v>289</v>
      </c>
      <c r="BM233" s="169" t="s">
        <v>1128</v>
      </c>
    </row>
    <row r="234" spans="1:65" s="2" customFormat="1" ht="24.2" customHeight="1">
      <c r="A234" s="33"/>
      <c r="B234" s="156"/>
      <c r="C234" s="157" t="s">
        <v>737</v>
      </c>
      <c r="D234" s="157" t="s">
        <v>197</v>
      </c>
      <c r="E234" s="158" t="s">
        <v>2197</v>
      </c>
      <c r="F234" s="159" t="s">
        <v>2198</v>
      </c>
      <c r="G234" s="160" t="s">
        <v>2199</v>
      </c>
      <c r="H234" s="161">
        <v>32</v>
      </c>
      <c r="I234" s="162"/>
      <c r="J234" s="163">
        <f t="shared" si="4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41"/>
        <v>0</v>
      </c>
      <c r="Q234" s="167">
        <v>0</v>
      </c>
      <c r="R234" s="167">
        <f t="shared" si="42"/>
        <v>0</v>
      </c>
      <c r="S234" s="167">
        <v>0</v>
      </c>
      <c r="T234" s="168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289</v>
      </c>
      <c r="AT234" s="169" t="s">
        <v>197</v>
      </c>
      <c r="AU234" s="169" t="s">
        <v>87</v>
      </c>
      <c r="AY234" s="18" t="s">
        <v>196</v>
      </c>
      <c r="BE234" s="170">
        <f t="shared" si="44"/>
        <v>0</v>
      </c>
      <c r="BF234" s="170">
        <f t="shared" si="45"/>
        <v>0</v>
      </c>
      <c r="BG234" s="170">
        <f t="shared" si="46"/>
        <v>0</v>
      </c>
      <c r="BH234" s="170">
        <f t="shared" si="47"/>
        <v>0</v>
      </c>
      <c r="BI234" s="170">
        <f t="shared" si="48"/>
        <v>0</v>
      </c>
      <c r="BJ234" s="18" t="s">
        <v>87</v>
      </c>
      <c r="BK234" s="170">
        <f t="shared" si="49"/>
        <v>0</v>
      </c>
      <c r="BL234" s="18" t="s">
        <v>289</v>
      </c>
      <c r="BM234" s="169" t="s">
        <v>1139</v>
      </c>
    </row>
    <row r="235" spans="1:65" s="2" customFormat="1" ht="24.2" customHeight="1">
      <c r="A235" s="33"/>
      <c r="B235" s="156"/>
      <c r="C235" s="157" t="s">
        <v>741</v>
      </c>
      <c r="D235" s="157" t="s">
        <v>197</v>
      </c>
      <c r="E235" s="158" t="s">
        <v>2200</v>
      </c>
      <c r="F235" s="159" t="s">
        <v>2201</v>
      </c>
      <c r="G235" s="160" t="s">
        <v>444</v>
      </c>
      <c r="H235" s="161">
        <v>8</v>
      </c>
      <c r="I235" s="162"/>
      <c r="J235" s="163">
        <f t="shared" si="40"/>
        <v>0</v>
      </c>
      <c r="K235" s="164"/>
      <c r="L235" s="34"/>
      <c r="M235" s="165" t="s">
        <v>1</v>
      </c>
      <c r="N235" s="166" t="s">
        <v>40</v>
      </c>
      <c r="O235" s="62"/>
      <c r="P235" s="167">
        <f t="shared" si="41"/>
        <v>0</v>
      </c>
      <c r="Q235" s="167">
        <v>0</v>
      </c>
      <c r="R235" s="167">
        <f t="shared" si="42"/>
        <v>0</v>
      </c>
      <c r="S235" s="167">
        <v>0</v>
      </c>
      <c r="T235" s="168">
        <f t="shared" si="4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289</v>
      </c>
      <c r="AT235" s="169" t="s">
        <v>197</v>
      </c>
      <c r="AU235" s="169" t="s">
        <v>87</v>
      </c>
      <c r="AY235" s="18" t="s">
        <v>196</v>
      </c>
      <c r="BE235" s="170">
        <f t="shared" si="44"/>
        <v>0</v>
      </c>
      <c r="BF235" s="170">
        <f t="shared" si="45"/>
        <v>0</v>
      </c>
      <c r="BG235" s="170">
        <f t="shared" si="46"/>
        <v>0</v>
      </c>
      <c r="BH235" s="170">
        <f t="shared" si="47"/>
        <v>0</v>
      </c>
      <c r="BI235" s="170">
        <f t="shared" si="48"/>
        <v>0</v>
      </c>
      <c r="BJ235" s="18" t="s">
        <v>87</v>
      </c>
      <c r="BK235" s="170">
        <f t="shared" si="49"/>
        <v>0</v>
      </c>
      <c r="BL235" s="18" t="s">
        <v>289</v>
      </c>
      <c r="BM235" s="169" t="s">
        <v>1153</v>
      </c>
    </row>
    <row r="236" spans="1:65" s="2" customFormat="1" ht="16.5" customHeight="1">
      <c r="A236" s="33"/>
      <c r="B236" s="156"/>
      <c r="C236" s="197" t="s">
        <v>746</v>
      </c>
      <c r="D236" s="197" t="s">
        <v>305</v>
      </c>
      <c r="E236" s="198" t="s">
        <v>2202</v>
      </c>
      <c r="F236" s="199" t="s">
        <v>2203</v>
      </c>
      <c r="G236" s="200" t="s">
        <v>444</v>
      </c>
      <c r="H236" s="201">
        <v>8</v>
      </c>
      <c r="I236" s="202"/>
      <c r="J236" s="203">
        <f t="shared" si="40"/>
        <v>0</v>
      </c>
      <c r="K236" s="204"/>
      <c r="L236" s="205"/>
      <c r="M236" s="206" t="s">
        <v>1</v>
      </c>
      <c r="N236" s="207" t="s">
        <v>40</v>
      </c>
      <c r="O236" s="62"/>
      <c r="P236" s="167">
        <f t="shared" si="41"/>
        <v>0</v>
      </c>
      <c r="Q236" s="167">
        <v>0</v>
      </c>
      <c r="R236" s="167">
        <f t="shared" si="42"/>
        <v>0</v>
      </c>
      <c r="S236" s="167">
        <v>0</v>
      </c>
      <c r="T236" s="168">
        <f t="shared" si="4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388</v>
      </c>
      <c r="AT236" s="169" t="s">
        <v>305</v>
      </c>
      <c r="AU236" s="169" t="s">
        <v>87</v>
      </c>
      <c r="AY236" s="18" t="s">
        <v>196</v>
      </c>
      <c r="BE236" s="170">
        <f t="shared" si="44"/>
        <v>0</v>
      </c>
      <c r="BF236" s="170">
        <f t="shared" si="45"/>
        <v>0</v>
      </c>
      <c r="BG236" s="170">
        <f t="shared" si="46"/>
        <v>0</v>
      </c>
      <c r="BH236" s="170">
        <f t="shared" si="47"/>
        <v>0</v>
      </c>
      <c r="BI236" s="170">
        <f t="shared" si="48"/>
        <v>0</v>
      </c>
      <c r="BJ236" s="18" t="s">
        <v>87</v>
      </c>
      <c r="BK236" s="170">
        <f t="shared" si="49"/>
        <v>0</v>
      </c>
      <c r="BL236" s="18" t="s">
        <v>289</v>
      </c>
      <c r="BM236" s="169" t="s">
        <v>1171</v>
      </c>
    </row>
    <row r="237" spans="1:65" s="2" customFormat="1" ht="24.2" customHeight="1">
      <c r="A237" s="33"/>
      <c r="B237" s="156"/>
      <c r="C237" s="157" t="s">
        <v>751</v>
      </c>
      <c r="D237" s="157" t="s">
        <v>197</v>
      </c>
      <c r="E237" s="158" t="s">
        <v>2204</v>
      </c>
      <c r="F237" s="159" t="s">
        <v>2205</v>
      </c>
      <c r="G237" s="160" t="s">
        <v>444</v>
      </c>
      <c r="H237" s="161">
        <v>20</v>
      </c>
      <c r="I237" s="162"/>
      <c r="J237" s="163">
        <f t="shared" si="40"/>
        <v>0</v>
      </c>
      <c r="K237" s="164"/>
      <c r="L237" s="34"/>
      <c r="M237" s="165" t="s">
        <v>1</v>
      </c>
      <c r="N237" s="166" t="s">
        <v>40</v>
      </c>
      <c r="O237" s="62"/>
      <c r="P237" s="167">
        <f t="shared" si="41"/>
        <v>0</v>
      </c>
      <c r="Q237" s="167">
        <v>0</v>
      </c>
      <c r="R237" s="167">
        <f t="shared" si="42"/>
        <v>0</v>
      </c>
      <c r="S237" s="167">
        <v>0</v>
      </c>
      <c r="T237" s="168">
        <f t="shared" si="4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289</v>
      </c>
      <c r="AT237" s="169" t="s">
        <v>197</v>
      </c>
      <c r="AU237" s="169" t="s">
        <v>87</v>
      </c>
      <c r="AY237" s="18" t="s">
        <v>196</v>
      </c>
      <c r="BE237" s="170">
        <f t="shared" si="44"/>
        <v>0</v>
      </c>
      <c r="BF237" s="170">
        <f t="shared" si="45"/>
        <v>0</v>
      </c>
      <c r="BG237" s="170">
        <f t="shared" si="46"/>
        <v>0</v>
      </c>
      <c r="BH237" s="170">
        <f t="shared" si="47"/>
        <v>0</v>
      </c>
      <c r="BI237" s="170">
        <f t="shared" si="48"/>
        <v>0</v>
      </c>
      <c r="BJ237" s="18" t="s">
        <v>87</v>
      </c>
      <c r="BK237" s="170">
        <f t="shared" si="49"/>
        <v>0</v>
      </c>
      <c r="BL237" s="18" t="s">
        <v>289</v>
      </c>
      <c r="BM237" s="169" t="s">
        <v>1184</v>
      </c>
    </row>
    <row r="238" spans="1:65" s="2" customFormat="1" ht="16.5" customHeight="1">
      <c r="A238" s="33"/>
      <c r="B238" s="156"/>
      <c r="C238" s="197" t="s">
        <v>756</v>
      </c>
      <c r="D238" s="197" t="s">
        <v>305</v>
      </c>
      <c r="E238" s="198" t="s">
        <v>2206</v>
      </c>
      <c r="F238" s="199" t="s">
        <v>2207</v>
      </c>
      <c r="G238" s="200" t="s">
        <v>444</v>
      </c>
      <c r="H238" s="201">
        <v>20</v>
      </c>
      <c r="I238" s="202"/>
      <c r="J238" s="203">
        <f t="shared" si="40"/>
        <v>0</v>
      </c>
      <c r="K238" s="204"/>
      <c r="L238" s="205"/>
      <c r="M238" s="206" t="s">
        <v>1</v>
      </c>
      <c r="N238" s="207" t="s">
        <v>40</v>
      </c>
      <c r="O238" s="62"/>
      <c r="P238" s="167">
        <f t="shared" si="41"/>
        <v>0</v>
      </c>
      <c r="Q238" s="167">
        <v>0</v>
      </c>
      <c r="R238" s="167">
        <f t="shared" si="42"/>
        <v>0</v>
      </c>
      <c r="S238" s="167">
        <v>0</v>
      </c>
      <c r="T238" s="168">
        <f t="shared" si="4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388</v>
      </c>
      <c r="AT238" s="169" t="s">
        <v>305</v>
      </c>
      <c r="AU238" s="169" t="s">
        <v>87</v>
      </c>
      <c r="AY238" s="18" t="s">
        <v>196</v>
      </c>
      <c r="BE238" s="170">
        <f t="shared" si="44"/>
        <v>0</v>
      </c>
      <c r="BF238" s="170">
        <f t="shared" si="45"/>
        <v>0</v>
      </c>
      <c r="BG238" s="170">
        <f t="shared" si="46"/>
        <v>0</v>
      </c>
      <c r="BH238" s="170">
        <f t="shared" si="47"/>
        <v>0</v>
      </c>
      <c r="BI238" s="170">
        <f t="shared" si="48"/>
        <v>0</v>
      </c>
      <c r="BJ238" s="18" t="s">
        <v>87</v>
      </c>
      <c r="BK238" s="170">
        <f t="shared" si="49"/>
        <v>0</v>
      </c>
      <c r="BL238" s="18" t="s">
        <v>289</v>
      </c>
      <c r="BM238" s="169" t="s">
        <v>1194</v>
      </c>
    </row>
    <row r="239" spans="1:65" s="2" customFormat="1" ht="24.2" customHeight="1">
      <c r="A239" s="33"/>
      <c r="B239" s="156"/>
      <c r="C239" s="157" t="s">
        <v>761</v>
      </c>
      <c r="D239" s="157" t="s">
        <v>197</v>
      </c>
      <c r="E239" s="158" t="s">
        <v>2208</v>
      </c>
      <c r="F239" s="159" t="s">
        <v>2209</v>
      </c>
      <c r="G239" s="160" t="s">
        <v>444</v>
      </c>
      <c r="H239" s="161">
        <v>8</v>
      </c>
      <c r="I239" s="162"/>
      <c r="J239" s="163">
        <f t="shared" si="40"/>
        <v>0</v>
      </c>
      <c r="K239" s="164"/>
      <c r="L239" s="34"/>
      <c r="M239" s="165" t="s">
        <v>1</v>
      </c>
      <c r="N239" s="166" t="s">
        <v>40</v>
      </c>
      <c r="O239" s="62"/>
      <c r="P239" s="167">
        <f t="shared" si="41"/>
        <v>0</v>
      </c>
      <c r="Q239" s="167">
        <v>0</v>
      </c>
      <c r="R239" s="167">
        <f t="shared" si="42"/>
        <v>0</v>
      </c>
      <c r="S239" s="167">
        <v>0</v>
      </c>
      <c r="T239" s="168">
        <f t="shared" si="4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289</v>
      </c>
      <c r="AT239" s="169" t="s">
        <v>197</v>
      </c>
      <c r="AU239" s="169" t="s">
        <v>87</v>
      </c>
      <c r="AY239" s="18" t="s">
        <v>196</v>
      </c>
      <c r="BE239" s="170">
        <f t="shared" si="44"/>
        <v>0</v>
      </c>
      <c r="BF239" s="170">
        <f t="shared" si="45"/>
        <v>0</v>
      </c>
      <c r="BG239" s="170">
        <f t="shared" si="46"/>
        <v>0</v>
      </c>
      <c r="BH239" s="170">
        <f t="shared" si="47"/>
        <v>0</v>
      </c>
      <c r="BI239" s="170">
        <f t="shared" si="48"/>
        <v>0</v>
      </c>
      <c r="BJ239" s="18" t="s">
        <v>87</v>
      </c>
      <c r="BK239" s="170">
        <f t="shared" si="49"/>
        <v>0</v>
      </c>
      <c r="BL239" s="18" t="s">
        <v>289</v>
      </c>
      <c r="BM239" s="169" t="s">
        <v>1205</v>
      </c>
    </row>
    <row r="240" spans="1:65" s="2" customFormat="1" ht="16.5" customHeight="1">
      <c r="A240" s="33"/>
      <c r="B240" s="156"/>
      <c r="C240" s="197" t="s">
        <v>727</v>
      </c>
      <c r="D240" s="197" t="s">
        <v>305</v>
      </c>
      <c r="E240" s="198" t="s">
        <v>2210</v>
      </c>
      <c r="F240" s="199" t="s">
        <v>2211</v>
      </c>
      <c r="G240" s="200" t="s">
        <v>444</v>
      </c>
      <c r="H240" s="201">
        <v>8</v>
      </c>
      <c r="I240" s="202"/>
      <c r="J240" s="203">
        <f t="shared" si="40"/>
        <v>0</v>
      </c>
      <c r="K240" s="204"/>
      <c r="L240" s="205"/>
      <c r="M240" s="206" t="s">
        <v>1</v>
      </c>
      <c r="N240" s="207" t="s">
        <v>40</v>
      </c>
      <c r="O240" s="62"/>
      <c r="P240" s="167">
        <f t="shared" si="41"/>
        <v>0</v>
      </c>
      <c r="Q240" s="167">
        <v>0</v>
      </c>
      <c r="R240" s="167">
        <f t="shared" si="42"/>
        <v>0</v>
      </c>
      <c r="S240" s="167">
        <v>0</v>
      </c>
      <c r="T240" s="168">
        <f t="shared" si="4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388</v>
      </c>
      <c r="AT240" s="169" t="s">
        <v>305</v>
      </c>
      <c r="AU240" s="169" t="s">
        <v>87</v>
      </c>
      <c r="AY240" s="18" t="s">
        <v>196</v>
      </c>
      <c r="BE240" s="170">
        <f t="shared" si="44"/>
        <v>0</v>
      </c>
      <c r="BF240" s="170">
        <f t="shared" si="45"/>
        <v>0</v>
      </c>
      <c r="BG240" s="170">
        <f t="shared" si="46"/>
        <v>0</v>
      </c>
      <c r="BH240" s="170">
        <f t="shared" si="47"/>
        <v>0</v>
      </c>
      <c r="BI240" s="170">
        <f t="shared" si="48"/>
        <v>0</v>
      </c>
      <c r="BJ240" s="18" t="s">
        <v>87</v>
      </c>
      <c r="BK240" s="170">
        <f t="shared" si="49"/>
        <v>0</v>
      </c>
      <c r="BL240" s="18" t="s">
        <v>289</v>
      </c>
      <c r="BM240" s="169" t="s">
        <v>1219</v>
      </c>
    </row>
    <row r="241" spans="1:65" s="2" customFormat="1" ht="24.2" customHeight="1">
      <c r="A241" s="33"/>
      <c r="B241" s="156"/>
      <c r="C241" s="157" t="s">
        <v>772</v>
      </c>
      <c r="D241" s="157" t="s">
        <v>197</v>
      </c>
      <c r="E241" s="158" t="s">
        <v>2212</v>
      </c>
      <c r="F241" s="159" t="s">
        <v>2213</v>
      </c>
      <c r="G241" s="160" t="s">
        <v>444</v>
      </c>
      <c r="H241" s="161">
        <v>9</v>
      </c>
      <c r="I241" s="162"/>
      <c r="J241" s="163">
        <f t="shared" si="40"/>
        <v>0</v>
      </c>
      <c r="K241" s="164"/>
      <c r="L241" s="34"/>
      <c r="M241" s="165" t="s">
        <v>1</v>
      </c>
      <c r="N241" s="166" t="s">
        <v>40</v>
      </c>
      <c r="O241" s="62"/>
      <c r="P241" s="167">
        <f t="shared" si="41"/>
        <v>0</v>
      </c>
      <c r="Q241" s="167">
        <v>0</v>
      </c>
      <c r="R241" s="167">
        <f t="shared" si="42"/>
        <v>0</v>
      </c>
      <c r="S241" s="167">
        <v>0</v>
      </c>
      <c r="T241" s="168">
        <f t="shared" si="4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289</v>
      </c>
      <c r="AT241" s="169" t="s">
        <v>197</v>
      </c>
      <c r="AU241" s="169" t="s">
        <v>87</v>
      </c>
      <c r="AY241" s="18" t="s">
        <v>196</v>
      </c>
      <c r="BE241" s="170">
        <f t="shared" si="44"/>
        <v>0</v>
      </c>
      <c r="BF241" s="170">
        <f t="shared" si="45"/>
        <v>0</v>
      </c>
      <c r="BG241" s="170">
        <f t="shared" si="46"/>
        <v>0</v>
      </c>
      <c r="BH241" s="170">
        <f t="shared" si="47"/>
        <v>0</v>
      </c>
      <c r="BI241" s="170">
        <f t="shared" si="48"/>
        <v>0</v>
      </c>
      <c r="BJ241" s="18" t="s">
        <v>87</v>
      </c>
      <c r="BK241" s="170">
        <f t="shared" si="49"/>
        <v>0</v>
      </c>
      <c r="BL241" s="18" t="s">
        <v>289</v>
      </c>
      <c r="BM241" s="169" t="s">
        <v>1256</v>
      </c>
    </row>
    <row r="242" spans="1:65" s="2" customFormat="1" ht="16.5" customHeight="1">
      <c r="A242" s="33"/>
      <c r="B242" s="156"/>
      <c r="C242" s="197" t="s">
        <v>778</v>
      </c>
      <c r="D242" s="197" t="s">
        <v>305</v>
      </c>
      <c r="E242" s="198" t="s">
        <v>2214</v>
      </c>
      <c r="F242" s="199" t="s">
        <v>2215</v>
      </c>
      <c r="G242" s="200" t="s">
        <v>444</v>
      </c>
      <c r="H242" s="201">
        <v>9</v>
      </c>
      <c r="I242" s="202"/>
      <c r="J242" s="203">
        <f t="shared" si="40"/>
        <v>0</v>
      </c>
      <c r="K242" s="204"/>
      <c r="L242" s="205"/>
      <c r="M242" s="206" t="s">
        <v>1</v>
      </c>
      <c r="N242" s="207" t="s">
        <v>40</v>
      </c>
      <c r="O242" s="62"/>
      <c r="P242" s="167">
        <f t="shared" si="41"/>
        <v>0</v>
      </c>
      <c r="Q242" s="167">
        <v>0</v>
      </c>
      <c r="R242" s="167">
        <f t="shared" si="42"/>
        <v>0</v>
      </c>
      <c r="S242" s="167">
        <v>0</v>
      </c>
      <c r="T242" s="168">
        <f t="shared" si="4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388</v>
      </c>
      <c r="AT242" s="169" t="s">
        <v>305</v>
      </c>
      <c r="AU242" s="169" t="s">
        <v>87</v>
      </c>
      <c r="AY242" s="18" t="s">
        <v>196</v>
      </c>
      <c r="BE242" s="170">
        <f t="shared" si="44"/>
        <v>0</v>
      </c>
      <c r="BF242" s="170">
        <f t="shared" si="45"/>
        <v>0</v>
      </c>
      <c r="BG242" s="170">
        <f t="shared" si="46"/>
        <v>0</v>
      </c>
      <c r="BH242" s="170">
        <f t="shared" si="47"/>
        <v>0</v>
      </c>
      <c r="BI242" s="170">
        <f t="shared" si="48"/>
        <v>0</v>
      </c>
      <c r="BJ242" s="18" t="s">
        <v>87</v>
      </c>
      <c r="BK242" s="170">
        <f t="shared" si="49"/>
        <v>0</v>
      </c>
      <c r="BL242" s="18" t="s">
        <v>289</v>
      </c>
      <c r="BM242" s="169" t="s">
        <v>1265</v>
      </c>
    </row>
    <row r="243" spans="1:65" s="2" customFormat="1" ht="24.2" customHeight="1">
      <c r="A243" s="33"/>
      <c r="B243" s="156"/>
      <c r="C243" s="157" t="s">
        <v>783</v>
      </c>
      <c r="D243" s="157" t="s">
        <v>197</v>
      </c>
      <c r="E243" s="158" t="s">
        <v>2216</v>
      </c>
      <c r="F243" s="159" t="s">
        <v>2217</v>
      </c>
      <c r="G243" s="160" t="s">
        <v>444</v>
      </c>
      <c r="H243" s="161">
        <v>9</v>
      </c>
      <c r="I243" s="162"/>
      <c r="J243" s="163">
        <f t="shared" si="40"/>
        <v>0</v>
      </c>
      <c r="K243" s="164"/>
      <c r="L243" s="34"/>
      <c r="M243" s="165" t="s">
        <v>1</v>
      </c>
      <c r="N243" s="166" t="s">
        <v>40</v>
      </c>
      <c r="O243" s="62"/>
      <c r="P243" s="167">
        <f t="shared" si="41"/>
        <v>0</v>
      </c>
      <c r="Q243" s="167">
        <v>0</v>
      </c>
      <c r="R243" s="167">
        <f t="shared" si="42"/>
        <v>0</v>
      </c>
      <c r="S243" s="167">
        <v>0</v>
      </c>
      <c r="T243" s="168">
        <f t="shared" si="4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289</v>
      </c>
      <c r="AT243" s="169" t="s">
        <v>197</v>
      </c>
      <c r="AU243" s="169" t="s">
        <v>87</v>
      </c>
      <c r="AY243" s="18" t="s">
        <v>196</v>
      </c>
      <c r="BE243" s="170">
        <f t="shared" si="44"/>
        <v>0</v>
      </c>
      <c r="BF243" s="170">
        <f t="shared" si="45"/>
        <v>0</v>
      </c>
      <c r="BG243" s="170">
        <f t="shared" si="46"/>
        <v>0</v>
      </c>
      <c r="BH243" s="170">
        <f t="shared" si="47"/>
        <v>0</v>
      </c>
      <c r="BI243" s="170">
        <f t="shared" si="48"/>
        <v>0</v>
      </c>
      <c r="BJ243" s="18" t="s">
        <v>87</v>
      </c>
      <c r="BK243" s="170">
        <f t="shared" si="49"/>
        <v>0</v>
      </c>
      <c r="BL243" s="18" t="s">
        <v>289</v>
      </c>
      <c r="BM243" s="169" t="s">
        <v>1274</v>
      </c>
    </row>
    <row r="244" spans="1:65" s="2" customFormat="1" ht="16.5" customHeight="1">
      <c r="A244" s="33"/>
      <c r="B244" s="156"/>
      <c r="C244" s="197" t="s">
        <v>788</v>
      </c>
      <c r="D244" s="197" t="s">
        <v>305</v>
      </c>
      <c r="E244" s="198" t="s">
        <v>2218</v>
      </c>
      <c r="F244" s="199" t="s">
        <v>2219</v>
      </c>
      <c r="G244" s="200" t="s">
        <v>444</v>
      </c>
      <c r="H244" s="201">
        <v>9</v>
      </c>
      <c r="I244" s="202"/>
      <c r="J244" s="203">
        <f t="shared" si="40"/>
        <v>0</v>
      </c>
      <c r="K244" s="204"/>
      <c r="L244" s="205"/>
      <c r="M244" s="206" t="s">
        <v>1</v>
      </c>
      <c r="N244" s="207" t="s">
        <v>40</v>
      </c>
      <c r="O244" s="62"/>
      <c r="P244" s="167">
        <f t="shared" si="41"/>
        <v>0</v>
      </c>
      <c r="Q244" s="167">
        <v>0</v>
      </c>
      <c r="R244" s="167">
        <f t="shared" si="42"/>
        <v>0</v>
      </c>
      <c r="S244" s="167">
        <v>0</v>
      </c>
      <c r="T244" s="168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388</v>
      </c>
      <c r="AT244" s="169" t="s">
        <v>305</v>
      </c>
      <c r="AU244" s="169" t="s">
        <v>87</v>
      </c>
      <c r="AY244" s="18" t="s">
        <v>196</v>
      </c>
      <c r="BE244" s="170">
        <f t="shared" si="44"/>
        <v>0</v>
      </c>
      <c r="BF244" s="170">
        <f t="shared" si="45"/>
        <v>0</v>
      </c>
      <c r="BG244" s="170">
        <f t="shared" si="46"/>
        <v>0</v>
      </c>
      <c r="BH244" s="170">
        <f t="shared" si="47"/>
        <v>0</v>
      </c>
      <c r="BI244" s="170">
        <f t="shared" si="48"/>
        <v>0</v>
      </c>
      <c r="BJ244" s="18" t="s">
        <v>87</v>
      </c>
      <c r="BK244" s="170">
        <f t="shared" si="49"/>
        <v>0</v>
      </c>
      <c r="BL244" s="18" t="s">
        <v>289</v>
      </c>
      <c r="BM244" s="169" t="s">
        <v>1282</v>
      </c>
    </row>
    <row r="245" spans="1:65" s="2" customFormat="1" ht="24.2" customHeight="1">
      <c r="A245" s="33"/>
      <c r="B245" s="156"/>
      <c r="C245" s="157" t="s">
        <v>791</v>
      </c>
      <c r="D245" s="157" t="s">
        <v>197</v>
      </c>
      <c r="E245" s="158" t="s">
        <v>2220</v>
      </c>
      <c r="F245" s="159" t="s">
        <v>2221</v>
      </c>
      <c r="G245" s="160" t="s">
        <v>444</v>
      </c>
      <c r="H245" s="161">
        <v>4</v>
      </c>
      <c r="I245" s="162"/>
      <c r="J245" s="163">
        <f t="shared" si="40"/>
        <v>0</v>
      </c>
      <c r="K245" s="164"/>
      <c r="L245" s="34"/>
      <c r="M245" s="165" t="s">
        <v>1</v>
      </c>
      <c r="N245" s="166" t="s">
        <v>40</v>
      </c>
      <c r="O245" s="62"/>
      <c r="P245" s="167">
        <f t="shared" si="41"/>
        <v>0</v>
      </c>
      <c r="Q245" s="167">
        <v>0</v>
      </c>
      <c r="R245" s="167">
        <f t="shared" si="42"/>
        <v>0</v>
      </c>
      <c r="S245" s="167">
        <v>0</v>
      </c>
      <c r="T245" s="168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289</v>
      </c>
      <c r="AT245" s="169" t="s">
        <v>197</v>
      </c>
      <c r="AU245" s="169" t="s">
        <v>87</v>
      </c>
      <c r="AY245" s="18" t="s">
        <v>196</v>
      </c>
      <c r="BE245" s="170">
        <f t="shared" si="44"/>
        <v>0</v>
      </c>
      <c r="BF245" s="170">
        <f t="shared" si="45"/>
        <v>0</v>
      </c>
      <c r="BG245" s="170">
        <f t="shared" si="46"/>
        <v>0</v>
      </c>
      <c r="BH245" s="170">
        <f t="shared" si="47"/>
        <v>0</v>
      </c>
      <c r="BI245" s="170">
        <f t="shared" si="48"/>
        <v>0</v>
      </c>
      <c r="BJ245" s="18" t="s">
        <v>87</v>
      </c>
      <c r="BK245" s="170">
        <f t="shared" si="49"/>
        <v>0</v>
      </c>
      <c r="BL245" s="18" t="s">
        <v>289</v>
      </c>
      <c r="BM245" s="169" t="s">
        <v>1290</v>
      </c>
    </row>
    <row r="246" spans="1:65" s="2" customFormat="1" ht="16.5" customHeight="1">
      <c r="A246" s="33"/>
      <c r="B246" s="156"/>
      <c r="C246" s="197" t="s">
        <v>795</v>
      </c>
      <c r="D246" s="197" t="s">
        <v>305</v>
      </c>
      <c r="E246" s="198" t="s">
        <v>2222</v>
      </c>
      <c r="F246" s="199" t="s">
        <v>2223</v>
      </c>
      <c r="G246" s="200" t="s">
        <v>444</v>
      </c>
      <c r="H246" s="201">
        <v>4</v>
      </c>
      <c r="I246" s="202"/>
      <c r="J246" s="203">
        <f t="shared" si="40"/>
        <v>0</v>
      </c>
      <c r="K246" s="204"/>
      <c r="L246" s="205"/>
      <c r="M246" s="206" t="s">
        <v>1</v>
      </c>
      <c r="N246" s="207" t="s">
        <v>40</v>
      </c>
      <c r="O246" s="62"/>
      <c r="P246" s="167">
        <f t="shared" si="41"/>
        <v>0</v>
      </c>
      <c r="Q246" s="167">
        <v>0</v>
      </c>
      <c r="R246" s="167">
        <f t="shared" si="42"/>
        <v>0</v>
      </c>
      <c r="S246" s="167">
        <v>0</v>
      </c>
      <c r="T246" s="168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388</v>
      </c>
      <c r="AT246" s="169" t="s">
        <v>305</v>
      </c>
      <c r="AU246" s="169" t="s">
        <v>87</v>
      </c>
      <c r="AY246" s="18" t="s">
        <v>196</v>
      </c>
      <c r="BE246" s="170">
        <f t="shared" si="44"/>
        <v>0</v>
      </c>
      <c r="BF246" s="170">
        <f t="shared" si="45"/>
        <v>0</v>
      </c>
      <c r="BG246" s="170">
        <f t="shared" si="46"/>
        <v>0</v>
      </c>
      <c r="BH246" s="170">
        <f t="shared" si="47"/>
        <v>0</v>
      </c>
      <c r="BI246" s="170">
        <f t="shared" si="48"/>
        <v>0</v>
      </c>
      <c r="BJ246" s="18" t="s">
        <v>87</v>
      </c>
      <c r="BK246" s="170">
        <f t="shared" si="49"/>
        <v>0</v>
      </c>
      <c r="BL246" s="18" t="s">
        <v>289</v>
      </c>
      <c r="BM246" s="169" t="s">
        <v>1298</v>
      </c>
    </row>
    <row r="247" spans="1:65" s="2" customFormat="1" ht="24.2" customHeight="1">
      <c r="A247" s="33"/>
      <c r="B247" s="156"/>
      <c r="C247" s="157" t="s">
        <v>797</v>
      </c>
      <c r="D247" s="157" t="s">
        <v>197</v>
      </c>
      <c r="E247" s="158" t="s">
        <v>2224</v>
      </c>
      <c r="F247" s="159" t="s">
        <v>2225</v>
      </c>
      <c r="G247" s="160" t="s">
        <v>444</v>
      </c>
      <c r="H247" s="161">
        <v>2</v>
      </c>
      <c r="I247" s="162"/>
      <c r="J247" s="163">
        <f t="shared" si="40"/>
        <v>0</v>
      </c>
      <c r="K247" s="164"/>
      <c r="L247" s="34"/>
      <c r="M247" s="165" t="s">
        <v>1</v>
      </c>
      <c r="N247" s="166" t="s">
        <v>40</v>
      </c>
      <c r="O247" s="62"/>
      <c r="P247" s="167">
        <f t="shared" si="41"/>
        <v>0</v>
      </c>
      <c r="Q247" s="167">
        <v>0</v>
      </c>
      <c r="R247" s="167">
        <f t="shared" si="42"/>
        <v>0</v>
      </c>
      <c r="S247" s="167">
        <v>0</v>
      </c>
      <c r="T247" s="168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289</v>
      </c>
      <c r="AT247" s="169" t="s">
        <v>197</v>
      </c>
      <c r="AU247" s="169" t="s">
        <v>87</v>
      </c>
      <c r="AY247" s="18" t="s">
        <v>196</v>
      </c>
      <c r="BE247" s="170">
        <f t="shared" si="44"/>
        <v>0</v>
      </c>
      <c r="BF247" s="170">
        <f t="shared" si="45"/>
        <v>0</v>
      </c>
      <c r="BG247" s="170">
        <f t="shared" si="46"/>
        <v>0</v>
      </c>
      <c r="BH247" s="170">
        <f t="shared" si="47"/>
        <v>0</v>
      </c>
      <c r="BI247" s="170">
        <f t="shared" si="48"/>
        <v>0</v>
      </c>
      <c r="BJ247" s="18" t="s">
        <v>87</v>
      </c>
      <c r="BK247" s="170">
        <f t="shared" si="49"/>
        <v>0</v>
      </c>
      <c r="BL247" s="18" t="s">
        <v>289</v>
      </c>
      <c r="BM247" s="169" t="s">
        <v>1306</v>
      </c>
    </row>
    <row r="248" spans="1:65" s="2" customFormat="1" ht="16.5" customHeight="1">
      <c r="A248" s="33"/>
      <c r="B248" s="156"/>
      <c r="C248" s="197" t="s">
        <v>801</v>
      </c>
      <c r="D248" s="197" t="s">
        <v>305</v>
      </c>
      <c r="E248" s="198" t="s">
        <v>2226</v>
      </c>
      <c r="F248" s="199" t="s">
        <v>2227</v>
      </c>
      <c r="G248" s="200" t="s">
        <v>444</v>
      </c>
      <c r="H248" s="201">
        <v>2</v>
      </c>
      <c r="I248" s="202"/>
      <c r="J248" s="203">
        <f t="shared" si="40"/>
        <v>0</v>
      </c>
      <c r="K248" s="204"/>
      <c r="L248" s="205"/>
      <c r="M248" s="206" t="s">
        <v>1</v>
      </c>
      <c r="N248" s="207" t="s">
        <v>40</v>
      </c>
      <c r="O248" s="62"/>
      <c r="P248" s="167">
        <f t="shared" si="41"/>
        <v>0</v>
      </c>
      <c r="Q248" s="167">
        <v>0</v>
      </c>
      <c r="R248" s="167">
        <f t="shared" si="42"/>
        <v>0</v>
      </c>
      <c r="S248" s="167">
        <v>0</v>
      </c>
      <c r="T248" s="168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388</v>
      </c>
      <c r="AT248" s="169" t="s">
        <v>305</v>
      </c>
      <c r="AU248" s="169" t="s">
        <v>87</v>
      </c>
      <c r="AY248" s="18" t="s">
        <v>196</v>
      </c>
      <c r="BE248" s="170">
        <f t="shared" si="44"/>
        <v>0</v>
      </c>
      <c r="BF248" s="170">
        <f t="shared" si="45"/>
        <v>0</v>
      </c>
      <c r="BG248" s="170">
        <f t="shared" si="46"/>
        <v>0</v>
      </c>
      <c r="BH248" s="170">
        <f t="shared" si="47"/>
        <v>0</v>
      </c>
      <c r="BI248" s="170">
        <f t="shared" si="48"/>
        <v>0</v>
      </c>
      <c r="BJ248" s="18" t="s">
        <v>87</v>
      </c>
      <c r="BK248" s="170">
        <f t="shared" si="49"/>
        <v>0</v>
      </c>
      <c r="BL248" s="18" t="s">
        <v>289</v>
      </c>
      <c r="BM248" s="169" t="s">
        <v>2228</v>
      </c>
    </row>
    <row r="249" spans="1:65" s="2" customFormat="1" ht="21.75" customHeight="1">
      <c r="A249" s="33"/>
      <c r="B249" s="156"/>
      <c r="C249" s="157" t="s">
        <v>804</v>
      </c>
      <c r="D249" s="157" t="s">
        <v>197</v>
      </c>
      <c r="E249" s="158" t="s">
        <v>2229</v>
      </c>
      <c r="F249" s="159" t="s">
        <v>2230</v>
      </c>
      <c r="G249" s="160" t="s">
        <v>444</v>
      </c>
      <c r="H249" s="161">
        <v>1</v>
      </c>
      <c r="I249" s="162"/>
      <c r="J249" s="163">
        <f t="shared" si="4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41"/>
        <v>0</v>
      </c>
      <c r="Q249" s="167">
        <v>0</v>
      </c>
      <c r="R249" s="167">
        <f t="shared" si="42"/>
        <v>0</v>
      </c>
      <c r="S249" s="167">
        <v>0</v>
      </c>
      <c r="T249" s="168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289</v>
      </c>
      <c r="AT249" s="169" t="s">
        <v>197</v>
      </c>
      <c r="AU249" s="169" t="s">
        <v>87</v>
      </c>
      <c r="AY249" s="18" t="s">
        <v>196</v>
      </c>
      <c r="BE249" s="170">
        <f t="shared" si="44"/>
        <v>0</v>
      </c>
      <c r="BF249" s="170">
        <f t="shared" si="45"/>
        <v>0</v>
      </c>
      <c r="BG249" s="170">
        <f t="shared" si="46"/>
        <v>0</v>
      </c>
      <c r="BH249" s="170">
        <f t="shared" si="47"/>
        <v>0</v>
      </c>
      <c r="BI249" s="170">
        <f t="shared" si="48"/>
        <v>0</v>
      </c>
      <c r="BJ249" s="18" t="s">
        <v>87</v>
      </c>
      <c r="BK249" s="170">
        <f t="shared" si="49"/>
        <v>0</v>
      </c>
      <c r="BL249" s="18" t="s">
        <v>289</v>
      </c>
      <c r="BM249" s="169" t="s">
        <v>2231</v>
      </c>
    </row>
    <row r="250" spans="1:65" s="2" customFormat="1" ht="16.5" customHeight="1">
      <c r="A250" s="33"/>
      <c r="B250" s="156"/>
      <c r="C250" s="197" t="s">
        <v>808</v>
      </c>
      <c r="D250" s="197" t="s">
        <v>305</v>
      </c>
      <c r="E250" s="198" t="s">
        <v>2232</v>
      </c>
      <c r="F250" s="199" t="s">
        <v>2233</v>
      </c>
      <c r="G250" s="200" t="s">
        <v>444</v>
      </c>
      <c r="H250" s="201">
        <v>1</v>
      </c>
      <c r="I250" s="202"/>
      <c r="J250" s="203">
        <f t="shared" si="40"/>
        <v>0</v>
      </c>
      <c r="K250" s="204"/>
      <c r="L250" s="205"/>
      <c r="M250" s="206" t="s">
        <v>1</v>
      </c>
      <c r="N250" s="207" t="s">
        <v>40</v>
      </c>
      <c r="O250" s="62"/>
      <c r="P250" s="167">
        <f t="shared" si="41"/>
        <v>0</v>
      </c>
      <c r="Q250" s="167">
        <v>0</v>
      </c>
      <c r="R250" s="167">
        <f t="shared" si="42"/>
        <v>0</v>
      </c>
      <c r="S250" s="167">
        <v>0</v>
      </c>
      <c r="T250" s="168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388</v>
      </c>
      <c r="AT250" s="169" t="s">
        <v>305</v>
      </c>
      <c r="AU250" s="169" t="s">
        <v>87</v>
      </c>
      <c r="AY250" s="18" t="s">
        <v>196</v>
      </c>
      <c r="BE250" s="170">
        <f t="shared" si="44"/>
        <v>0</v>
      </c>
      <c r="BF250" s="170">
        <f t="shared" si="45"/>
        <v>0</v>
      </c>
      <c r="BG250" s="170">
        <f t="shared" si="46"/>
        <v>0</v>
      </c>
      <c r="BH250" s="170">
        <f t="shared" si="47"/>
        <v>0</v>
      </c>
      <c r="BI250" s="170">
        <f t="shared" si="48"/>
        <v>0</v>
      </c>
      <c r="BJ250" s="18" t="s">
        <v>87</v>
      </c>
      <c r="BK250" s="170">
        <f t="shared" si="49"/>
        <v>0</v>
      </c>
      <c r="BL250" s="18" t="s">
        <v>289</v>
      </c>
      <c r="BM250" s="169" t="s">
        <v>2234</v>
      </c>
    </row>
    <row r="251" spans="1:65" s="2" customFormat="1" ht="21.75" customHeight="1">
      <c r="A251" s="33"/>
      <c r="B251" s="156"/>
      <c r="C251" s="157" t="s">
        <v>810</v>
      </c>
      <c r="D251" s="157" t="s">
        <v>197</v>
      </c>
      <c r="E251" s="158" t="s">
        <v>2235</v>
      </c>
      <c r="F251" s="159" t="s">
        <v>2236</v>
      </c>
      <c r="G251" s="160" t="s">
        <v>444</v>
      </c>
      <c r="H251" s="161">
        <v>2</v>
      </c>
      <c r="I251" s="162"/>
      <c r="J251" s="163">
        <f t="shared" si="40"/>
        <v>0</v>
      </c>
      <c r="K251" s="164"/>
      <c r="L251" s="34"/>
      <c r="M251" s="165" t="s">
        <v>1</v>
      </c>
      <c r="N251" s="166" t="s">
        <v>40</v>
      </c>
      <c r="O251" s="62"/>
      <c r="P251" s="167">
        <f t="shared" si="41"/>
        <v>0</v>
      </c>
      <c r="Q251" s="167">
        <v>0</v>
      </c>
      <c r="R251" s="167">
        <f t="shared" si="42"/>
        <v>0</v>
      </c>
      <c r="S251" s="167">
        <v>0</v>
      </c>
      <c r="T251" s="168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289</v>
      </c>
      <c r="AT251" s="169" t="s">
        <v>197</v>
      </c>
      <c r="AU251" s="169" t="s">
        <v>87</v>
      </c>
      <c r="AY251" s="18" t="s">
        <v>196</v>
      </c>
      <c r="BE251" s="170">
        <f t="shared" si="44"/>
        <v>0</v>
      </c>
      <c r="BF251" s="170">
        <f t="shared" si="45"/>
        <v>0</v>
      </c>
      <c r="BG251" s="170">
        <f t="shared" si="46"/>
        <v>0</v>
      </c>
      <c r="BH251" s="170">
        <f t="shared" si="47"/>
        <v>0</v>
      </c>
      <c r="BI251" s="170">
        <f t="shared" si="48"/>
        <v>0</v>
      </c>
      <c r="BJ251" s="18" t="s">
        <v>87</v>
      </c>
      <c r="BK251" s="170">
        <f t="shared" si="49"/>
        <v>0</v>
      </c>
      <c r="BL251" s="18" t="s">
        <v>289</v>
      </c>
      <c r="BM251" s="169" t="s">
        <v>1310</v>
      </c>
    </row>
    <row r="252" spans="1:65" s="2" customFormat="1" ht="16.5" customHeight="1">
      <c r="A252" s="33"/>
      <c r="B252" s="156"/>
      <c r="C252" s="197" t="s">
        <v>815</v>
      </c>
      <c r="D252" s="197" t="s">
        <v>305</v>
      </c>
      <c r="E252" s="198" t="s">
        <v>2237</v>
      </c>
      <c r="F252" s="199" t="s">
        <v>2238</v>
      </c>
      <c r="G252" s="200" t="s">
        <v>444</v>
      </c>
      <c r="H252" s="201">
        <v>2</v>
      </c>
      <c r="I252" s="202"/>
      <c r="J252" s="203">
        <f t="shared" si="40"/>
        <v>0</v>
      </c>
      <c r="K252" s="204"/>
      <c r="L252" s="205"/>
      <c r="M252" s="206" t="s">
        <v>1</v>
      </c>
      <c r="N252" s="207" t="s">
        <v>40</v>
      </c>
      <c r="O252" s="62"/>
      <c r="P252" s="167">
        <f t="shared" si="41"/>
        <v>0</v>
      </c>
      <c r="Q252" s="167">
        <v>0</v>
      </c>
      <c r="R252" s="167">
        <f t="shared" si="42"/>
        <v>0</v>
      </c>
      <c r="S252" s="167">
        <v>0</v>
      </c>
      <c r="T252" s="168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388</v>
      </c>
      <c r="AT252" s="169" t="s">
        <v>305</v>
      </c>
      <c r="AU252" s="169" t="s">
        <v>87</v>
      </c>
      <c r="AY252" s="18" t="s">
        <v>196</v>
      </c>
      <c r="BE252" s="170">
        <f t="shared" si="44"/>
        <v>0</v>
      </c>
      <c r="BF252" s="170">
        <f t="shared" si="45"/>
        <v>0</v>
      </c>
      <c r="BG252" s="170">
        <f t="shared" si="46"/>
        <v>0</v>
      </c>
      <c r="BH252" s="170">
        <f t="shared" si="47"/>
        <v>0</v>
      </c>
      <c r="BI252" s="170">
        <f t="shared" si="48"/>
        <v>0</v>
      </c>
      <c r="BJ252" s="18" t="s">
        <v>87</v>
      </c>
      <c r="BK252" s="170">
        <f t="shared" si="49"/>
        <v>0</v>
      </c>
      <c r="BL252" s="18" t="s">
        <v>289</v>
      </c>
      <c r="BM252" s="169" t="s">
        <v>1333</v>
      </c>
    </row>
    <row r="253" spans="1:65" s="2" customFormat="1" ht="21.75" customHeight="1">
      <c r="A253" s="33"/>
      <c r="B253" s="156"/>
      <c r="C253" s="157" t="s">
        <v>821</v>
      </c>
      <c r="D253" s="157" t="s">
        <v>197</v>
      </c>
      <c r="E253" s="158" t="s">
        <v>2239</v>
      </c>
      <c r="F253" s="159" t="s">
        <v>2240</v>
      </c>
      <c r="G253" s="160" t="s">
        <v>444</v>
      </c>
      <c r="H253" s="161">
        <v>2</v>
      </c>
      <c r="I253" s="162"/>
      <c r="J253" s="163">
        <f t="shared" si="40"/>
        <v>0</v>
      </c>
      <c r="K253" s="164"/>
      <c r="L253" s="34"/>
      <c r="M253" s="165" t="s">
        <v>1</v>
      </c>
      <c r="N253" s="166" t="s">
        <v>40</v>
      </c>
      <c r="O253" s="62"/>
      <c r="P253" s="167">
        <f t="shared" si="41"/>
        <v>0</v>
      </c>
      <c r="Q253" s="167">
        <v>0</v>
      </c>
      <c r="R253" s="167">
        <f t="shared" si="42"/>
        <v>0</v>
      </c>
      <c r="S253" s="167">
        <v>0</v>
      </c>
      <c r="T253" s="168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289</v>
      </c>
      <c r="AT253" s="169" t="s">
        <v>197</v>
      </c>
      <c r="AU253" s="169" t="s">
        <v>87</v>
      </c>
      <c r="AY253" s="18" t="s">
        <v>196</v>
      </c>
      <c r="BE253" s="170">
        <f t="shared" si="44"/>
        <v>0</v>
      </c>
      <c r="BF253" s="170">
        <f t="shared" si="45"/>
        <v>0</v>
      </c>
      <c r="BG253" s="170">
        <f t="shared" si="46"/>
        <v>0</v>
      </c>
      <c r="BH253" s="170">
        <f t="shared" si="47"/>
        <v>0</v>
      </c>
      <c r="BI253" s="170">
        <f t="shared" si="48"/>
        <v>0</v>
      </c>
      <c r="BJ253" s="18" t="s">
        <v>87</v>
      </c>
      <c r="BK253" s="170">
        <f t="shared" si="49"/>
        <v>0</v>
      </c>
      <c r="BL253" s="18" t="s">
        <v>289</v>
      </c>
      <c r="BM253" s="169" t="s">
        <v>1344</v>
      </c>
    </row>
    <row r="254" spans="1:65" s="2" customFormat="1" ht="21.75" customHeight="1">
      <c r="A254" s="33"/>
      <c r="B254" s="156"/>
      <c r="C254" s="197" t="s">
        <v>826</v>
      </c>
      <c r="D254" s="197" t="s">
        <v>305</v>
      </c>
      <c r="E254" s="198" t="s">
        <v>2241</v>
      </c>
      <c r="F254" s="199" t="s">
        <v>2242</v>
      </c>
      <c r="G254" s="200" t="s">
        <v>444</v>
      </c>
      <c r="H254" s="201">
        <v>2</v>
      </c>
      <c r="I254" s="202"/>
      <c r="J254" s="203">
        <f t="shared" si="40"/>
        <v>0</v>
      </c>
      <c r="K254" s="204"/>
      <c r="L254" s="205"/>
      <c r="M254" s="206" t="s">
        <v>1</v>
      </c>
      <c r="N254" s="207" t="s">
        <v>40</v>
      </c>
      <c r="O254" s="62"/>
      <c r="P254" s="167">
        <f t="shared" si="41"/>
        <v>0</v>
      </c>
      <c r="Q254" s="167">
        <v>0</v>
      </c>
      <c r="R254" s="167">
        <f t="shared" si="42"/>
        <v>0</v>
      </c>
      <c r="S254" s="167">
        <v>0</v>
      </c>
      <c r="T254" s="168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388</v>
      </c>
      <c r="AT254" s="169" t="s">
        <v>305</v>
      </c>
      <c r="AU254" s="169" t="s">
        <v>87</v>
      </c>
      <c r="AY254" s="18" t="s">
        <v>196</v>
      </c>
      <c r="BE254" s="170">
        <f t="shared" si="44"/>
        <v>0</v>
      </c>
      <c r="BF254" s="170">
        <f t="shared" si="45"/>
        <v>0</v>
      </c>
      <c r="BG254" s="170">
        <f t="shared" si="46"/>
        <v>0</v>
      </c>
      <c r="BH254" s="170">
        <f t="shared" si="47"/>
        <v>0</v>
      </c>
      <c r="BI254" s="170">
        <f t="shared" si="48"/>
        <v>0</v>
      </c>
      <c r="BJ254" s="18" t="s">
        <v>87</v>
      </c>
      <c r="BK254" s="170">
        <f t="shared" si="49"/>
        <v>0</v>
      </c>
      <c r="BL254" s="18" t="s">
        <v>289</v>
      </c>
      <c r="BM254" s="169" t="s">
        <v>1354</v>
      </c>
    </row>
    <row r="255" spans="1:65" s="2" customFormat="1" ht="16.5" customHeight="1">
      <c r="A255" s="33"/>
      <c r="B255" s="156"/>
      <c r="C255" s="157" t="s">
        <v>830</v>
      </c>
      <c r="D255" s="157" t="s">
        <v>197</v>
      </c>
      <c r="E255" s="158" t="s">
        <v>2243</v>
      </c>
      <c r="F255" s="159" t="s">
        <v>2244</v>
      </c>
      <c r="G255" s="160" t="s">
        <v>444</v>
      </c>
      <c r="H255" s="161">
        <v>3</v>
      </c>
      <c r="I255" s="162"/>
      <c r="J255" s="163">
        <f t="shared" si="40"/>
        <v>0</v>
      </c>
      <c r="K255" s="164"/>
      <c r="L255" s="34"/>
      <c r="M255" s="165" t="s">
        <v>1</v>
      </c>
      <c r="N255" s="166" t="s">
        <v>40</v>
      </c>
      <c r="O255" s="62"/>
      <c r="P255" s="167">
        <f t="shared" si="41"/>
        <v>0</v>
      </c>
      <c r="Q255" s="167">
        <v>0</v>
      </c>
      <c r="R255" s="167">
        <f t="shared" si="42"/>
        <v>0</v>
      </c>
      <c r="S255" s="167">
        <v>0</v>
      </c>
      <c r="T255" s="168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289</v>
      </c>
      <c r="AT255" s="169" t="s">
        <v>197</v>
      </c>
      <c r="AU255" s="169" t="s">
        <v>87</v>
      </c>
      <c r="AY255" s="18" t="s">
        <v>196</v>
      </c>
      <c r="BE255" s="170">
        <f t="shared" si="44"/>
        <v>0</v>
      </c>
      <c r="BF255" s="170">
        <f t="shared" si="45"/>
        <v>0</v>
      </c>
      <c r="BG255" s="170">
        <f t="shared" si="46"/>
        <v>0</v>
      </c>
      <c r="BH255" s="170">
        <f t="shared" si="47"/>
        <v>0</v>
      </c>
      <c r="BI255" s="170">
        <f t="shared" si="48"/>
        <v>0</v>
      </c>
      <c r="BJ255" s="18" t="s">
        <v>87</v>
      </c>
      <c r="BK255" s="170">
        <f t="shared" si="49"/>
        <v>0</v>
      </c>
      <c r="BL255" s="18" t="s">
        <v>289</v>
      </c>
      <c r="BM255" s="169" t="s">
        <v>1366</v>
      </c>
    </row>
    <row r="256" spans="1:65" s="2" customFormat="1" ht="16.5" customHeight="1">
      <c r="A256" s="33"/>
      <c r="B256" s="156"/>
      <c r="C256" s="197" t="s">
        <v>834</v>
      </c>
      <c r="D256" s="197" t="s">
        <v>305</v>
      </c>
      <c r="E256" s="198" t="s">
        <v>2245</v>
      </c>
      <c r="F256" s="199" t="s">
        <v>2246</v>
      </c>
      <c r="G256" s="200" t="s">
        <v>444</v>
      </c>
      <c r="H256" s="201">
        <v>3</v>
      </c>
      <c r="I256" s="202"/>
      <c r="J256" s="203">
        <f t="shared" si="40"/>
        <v>0</v>
      </c>
      <c r="K256" s="204"/>
      <c r="L256" s="205"/>
      <c r="M256" s="206" t="s">
        <v>1</v>
      </c>
      <c r="N256" s="207" t="s">
        <v>40</v>
      </c>
      <c r="O256" s="62"/>
      <c r="P256" s="167">
        <f t="shared" si="41"/>
        <v>0</v>
      </c>
      <c r="Q256" s="167">
        <v>0</v>
      </c>
      <c r="R256" s="167">
        <f t="shared" si="42"/>
        <v>0</v>
      </c>
      <c r="S256" s="167">
        <v>0</v>
      </c>
      <c r="T256" s="168">
        <f t="shared" si="4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388</v>
      </c>
      <c r="AT256" s="169" t="s">
        <v>305</v>
      </c>
      <c r="AU256" s="169" t="s">
        <v>87</v>
      </c>
      <c r="AY256" s="18" t="s">
        <v>196</v>
      </c>
      <c r="BE256" s="170">
        <f t="shared" si="44"/>
        <v>0</v>
      </c>
      <c r="BF256" s="170">
        <f t="shared" si="45"/>
        <v>0</v>
      </c>
      <c r="BG256" s="170">
        <f t="shared" si="46"/>
        <v>0</v>
      </c>
      <c r="BH256" s="170">
        <f t="shared" si="47"/>
        <v>0</v>
      </c>
      <c r="BI256" s="170">
        <f t="shared" si="48"/>
        <v>0</v>
      </c>
      <c r="BJ256" s="18" t="s">
        <v>87</v>
      </c>
      <c r="BK256" s="170">
        <f t="shared" si="49"/>
        <v>0</v>
      </c>
      <c r="BL256" s="18" t="s">
        <v>289</v>
      </c>
      <c r="BM256" s="169" t="s">
        <v>1374</v>
      </c>
    </row>
    <row r="257" spans="1:65" s="2" customFormat="1" ht="16.5" customHeight="1">
      <c r="A257" s="33"/>
      <c r="B257" s="156"/>
      <c r="C257" s="157" t="s">
        <v>840</v>
      </c>
      <c r="D257" s="157" t="s">
        <v>197</v>
      </c>
      <c r="E257" s="158" t="s">
        <v>2247</v>
      </c>
      <c r="F257" s="159" t="s">
        <v>2248</v>
      </c>
      <c r="G257" s="160" t="s">
        <v>444</v>
      </c>
      <c r="H257" s="161">
        <v>1</v>
      </c>
      <c r="I257" s="162"/>
      <c r="J257" s="163">
        <f t="shared" si="40"/>
        <v>0</v>
      </c>
      <c r="K257" s="164"/>
      <c r="L257" s="34"/>
      <c r="M257" s="165" t="s">
        <v>1</v>
      </c>
      <c r="N257" s="166" t="s">
        <v>40</v>
      </c>
      <c r="O257" s="62"/>
      <c r="P257" s="167">
        <f t="shared" si="41"/>
        <v>0</v>
      </c>
      <c r="Q257" s="167">
        <v>0</v>
      </c>
      <c r="R257" s="167">
        <f t="shared" si="42"/>
        <v>0</v>
      </c>
      <c r="S257" s="167">
        <v>0</v>
      </c>
      <c r="T257" s="168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289</v>
      </c>
      <c r="AT257" s="169" t="s">
        <v>197</v>
      </c>
      <c r="AU257" s="169" t="s">
        <v>87</v>
      </c>
      <c r="AY257" s="18" t="s">
        <v>196</v>
      </c>
      <c r="BE257" s="170">
        <f t="shared" si="44"/>
        <v>0</v>
      </c>
      <c r="BF257" s="170">
        <f t="shared" si="45"/>
        <v>0</v>
      </c>
      <c r="BG257" s="170">
        <f t="shared" si="46"/>
        <v>0</v>
      </c>
      <c r="BH257" s="170">
        <f t="shared" si="47"/>
        <v>0</v>
      </c>
      <c r="BI257" s="170">
        <f t="shared" si="48"/>
        <v>0</v>
      </c>
      <c r="BJ257" s="18" t="s">
        <v>87</v>
      </c>
      <c r="BK257" s="170">
        <f t="shared" si="49"/>
        <v>0</v>
      </c>
      <c r="BL257" s="18" t="s">
        <v>289</v>
      </c>
      <c r="BM257" s="169" t="s">
        <v>1386</v>
      </c>
    </row>
    <row r="258" spans="1:65" s="2" customFormat="1" ht="16.5" customHeight="1">
      <c r="A258" s="33"/>
      <c r="B258" s="156"/>
      <c r="C258" s="197" t="s">
        <v>842</v>
      </c>
      <c r="D258" s="197" t="s">
        <v>305</v>
      </c>
      <c r="E258" s="198" t="s">
        <v>2249</v>
      </c>
      <c r="F258" s="199" t="s">
        <v>2250</v>
      </c>
      <c r="G258" s="200" t="s">
        <v>444</v>
      </c>
      <c r="H258" s="201">
        <v>1</v>
      </c>
      <c r="I258" s="202"/>
      <c r="J258" s="203">
        <f t="shared" si="40"/>
        <v>0</v>
      </c>
      <c r="K258" s="204"/>
      <c r="L258" s="205"/>
      <c r="M258" s="206" t="s">
        <v>1</v>
      </c>
      <c r="N258" s="207" t="s">
        <v>40</v>
      </c>
      <c r="O258" s="62"/>
      <c r="P258" s="167">
        <f t="shared" si="41"/>
        <v>0</v>
      </c>
      <c r="Q258" s="167">
        <v>0</v>
      </c>
      <c r="R258" s="167">
        <f t="shared" si="42"/>
        <v>0</v>
      </c>
      <c r="S258" s="167">
        <v>0</v>
      </c>
      <c r="T258" s="168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388</v>
      </c>
      <c r="AT258" s="169" t="s">
        <v>305</v>
      </c>
      <c r="AU258" s="169" t="s">
        <v>87</v>
      </c>
      <c r="AY258" s="18" t="s">
        <v>196</v>
      </c>
      <c r="BE258" s="170">
        <f t="shared" si="44"/>
        <v>0</v>
      </c>
      <c r="BF258" s="170">
        <f t="shared" si="45"/>
        <v>0</v>
      </c>
      <c r="BG258" s="170">
        <f t="shared" si="46"/>
        <v>0</v>
      </c>
      <c r="BH258" s="170">
        <f t="shared" si="47"/>
        <v>0</v>
      </c>
      <c r="BI258" s="170">
        <f t="shared" si="48"/>
        <v>0</v>
      </c>
      <c r="BJ258" s="18" t="s">
        <v>87</v>
      </c>
      <c r="BK258" s="170">
        <f t="shared" si="49"/>
        <v>0</v>
      </c>
      <c r="BL258" s="18" t="s">
        <v>289</v>
      </c>
      <c r="BM258" s="169" t="s">
        <v>1396</v>
      </c>
    </row>
    <row r="259" spans="1:65" s="2" customFormat="1" ht="24.2" customHeight="1">
      <c r="A259" s="33"/>
      <c r="B259" s="156"/>
      <c r="C259" s="157" t="s">
        <v>844</v>
      </c>
      <c r="D259" s="157" t="s">
        <v>197</v>
      </c>
      <c r="E259" s="158" t="s">
        <v>2251</v>
      </c>
      <c r="F259" s="159" t="s">
        <v>2252</v>
      </c>
      <c r="G259" s="160" t="s">
        <v>444</v>
      </c>
      <c r="H259" s="161">
        <v>5</v>
      </c>
      <c r="I259" s="162"/>
      <c r="J259" s="163">
        <f t="shared" si="40"/>
        <v>0</v>
      </c>
      <c r="K259" s="164"/>
      <c r="L259" s="34"/>
      <c r="M259" s="165" t="s">
        <v>1</v>
      </c>
      <c r="N259" s="166" t="s">
        <v>40</v>
      </c>
      <c r="O259" s="62"/>
      <c r="P259" s="167">
        <f t="shared" si="41"/>
        <v>0</v>
      </c>
      <c r="Q259" s="167">
        <v>0</v>
      </c>
      <c r="R259" s="167">
        <f t="shared" si="42"/>
        <v>0</v>
      </c>
      <c r="S259" s="167">
        <v>0</v>
      </c>
      <c r="T259" s="168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289</v>
      </c>
      <c r="AT259" s="169" t="s">
        <v>197</v>
      </c>
      <c r="AU259" s="169" t="s">
        <v>87</v>
      </c>
      <c r="AY259" s="18" t="s">
        <v>196</v>
      </c>
      <c r="BE259" s="170">
        <f t="shared" si="44"/>
        <v>0</v>
      </c>
      <c r="BF259" s="170">
        <f t="shared" si="45"/>
        <v>0</v>
      </c>
      <c r="BG259" s="170">
        <f t="shared" si="46"/>
        <v>0</v>
      </c>
      <c r="BH259" s="170">
        <f t="shared" si="47"/>
        <v>0</v>
      </c>
      <c r="BI259" s="170">
        <f t="shared" si="48"/>
        <v>0</v>
      </c>
      <c r="BJ259" s="18" t="s">
        <v>87</v>
      </c>
      <c r="BK259" s="170">
        <f t="shared" si="49"/>
        <v>0</v>
      </c>
      <c r="BL259" s="18" t="s">
        <v>289</v>
      </c>
      <c r="BM259" s="169" t="s">
        <v>1406</v>
      </c>
    </row>
    <row r="260" spans="1:65" s="2" customFormat="1" ht="24.2" customHeight="1">
      <c r="A260" s="33"/>
      <c r="B260" s="156"/>
      <c r="C260" s="197" t="s">
        <v>850</v>
      </c>
      <c r="D260" s="197" t="s">
        <v>305</v>
      </c>
      <c r="E260" s="198" t="s">
        <v>2253</v>
      </c>
      <c r="F260" s="199" t="s">
        <v>2254</v>
      </c>
      <c r="G260" s="200" t="s">
        <v>444</v>
      </c>
      <c r="H260" s="201">
        <v>2</v>
      </c>
      <c r="I260" s="202"/>
      <c r="J260" s="203">
        <f t="shared" si="40"/>
        <v>0</v>
      </c>
      <c r="K260" s="204"/>
      <c r="L260" s="205"/>
      <c r="M260" s="206" t="s">
        <v>1</v>
      </c>
      <c r="N260" s="207" t="s">
        <v>40</v>
      </c>
      <c r="O260" s="62"/>
      <c r="P260" s="167">
        <f t="shared" si="41"/>
        <v>0</v>
      </c>
      <c r="Q260" s="167">
        <v>0</v>
      </c>
      <c r="R260" s="167">
        <f t="shared" si="42"/>
        <v>0</v>
      </c>
      <c r="S260" s="167">
        <v>0</v>
      </c>
      <c r="T260" s="168">
        <f t="shared" si="4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388</v>
      </c>
      <c r="AT260" s="169" t="s">
        <v>305</v>
      </c>
      <c r="AU260" s="169" t="s">
        <v>87</v>
      </c>
      <c r="AY260" s="18" t="s">
        <v>196</v>
      </c>
      <c r="BE260" s="170">
        <f t="shared" si="44"/>
        <v>0</v>
      </c>
      <c r="BF260" s="170">
        <f t="shared" si="45"/>
        <v>0</v>
      </c>
      <c r="BG260" s="170">
        <f t="shared" si="46"/>
        <v>0</v>
      </c>
      <c r="BH260" s="170">
        <f t="shared" si="47"/>
        <v>0</v>
      </c>
      <c r="BI260" s="170">
        <f t="shared" si="48"/>
        <v>0</v>
      </c>
      <c r="BJ260" s="18" t="s">
        <v>87</v>
      </c>
      <c r="BK260" s="170">
        <f t="shared" si="49"/>
        <v>0</v>
      </c>
      <c r="BL260" s="18" t="s">
        <v>289</v>
      </c>
      <c r="BM260" s="169" t="s">
        <v>1414</v>
      </c>
    </row>
    <row r="261" spans="1:65" s="2" customFormat="1" ht="24.2" customHeight="1">
      <c r="A261" s="33"/>
      <c r="B261" s="156"/>
      <c r="C261" s="197" t="s">
        <v>852</v>
      </c>
      <c r="D261" s="197" t="s">
        <v>305</v>
      </c>
      <c r="E261" s="198" t="s">
        <v>2255</v>
      </c>
      <c r="F261" s="199" t="s">
        <v>2256</v>
      </c>
      <c r="G261" s="200" t="s">
        <v>444</v>
      </c>
      <c r="H261" s="201">
        <v>3</v>
      </c>
      <c r="I261" s="202"/>
      <c r="J261" s="203">
        <f t="shared" si="40"/>
        <v>0</v>
      </c>
      <c r="K261" s="204"/>
      <c r="L261" s="205"/>
      <c r="M261" s="206" t="s">
        <v>1</v>
      </c>
      <c r="N261" s="207" t="s">
        <v>40</v>
      </c>
      <c r="O261" s="62"/>
      <c r="P261" s="167">
        <f t="shared" si="41"/>
        <v>0</v>
      </c>
      <c r="Q261" s="167">
        <v>0</v>
      </c>
      <c r="R261" s="167">
        <f t="shared" si="42"/>
        <v>0</v>
      </c>
      <c r="S261" s="167">
        <v>0</v>
      </c>
      <c r="T261" s="168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388</v>
      </c>
      <c r="AT261" s="169" t="s">
        <v>305</v>
      </c>
      <c r="AU261" s="169" t="s">
        <v>87</v>
      </c>
      <c r="AY261" s="18" t="s">
        <v>196</v>
      </c>
      <c r="BE261" s="170">
        <f t="shared" si="44"/>
        <v>0</v>
      </c>
      <c r="BF261" s="170">
        <f t="shared" si="45"/>
        <v>0</v>
      </c>
      <c r="BG261" s="170">
        <f t="shared" si="46"/>
        <v>0</v>
      </c>
      <c r="BH261" s="170">
        <f t="shared" si="47"/>
        <v>0</v>
      </c>
      <c r="BI261" s="170">
        <f t="shared" si="48"/>
        <v>0</v>
      </c>
      <c r="BJ261" s="18" t="s">
        <v>87</v>
      </c>
      <c r="BK261" s="170">
        <f t="shared" si="49"/>
        <v>0</v>
      </c>
      <c r="BL261" s="18" t="s">
        <v>289</v>
      </c>
      <c r="BM261" s="169" t="s">
        <v>1422</v>
      </c>
    </row>
    <row r="262" spans="1:65" s="2" customFormat="1" ht="16.5" customHeight="1">
      <c r="A262" s="33"/>
      <c r="B262" s="156"/>
      <c r="C262" s="157" t="s">
        <v>854</v>
      </c>
      <c r="D262" s="157" t="s">
        <v>197</v>
      </c>
      <c r="E262" s="158" t="s">
        <v>2257</v>
      </c>
      <c r="F262" s="159" t="s">
        <v>2258</v>
      </c>
      <c r="G262" s="160" t="s">
        <v>444</v>
      </c>
      <c r="H262" s="161">
        <v>5</v>
      </c>
      <c r="I262" s="162"/>
      <c r="J262" s="163">
        <f t="shared" si="40"/>
        <v>0</v>
      </c>
      <c r="K262" s="164"/>
      <c r="L262" s="34"/>
      <c r="M262" s="165" t="s">
        <v>1</v>
      </c>
      <c r="N262" s="166" t="s">
        <v>40</v>
      </c>
      <c r="O262" s="62"/>
      <c r="P262" s="167">
        <f t="shared" si="41"/>
        <v>0</v>
      </c>
      <c r="Q262" s="167">
        <v>0</v>
      </c>
      <c r="R262" s="167">
        <f t="shared" si="42"/>
        <v>0</v>
      </c>
      <c r="S262" s="167">
        <v>0</v>
      </c>
      <c r="T262" s="168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289</v>
      </c>
      <c r="AT262" s="169" t="s">
        <v>197</v>
      </c>
      <c r="AU262" s="169" t="s">
        <v>87</v>
      </c>
      <c r="AY262" s="18" t="s">
        <v>196</v>
      </c>
      <c r="BE262" s="170">
        <f t="shared" si="44"/>
        <v>0</v>
      </c>
      <c r="BF262" s="170">
        <f t="shared" si="45"/>
        <v>0</v>
      </c>
      <c r="BG262" s="170">
        <f t="shared" si="46"/>
        <v>0</v>
      </c>
      <c r="BH262" s="170">
        <f t="shared" si="47"/>
        <v>0</v>
      </c>
      <c r="BI262" s="170">
        <f t="shared" si="48"/>
        <v>0</v>
      </c>
      <c r="BJ262" s="18" t="s">
        <v>87</v>
      </c>
      <c r="BK262" s="170">
        <f t="shared" si="49"/>
        <v>0</v>
      </c>
      <c r="BL262" s="18" t="s">
        <v>289</v>
      </c>
      <c r="BM262" s="169" t="s">
        <v>1430</v>
      </c>
    </row>
    <row r="263" spans="1:65" s="2" customFormat="1" ht="24.2" customHeight="1">
      <c r="A263" s="33"/>
      <c r="B263" s="156"/>
      <c r="C263" s="157" t="s">
        <v>861</v>
      </c>
      <c r="D263" s="157" t="s">
        <v>197</v>
      </c>
      <c r="E263" s="158" t="s">
        <v>2259</v>
      </c>
      <c r="F263" s="159" t="s">
        <v>2260</v>
      </c>
      <c r="G263" s="160" t="s">
        <v>444</v>
      </c>
      <c r="H263" s="161">
        <v>1</v>
      </c>
      <c r="I263" s="162"/>
      <c r="J263" s="163">
        <f t="shared" si="40"/>
        <v>0</v>
      </c>
      <c r="K263" s="164"/>
      <c r="L263" s="34"/>
      <c r="M263" s="165" t="s">
        <v>1</v>
      </c>
      <c r="N263" s="166" t="s">
        <v>40</v>
      </c>
      <c r="O263" s="62"/>
      <c r="P263" s="167">
        <f t="shared" si="41"/>
        <v>0</v>
      </c>
      <c r="Q263" s="167">
        <v>0</v>
      </c>
      <c r="R263" s="167">
        <f t="shared" si="42"/>
        <v>0</v>
      </c>
      <c r="S263" s="167">
        <v>0</v>
      </c>
      <c r="T263" s="168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289</v>
      </c>
      <c r="AT263" s="169" t="s">
        <v>197</v>
      </c>
      <c r="AU263" s="169" t="s">
        <v>87</v>
      </c>
      <c r="AY263" s="18" t="s">
        <v>196</v>
      </c>
      <c r="BE263" s="170">
        <f t="shared" si="44"/>
        <v>0</v>
      </c>
      <c r="BF263" s="170">
        <f t="shared" si="45"/>
        <v>0</v>
      </c>
      <c r="BG263" s="170">
        <f t="shared" si="46"/>
        <v>0</v>
      </c>
      <c r="BH263" s="170">
        <f t="shared" si="47"/>
        <v>0</v>
      </c>
      <c r="BI263" s="170">
        <f t="shared" si="48"/>
        <v>0</v>
      </c>
      <c r="BJ263" s="18" t="s">
        <v>87</v>
      </c>
      <c r="BK263" s="170">
        <f t="shared" si="49"/>
        <v>0</v>
      </c>
      <c r="BL263" s="18" t="s">
        <v>289</v>
      </c>
      <c r="BM263" s="169" t="s">
        <v>1438</v>
      </c>
    </row>
    <row r="264" spans="1:65" s="2" customFormat="1" ht="16.5" customHeight="1">
      <c r="A264" s="33"/>
      <c r="B264" s="156"/>
      <c r="C264" s="197" t="s">
        <v>863</v>
      </c>
      <c r="D264" s="197" t="s">
        <v>305</v>
      </c>
      <c r="E264" s="198" t="s">
        <v>2261</v>
      </c>
      <c r="F264" s="199" t="s">
        <v>2262</v>
      </c>
      <c r="G264" s="200" t="s">
        <v>444</v>
      </c>
      <c r="H264" s="201">
        <v>1</v>
      </c>
      <c r="I264" s="202"/>
      <c r="J264" s="203">
        <f t="shared" si="40"/>
        <v>0</v>
      </c>
      <c r="K264" s="204"/>
      <c r="L264" s="205"/>
      <c r="M264" s="206" t="s">
        <v>1</v>
      </c>
      <c r="N264" s="207" t="s">
        <v>40</v>
      </c>
      <c r="O264" s="62"/>
      <c r="P264" s="167">
        <f t="shared" si="41"/>
        <v>0</v>
      </c>
      <c r="Q264" s="167">
        <v>0</v>
      </c>
      <c r="R264" s="167">
        <f t="shared" si="42"/>
        <v>0</v>
      </c>
      <c r="S264" s="167">
        <v>0</v>
      </c>
      <c r="T264" s="168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388</v>
      </c>
      <c r="AT264" s="169" t="s">
        <v>305</v>
      </c>
      <c r="AU264" s="169" t="s">
        <v>87</v>
      </c>
      <c r="AY264" s="18" t="s">
        <v>196</v>
      </c>
      <c r="BE264" s="170">
        <f t="shared" si="44"/>
        <v>0</v>
      </c>
      <c r="BF264" s="170">
        <f t="shared" si="45"/>
        <v>0</v>
      </c>
      <c r="BG264" s="170">
        <f t="shared" si="46"/>
        <v>0</v>
      </c>
      <c r="BH264" s="170">
        <f t="shared" si="47"/>
        <v>0</v>
      </c>
      <c r="BI264" s="170">
        <f t="shared" si="48"/>
        <v>0</v>
      </c>
      <c r="BJ264" s="18" t="s">
        <v>87</v>
      </c>
      <c r="BK264" s="170">
        <f t="shared" si="49"/>
        <v>0</v>
      </c>
      <c r="BL264" s="18" t="s">
        <v>289</v>
      </c>
      <c r="BM264" s="169" t="s">
        <v>1446</v>
      </c>
    </row>
    <row r="265" spans="1:65" s="2" customFormat="1" ht="24.2" customHeight="1">
      <c r="A265" s="33"/>
      <c r="B265" s="156"/>
      <c r="C265" s="157" t="s">
        <v>865</v>
      </c>
      <c r="D265" s="157" t="s">
        <v>197</v>
      </c>
      <c r="E265" s="158" t="s">
        <v>2263</v>
      </c>
      <c r="F265" s="159" t="s">
        <v>2264</v>
      </c>
      <c r="G265" s="160" t="s">
        <v>316</v>
      </c>
      <c r="H265" s="161">
        <v>689</v>
      </c>
      <c r="I265" s="162"/>
      <c r="J265" s="163">
        <f t="shared" si="40"/>
        <v>0</v>
      </c>
      <c r="K265" s="164"/>
      <c r="L265" s="34"/>
      <c r="M265" s="165" t="s">
        <v>1</v>
      </c>
      <c r="N265" s="166" t="s">
        <v>40</v>
      </c>
      <c r="O265" s="62"/>
      <c r="P265" s="167">
        <f t="shared" si="41"/>
        <v>0</v>
      </c>
      <c r="Q265" s="167">
        <v>0</v>
      </c>
      <c r="R265" s="167">
        <f t="shared" si="42"/>
        <v>0</v>
      </c>
      <c r="S265" s="167">
        <v>0</v>
      </c>
      <c r="T265" s="168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289</v>
      </c>
      <c r="AT265" s="169" t="s">
        <v>197</v>
      </c>
      <c r="AU265" s="169" t="s">
        <v>87</v>
      </c>
      <c r="AY265" s="18" t="s">
        <v>196</v>
      </c>
      <c r="BE265" s="170">
        <f t="shared" si="44"/>
        <v>0</v>
      </c>
      <c r="BF265" s="170">
        <f t="shared" si="45"/>
        <v>0</v>
      </c>
      <c r="BG265" s="170">
        <f t="shared" si="46"/>
        <v>0</v>
      </c>
      <c r="BH265" s="170">
        <f t="shared" si="47"/>
        <v>0</v>
      </c>
      <c r="BI265" s="170">
        <f t="shared" si="48"/>
        <v>0</v>
      </c>
      <c r="BJ265" s="18" t="s">
        <v>87</v>
      </c>
      <c r="BK265" s="170">
        <f t="shared" si="49"/>
        <v>0</v>
      </c>
      <c r="BL265" s="18" t="s">
        <v>289</v>
      </c>
      <c r="BM265" s="169" t="s">
        <v>1463</v>
      </c>
    </row>
    <row r="266" spans="1:65" s="2" customFormat="1" ht="24.2" customHeight="1">
      <c r="A266" s="33"/>
      <c r="B266" s="156"/>
      <c r="C266" s="157" t="s">
        <v>871</v>
      </c>
      <c r="D266" s="157" t="s">
        <v>197</v>
      </c>
      <c r="E266" s="158" t="s">
        <v>2265</v>
      </c>
      <c r="F266" s="159" t="s">
        <v>2266</v>
      </c>
      <c r="G266" s="160" t="s">
        <v>316</v>
      </c>
      <c r="H266" s="161">
        <v>106</v>
      </c>
      <c r="I266" s="162"/>
      <c r="J266" s="163">
        <f t="shared" si="40"/>
        <v>0</v>
      </c>
      <c r="K266" s="164"/>
      <c r="L266" s="34"/>
      <c r="M266" s="165" t="s">
        <v>1</v>
      </c>
      <c r="N266" s="166" t="s">
        <v>40</v>
      </c>
      <c r="O266" s="62"/>
      <c r="P266" s="167">
        <f t="shared" si="41"/>
        <v>0</v>
      </c>
      <c r="Q266" s="167">
        <v>0</v>
      </c>
      <c r="R266" s="167">
        <f t="shared" si="42"/>
        <v>0</v>
      </c>
      <c r="S266" s="167">
        <v>0</v>
      </c>
      <c r="T266" s="168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289</v>
      </c>
      <c r="AT266" s="169" t="s">
        <v>197</v>
      </c>
      <c r="AU266" s="169" t="s">
        <v>87</v>
      </c>
      <c r="AY266" s="18" t="s">
        <v>196</v>
      </c>
      <c r="BE266" s="170">
        <f t="shared" si="44"/>
        <v>0</v>
      </c>
      <c r="BF266" s="170">
        <f t="shared" si="45"/>
        <v>0</v>
      </c>
      <c r="BG266" s="170">
        <f t="shared" si="46"/>
        <v>0</v>
      </c>
      <c r="BH266" s="170">
        <f t="shared" si="47"/>
        <v>0</v>
      </c>
      <c r="BI266" s="170">
        <f t="shared" si="48"/>
        <v>0</v>
      </c>
      <c r="BJ266" s="18" t="s">
        <v>87</v>
      </c>
      <c r="BK266" s="170">
        <f t="shared" si="49"/>
        <v>0</v>
      </c>
      <c r="BL266" s="18" t="s">
        <v>289</v>
      </c>
      <c r="BM266" s="169" t="s">
        <v>1475</v>
      </c>
    </row>
    <row r="267" spans="1:65" s="2" customFormat="1" ht="24.2" customHeight="1">
      <c r="A267" s="33"/>
      <c r="B267" s="156"/>
      <c r="C267" s="157" t="s">
        <v>873</v>
      </c>
      <c r="D267" s="157" t="s">
        <v>197</v>
      </c>
      <c r="E267" s="158" t="s">
        <v>2267</v>
      </c>
      <c r="F267" s="159" t="s">
        <v>2268</v>
      </c>
      <c r="G267" s="160" t="s">
        <v>316</v>
      </c>
      <c r="H267" s="161">
        <v>795</v>
      </c>
      <c r="I267" s="162"/>
      <c r="J267" s="163">
        <f t="shared" si="40"/>
        <v>0</v>
      </c>
      <c r="K267" s="164"/>
      <c r="L267" s="34"/>
      <c r="M267" s="165" t="s">
        <v>1</v>
      </c>
      <c r="N267" s="166" t="s">
        <v>40</v>
      </c>
      <c r="O267" s="62"/>
      <c r="P267" s="167">
        <f t="shared" si="41"/>
        <v>0</v>
      </c>
      <c r="Q267" s="167">
        <v>0</v>
      </c>
      <c r="R267" s="167">
        <f t="shared" si="42"/>
        <v>0</v>
      </c>
      <c r="S267" s="167">
        <v>0</v>
      </c>
      <c r="T267" s="168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289</v>
      </c>
      <c r="AT267" s="169" t="s">
        <v>197</v>
      </c>
      <c r="AU267" s="169" t="s">
        <v>87</v>
      </c>
      <c r="AY267" s="18" t="s">
        <v>196</v>
      </c>
      <c r="BE267" s="170">
        <f t="shared" si="44"/>
        <v>0</v>
      </c>
      <c r="BF267" s="170">
        <f t="shared" si="45"/>
        <v>0</v>
      </c>
      <c r="BG267" s="170">
        <f t="shared" si="46"/>
        <v>0</v>
      </c>
      <c r="BH267" s="170">
        <f t="shared" si="47"/>
        <v>0</v>
      </c>
      <c r="BI267" s="170">
        <f t="shared" si="48"/>
        <v>0</v>
      </c>
      <c r="BJ267" s="18" t="s">
        <v>87</v>
      </c>
      <c r="BK267" s="170">
        <f t="shared" si="49"/>
        <v>0</v>
      </c>
      <c r="BL267" s="18" t="s">
        <v>289</v>
      </c>
      <c r="BM267" s="169" t="s">
        <v>1484</v>
      </c>
    </row>
    <row r="268" spans="1:65" s="2" customFormat="1" ht="24.2" customHeight="1">
      <c r="A268" s="33"/>
      <c r="B268" s="156"/>
      <c r="C268" s="157" t="s">
        <v>878</v>
      </c>
      <c r="D268" s="157" t="s">
        <v>197</v>
      </c>
      <c r="E268" s="158" t="s">
        <v>2269</v>
      </c>
      <c r="F268" s="159" t="s">
        <v>1084</v>
      </c>
      <c r="G268" s="160" t="s">
        <v>1650</v>
      </c>
      <c r="H268" s="208"/>
      <c r="I268" s="162"/>
      <c r="J268" s="163">
        <f t="shared" si="40"/>
        <v>0</v>
      </c>
      <c r="K268" s="164"/>
      <c r="L268" s="34"/>
      <c r="M268" s="165" t="s">
        <v>1</v>
      </c>
      <c r="N268" s="166" t="s">
        <v>40</v>
      </c>
      <c r="O268" s="62"/>
      <c r="P268" s="167">
        <f t="shared" si="41"/>
        <v>0</v>
      </c>
      <c r="Q268" s="167">
        <v>0</v>
      </c>
      <c r="R268" s="167">
        <f t="shared" si="42"/>
        <v>0</v>
      </c>
      <c r="S268" s="167">
        <v>0</v>
      </c>
      <c r="T268" s="168">
        <f t="shared" si="4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289</v>
      </c>
      <c r="AT268" s="169" t="s">
        <v>197</v>
      </c>
      <c r="AU268" s="169" t="s">
        <v>87</v>
      </c>
      <c r="AY268" s="18" t="s">
        <v>196</v>
      </c>
      <c r="BE268" s="170">
        <f t="shared" si="44"/>
        <v>0</v>
      </c>
      <c r="BF268" s="170">
        <f t="shared" si="45"/>
        <v>0</v>
      </c>
      <c r="BG268" s="170">
        <f t="shared" si="46"/>
        <v>0</v>
      </c>
      <c r="BH268" s="170">
        <f t="shared" si="47"/>
        <v>0</v>
      </c>
      <c r="BI268" s="170">
        <f t="shared" si="48"/>
        <v>0</v>
      </c>
      <c r="BJ268" s="18" t="s">
        <v>87</v>
      </c>
      <c r="BK268" s="170">
        <f t="shared" si="49"/>
        <v>0</v>
      </c>
      <c r="BL268" s="18" t="s">
        <v>289</v>
      </c>
      <c r="BM268" s="169" t="s">
        <v>1501</v>
      </c>
    </row>
    <row r="269" spans="1:65" s="12" customFormat="1" ht="22.7" customHeight="1">
      <c r="B269" s="146"/>
      <c r="D269" s="147" t="s">
        <v>73</v>
      </c>
      <c r="E269" s="171" t="s">
        <v>2270</v>
      </c>
      <c r="F269" s="171" t="s">
        <v>2271</v>
      </c>
      <c r="I269" s="149"/>
      <c r="J269" s="172">
        <f>BK269</f>
        <v>0</v>
      </c>
      <c r="L269" s="146"/>
      <c r="M269" s="150"/>
      <c r="N269" s="151"/>
      <c r="O269" s="151"/>
      <c r="P269" s="152">
        <f>SUM(P270:P274)</f>
        <v>0</v>
      </c>
      <c r="Q269" s="151"/>
      <c r="R269" s="152">
        <f>SUM(R270:R274)</f>
        <v>0</v>
      </c>
      <c r="S269" s="151"/>
      <c r="T269" s="153">
        <f>SUM(T270:T274)</f>
        <v>0</v>
      </c>
      <c r="AR269" s="147" t="s">
        <v>87</v>
      </c>
      <c r="AT269" s="154" t="s">
        <v>73</v>
      </c>
      <c r="AU269" s="154" t="s">
        <v>81</v>
      </c>
      <c r="AY269" s="147" t="s">
        <v>196</v>
      </c>
      <c r="BK269" s="155">
        <f>SUM(BK270:BK274)</f>
        <v>0</v>
      </c>
    </row>
    <row r="270" spans="1:65" s="2" customFormat="1" ht="16.5" customHeight="1">
      <c r="A270" s="33"/>
      <c r="B270" s="156"/>
      <c r="C270" s="157" t="s">
        <v>880</v>
      </c>
      <c r="D270" s="157" t="s">
        <v>197</v>
      </c>
      <c r="E270" s="158" t="s">
        <v>2272</v>
      </c>
      <c r="F270" s="159" t="s">
        <v>2273</v>
      </c>
      <c r="G270" s="160" t="s">
        <v>444</v>
      </c>
      <c r="H270" s="161">
        <v>1</v>
      </c>
      <c r="I270" s="162"/>
      <c r="J270" s="163">
        <f>ROUND(I270*H270,2)</f>
        <v>0</v>
      </c>
      <c r="K270" s="164"/>
      <c r="L270" s="34"/>
      <c r="M270" s="165" t="s">
        <v>1</v>
      </c>
      <c r="N270" s="166" t="s">
        <v>40</v>
      </c>
      <c r="O270" s="62"/>
      <c r="P270" s="167">
        <f>O270*H270</f>
        <v>0</v>
      </c>
      <c r="Q270" s="167">
        <v>0</v>
      </c>
      <c r="R270" s="167">
        <f>Q270*H270</f>
        <v>0</v>
      </c>
      <c r="S270" s="167">
        <v>0</v>
      </c>
      <c r="T270" s="16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289</v>
      </c>
      <c r="AT270" s="169" t="s">
        <v>197</v>
      </c>
      <c r="AU270" s="169" t="s">
        <v>87</v>
      </c>
      <c r="AY270" s="18" t="s">
        <v>196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87</v>
      </c>
      <c r="BK270" s="170">
        <f>ROUND(I270*H270,2)</f>
        <v>0</v>
      </c>
      <c r="BL270" s="18" t="s">
        <v>289</v>
      </c>
      <c r="BM270" s="169" t="s">
        <v>1509</v>
      </c>
    </row>
    <row r="271" spans="1:65" s="2" customFormat="1" ht="16.5" customHeight="1">
      <c r="A271" s="33"/>
      <c r="B271" s="156"/>
      <c r="C271" s="197" t="s">
        <v>885</v>
      </c>
      <c r="D271" s="197" t="s">
        <v>305</v>
      </c>
      <c r="E271" s="198" t="s">
        <v>2274</v>
      </c>
      <c r="F271" s="199" t="s">
        <v>2275</v>
      </c>
      <c r="G271" s="200" t="s">
        <v>444</v>
      </c>
      <c r="H271" s="201">
        <v>1</v>
      </c>
      <c r="I271" s="202"/>
      <c r="J271" s="203">
        <f>ROUND(I271*H271,2)</f>
        <v>0</v>
      </c>
      <c r="K271" s="204"/>
      <c r="L271" s="205"/>
      <c r="M271" s="206" t="s">
        <v>1</v>
      </c>
      <c r="N271" s="207" t="s">
        <v>40</v>
      </c>
      <c r="O271" s="62"/>
      <c r="P271" s="167">
        <f>O271*H271</f>
        <v>0</v>
      </c>
      <c r="Q271" s="167">
        <v>0</v>
      </c>
      <c r="R271" s="167">
        <f>Q271*H271</f>
        <v>0</v>
      </c>
      <c r="S271" s="167">
        <v>0</v>
      </c>
      <c r="T271" s="16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388</v>
      </c>
      <c r="AT271" s="169" t="s">
        <v>305</v>
      </c>
      <c r="AU271" s="169" t="s">
        <v>87</v>
      </c>
      <c r="AY271" s="18" t="s">
        <v>196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87</v>
      </c>
      <c r="BK271" s="170">
        <f>ROUND(I271*H271,2)</f>
        <v>0</v>
      </c>
      <c r="BL271" s="18" t="s">
        <v>289</v>
      </c>
      <c r="BM271" s="169" t="s">
        <v>1518</v>
      </c>
    </row>
    <row r="272" spans="1:65" s="2" customFormat="1" ht="16.5" customHeight="1">
      <c r="A272" s="33"/>
      <c r="B272" s="156"/>
      <c r="C272" s="157" t="s">
        <v>887</v>
      </c>
      <c r="D272" s="157" t="s">
        <v>197</v>
      </c>
      <c r="E272" s="158" t="s">
        <v>2276</v>
      </c>
      <c r="F272" s="159" t="s">
        <v>2277</v>
      </c>
      <c r="G272" s="160" t="s">
        <v>444</v>
      </c>
      <c r="H272" s="161">
        <v>1</v>
      </c>
      <c r="I272" s="162"/>
      <c r="J272" s="163">
        <f>ROUND(I272*H272,2)</f>
        <v>0</v>
      </c>
      <c r="K272" s="164"/>
      <c r="L272" s="34"/>
      <c r="M272" s="165" t="s">
        <v>1</v>
      </c>
      <c r="N272" s="166" t="s">
        <v>40</v>
      </c>
      <c r="O272" s="62"/>
      <c r="P272" s="167">
        <f>O272*H272</f>
        <v>0</v>
      </c>
      <c r="Q272" s="167">
        <v>0</v>
      </c>
      <c r="R272" s="167">
        <f>Q272*H272</f>
        <v>0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289</v>
      </c>
      <c r="AT272" s="169" t="s">
        <v>197</v>
      </c>
      <c r="AU272" s="169" t="s">
        <v>87</v>
      </c>
      <c r="AY272" s="18" t="s">
        <v>196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8" t="s">
        <v>87</v>
      </c>
      <c r="BK272" s="170">
        <f>ROUND(I272*H272,2)</f>
        <v>0</v>
      </c>
      <c r="BL272" s="18" t="s">
        <v>289</v>
      </c>
      <c r="BM272" s="169" t="s">
        <v>1527</v>
      </c>
    </row>
    <row r="273" spans="1:65" s="2" customFormat="1" ht="24.2" customHeight="1">
      <c r="A273" s="33"/>
      <c r="B273" s="156"/>
      <c r="C273" s="197" t="s">
        <v>892</v>
      </c>
      <c r="D273" s="197" t="s">
        <v>305</v>
      </c>
      <c r="E273" s="198" t="s">
        <v>2278</v>
      </c>
      <c r="F273" s="199" t="s">
        <v>2279</v>
      </c>
      <c r="G273" s="200" t="s">
        <v>444</v>
      </c>
      <c r="H273" s="201">
        <v>1</v>
      </c>
      <c r="I273" s="202"/>
      <c r="J273" s="203">
        <f>ROUND(I273*H273,2)</f>
        <v>0</v>
      </c>
      <c r="K273" s="204"/>
      <c r="L273" s="205"/>
      <c r="M273" s="206" t="s">
        <v>1</v>
      </c>
      <c r="N273" s="207" t="s">
        <v>40</v>
      </c>
      <c r="O273" s="62"/>
      <c r="P273" s="167">
        <f>O273*H273</f>
        <v>0</v>
      </c>
      <c r="Q273" s="167">
        <v>0</v>
      </c>
      <c r="R273" s="167">
        <f>Q273*H273</f>
        <v>0</v>
      </c>
      <c r="S273" s="167">
        <v>0</v>
      </c>
      <c r="T273" s="16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388</v>
      </c>
      <c r="AT273" s="169" t="s">
        <v>305</v>
      </c>
      <c r="AU273" s="169" t="s">
        <v>87</v>
      </c>
      <c r="AY273" s="18" t="s">
        <v>196</v>
      </c>
      <c r="BE273" s="170">
        <f>IF(N273="základná",J273,0)</f>
        <v>0</v>
      </c>
      <c r="BF273" s="170">
        <f>IF(N273="znížená",J273,0)</f>
        <v>0</v>
      </c>
      <c r="BG273" s="170">
        <f>IF(N273="zákl. prenesená",J273,0)</f>
        <v>0</v>
      </c>
      <c r="BH273" s="170">
        <f>IF(N273="zníž. prenesená",J273,0)</f>
        <v>0</v>
      </c>
      <c r="BI273" s="170">
        <f>IF(N273="nulová",J273,0)</f>
        <v>0</v>
      </c>
      <c r="BJ273" s="18" t="s">
        <v>87</v>
      </c>
      <c r="BK273" s="170">
        <f>ROUND(I273*H273,2)</f>
        <v>0</v>
      </c>
      <c r="BL273" s="18" t="s">
        <v>289</v>
      </c>
      <c r="BM273" s="169" t="s">
        <v>1536</v>
      </c>
    </row>
    <row r="274" spans="1:65" s="2" customFormat="1" ht="24.2" customHeight="1">
      <c r="A274" s="33"/>
      <c r="B274" s="156"/>
      <c r="C274" s="157" t="s">
        <v>894</v>
      </c>
      <c r="D274" s="157" t="s">
        <v>197</v>
      </c>
      <c r="E274" s="158" t="s">
        <v>2280</v>
      </c>
      <c r="F274" s="159" t="s">
        <v>2281</v>
      </c>
      <c r="G274" s="160" t="s">
        <v>1650</v>
      </c>
      <c r="H274" s="208"/>
      <c r="I274" s="162"/>
      <c r="J274" s="163">
        <f>ROUND(I274*H274,2)</f>
        <v>0</v>
      </c>
      <c r="K274" s="164"/>
      <c r="L274" s="34"/>
      <c r="M274" s="165" t="s">
        <v>1</v>
      </c>
      <c r="N274" s="166" t="s">
        <v>40</v>
      </c>
      <c r="O274" s="62"/>
      <c r="P274" s="167">
        <f>O274*H274</f>
        <v>0</v>
      </c>
      <c r="Q274" s="167">
        <v>0</v>
      </c>
      <c r="R274" s="167">
        <f>Q274*H274</f>
        <v>0</v>
      </c>
      <c r="S274" s="167">
        <v>0</v>
      </c>
      <c r="T274" s="16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289</v>
      </c>
      <c r="AT274" s="169" t="s">
        <v>197</v>
      </c>
      <c r="AU274" s="169" t="s">
        <v>87</v>
      </c>
      <c r="AY274" s="18" t="s">
        <v>196</v>
      </c>
      <c r="BE274" s="170">
        <f>IF(N274="základná",J274,0)</f>
        <v>0</v>
      </c>
      <c r="BF274" s="170">
        <f>IF(N274="znížená",J274,0)</f>
        <v>0</v>
      </c>
      <c r="BG274" s="170">
        <f>IF(N274="zákl. prenesená",J274,0)</f>
        <v>0</v>
      </c>
      <c r="BH274" s="170">
        <f>IF(N274="zníž. prenesená",J274,0)</f>
        <v>0</v>
      </c>
      <c r="BI274" s="170">
        <f>IF(N274="nulová",J274,0)</f>
        <v>0</v>
      </c>
      <c r="BJ274" s="18" t="s">
        <v>87</v>
      </c>
      <c r="BK274" s="170">
        <f>ROUND(I274*H274,2)</f>
        <v>0</v>
      </c>
      <c r="BL274" s="18" t="s">
        <v>289</v>
      </c>
      <c r="BM274" s="169" t="s">
        <v>1549</v>
      </c>
    </row>
    <row r="275" spans="1:65" s="12" customFormat="1" ht="22.7" customHeight="1">
      <c r="B275" s="146"/>
      <c r="D275" s="147" t="s">
        <v>73</v>
      </c>
      <c r="E275" s="171" t="s">
        <v>1086</v>
      </c>
      <c r="F275" s="171" t="s">
        <v>1087</v>
      </c>
      <c r="I275" s="149"/>
      <c r="J275" s="172">
        <f>BK275</f>
        <v>0</v>
      </c>
      <c r="L275" s="146"/>
      <c r="M275" s="150"/>
      <c r="N275" s="151"/>
      <c r="O275" s="151"/>
      <c r="P275" s="152">
        <f>SUM(P276:P326)</f>
        <v>0</v>
      </c>
      <c r="Q275" s="151"/>
      <c r="R275" s="152">
        <f>SUM(R276:R326)</f>
        <v>0</v>
      </c>
      <c r="S275" s="151"/>
      <c r="T275" s="153">
        <f>SUM(T276:T326)</f>
        <v>0</v>
      </c>
      <c r="AR275" s="147" t="s">
        <v>87</v>
      </c>
      <c r="AT275" s="154" t="s">
        <v>73</v>
      </c>
      <c r="AU275" s="154" t="s">
        <v>81</v>
      </c>
      <c r="AY275" s="147" t="s">
        <v>196</v>
      </c>
      <c r="BK275" s="155">
        <f>SUM(BK276:BK326)</f>
        <v>0</v>
      </c>
    </row>
    <row r="276" spans="1:65" s="2" customFormat="1" ht="24.2" customHeight="1">
      <c r="A276" s="33"/>
      <c r="B276" s="156"/>
      <c r="C276" s="157" t="s">
        <v>899</v>
      </c>
      <c r="D276" s="157" t="s">
        <v>197</v>
      </c>
      <c r="E276" s="158" t="s">
        <v>2282</v>
      </c>
      <c r="F276" s="159" t="s">
        <v>2283</v>
      </c>
      <c r="G276" s="160" t="s">
        <v>444</v>
      </c>
      <c r="H276" s="161">
        <v>18</v>
      </c>
      <c r="I276" s="162"/>
      <c r="J276" s="163">
        <f t="shared" ref="J276:J307" si="50">ROUND(I276*H276,2)</f>
        <v>0</v>
      </c>
      <c r="K276" s="164"/>
      <c r="L276" s="34"/>
      <c r="M276" s="165" t="s">
        <v>1</v>
      </c>
      <c r="N276" s="166" t="s">
        <v>40</v>
      </c>
      <c r="O276" s="62"/>
      <c r="P276" s="167">
        <f t="shared" ref="P276:P307" si="51">O276*H276</f>
        <v>0</v>
      </c>
      <c r="Q276" s="167">
        <v>0</v>
      </c>
      <c r="R276" s="167">
        <f t="shared" ref="R276:R307" si="52">Q276*H276</f>
        <v>0</v>
      </c>
      <c r="S276" s="167">
        <v>0</v>
      </c>
      <c r="T276" s="168">
        <f t="shared" ref="T276:T307" si="53"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289</v>
      </c>
      <c r="AT276" s="169" t="s">
        <v>197</v>
      </c>
      <c r="AU276" s="169" t="s">
        <v>87</v>
      </c>
      <c r="AY276" s="18" t="s">
        <v>196</v>
      </c>
      <c r="BE276" s="170">
        <f t="shared" ref="BE276:BE307" si="54">IF(N276="základná",J276,0)</f>
        <v>0</v>
      </c>
      <c r="BF276" s="170">
        <f t="shared" ref="BF276:BF307" si="55">IF(N276="znížená",J276,0)</f>
        <v>0</v>
      </c>
      <c r="BG276" s="170">
        <f t="shared" ref="BG276:BG307" si="56">IF(N276="zákl. prenesená",J276,0)</f>
        <v>0</v>
      </c>
      <c r="BH276" s="170">
        <f t="shared" ref="BH276:BH307" si="57">IF(N276="zníž. prenesená",J276,0)</f>
        <v>0</v>
      </c>
      <c r="BI276" s="170">
        <f t="shared" ref="BI276:BI307" si="58">IF(N276="nulová",J276,0)</f>
        <v>0</v>
      </c>
      <c r="BJ276" s="18" t="s">
        <v>87</v>
      </c>
      <c r="BK276" s="170">
        <f t="shared" ref="BK276:BK307" si="59">ROUND(I276*H276,2)</f>
        <v>0</v>
      </c>
      <c r="BL276" s="18" t="s">
        <v>289</v>
      </c>
      <c r="BM276" s="169" t="s">
        <v>1557</v>
      </c>
    </row>
    <row r="277" spans="1:65" s="2" customFormat="1" ht="24.2" customHeight="1">
      <c r="A277" s="33"/>
      <c r="B277" s="156"/>
      <c r="C277" s="197" t="s">
        <v>901</v>
      </c>
      <c r="D277" s="197" t="s">
        <v>305</v>
      </c>
      <c r="E277" s="198" t="s">
        <v>2284</v>
      </c>
      <c r="F277" s="199" t="s">
        <v>2285</v>
      </c>
      <c r="G277" s="200" t="s">
        <v>444</v>
      </c>
      <c r="H277" s="201">
        <v>18</v>
      </c>
      <c r="I277" s="202"/>
      <c r="J277" s="203">
        <f t="shared" si="50"/>
        <v>0</v>
      </c>
      <c r="K277" s="204"/>
      <c r="L277" s="205"/>
      <c r="M277" s="206" t="s">
        <v>1</v>
      </c>
      <c r="N277" s="207" t="s">
        <v>40</v>
      </c>
      <c r="O277" s="62"/>
      <c r="P277" s="167">
        <f t="shared" si="51"/>
        <v>0</v>
      </c>
      <c r="Q277" s="167">
        <v>0</v>
      </c>
      <c r="R277" s="167">
        <f t="shared" si="52"/>
        <v>0</v>
      </c>
      <c r="S277" s="167">
        <v>0</v>
      </c>
      <c r="T277" s="168">
        <f t="shared" si="5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388</v>
      </c>
      <c r="AT277" s="169" t="s">
        <v>305</v>
      </c>
      <c r="AU277" s="169" t="s">
        <v>87</v>
      </c>
      <c r="AY277" s="18" t="s">
        <v>196</v>
      </c>
      <c r="BE277" s="170">
        <f t="shared" si="54"/>
        <v>0</v>
      </c>
      <c r="BF277" s="170">
        <f t="shared" si="55"/>
        <v>0</v>
      </c>
      <c r="BG277" s="170">
        <f t="shared" si="56"/>
        <v>0</v>
      </c>
      <c r="BH277" s="170">
        <f t="shared" si="57"/>
        <v>0</v>
      </c>
      <c r="BI277" s="170">
        <f t="shared" si="58"/>
        <v>0</v>
      </c>
      <c r="BJ277" s="18" t="s">
        <v>87</v>
      </c>
      <c r="BK277" s="170">
        <f t="shared" si="59"/>
        <v>0</v>
      </c>
      <c r="BL277" s="18" t="s">
        <v>289</v>
      </c>
      <c r="BM277" s="169" t="s">
        <v>1567</v>
      </c>
    </row>
    <row r="278" spans="1:65" s="2" customFormat="1" ht="24.2" customHeight="1">
      <c r="A278" s="33"/>
      <c r="B278" s="156"/>
      <c r="C278" s="157" t="s">
        <v>907</v>
      </c>
      <c r="D278" s="157" t="s">
        <v>197</v>
      </c>
      <c r="E278" s="158" t="s">
        <v>2286</v>
      </c>
      <c r="F278" s="159" t="s">
        <v>2287</v>
      </c>
      <c r="G278" s="160" t="s">
        <v>444</v>
      </c>
      <c r="H278" s="161">
        <v>37</v>
      </c>
      <c r="I278" s="162"/>
      <c r="J278" s="163">
        <f t="shared" si="50"/>
        <v>0</v>
      </c>
      <c r="K278" s="164"/>
      <c r="L278" s="34"/>
      <c r="M278" s="165" t="s">
        <v>1</v>
      </c>
      <c r="N278" s="166" t="s">
        <v>40</v>
      </c>
      <c r="O278" s="62"/>
      <c r="P278" s="167">
        <f t="shared" si="51"/>
        <v>0</v>
      </c>
      <c r="Q278" s="167">
        <v>0</v>
      </c>
      <c r="R278" s="167">
        <f t="shared" si="52"/>
        <v>0</v>
      </c>
      <c r="S278" s="167">
        <v>0</v>
      </c>
      <c r="T278" s="168">
        <f t="shared" si="5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289</v>
      </c>
      <c r="AT278" s="169" t="s">
        <v>197</v>
      </c>
      <c r="AU278" s="169" t="s">
        <v>87</v>
      </c>
      <c r="AY278" s="18" t="s">
        <v>196</v>
      </c>
      <c r="BE278" s="170">
        <f t="shared" si="54"/>
        <v>0</v>
      </c>
      <c r="BF278" s="170">
        <f t="shared" si="55"/>
        <v>0</v>
      </c>
      <c r="BG278" s="170">
        <f t="shared" si="56"/>
        <v>0</v>
      </c>
      <c r="BH278" s="170">
        <f t="shared" si="57"/>
        <v>0</v>
      </c>
      <c r="BI278" s="170">
        <f t="shared" si="58"/>
        <v>0</v>
      </c>
      <c r="BJ278" s="18" t="s">
        <v>87</v>
      </c>
      <c r="BK278" s="170">
        <f t="shared" si="59"/>
        <v>0</v>
      </c>
      <c r="BL278" s="18" t="s">
        <v>289</v>
      </c>
      <c r="BM278" s="169" t="s">
        <v>1575</v>
      </c>
    </row>
    <row r="279" spans="1:65" s="2" customFormat="1" ht="44.25" customHeight="1">
      <c r="A279" s="33"/>
      <c r="B279" s="156"/>
      <c r="C279" s="197" t="s">
        <v>909</v>
      </c>
      <c r="D279" s="197" t="s">
        <v>305</v>
      </c>
      <c r="E279" s="198" t="s">
        <v>2288</v>
      </c>
      <c r="F279" s="199" t="s">
        <v>2289</v>
      </c>
      <c r="G279" s="200" t="s">
        <v>444</v>
      </c>
      <c r="H279" s="201">
        <v>1</v>
      </c>
      <c r="I279" s="202"/>
      <c r="J279" s="203">
        <f t="shared" si="50"/>
        <v>0</v>
      </c>
      <c r="K279" s="204"/>
      <c r="L279" s="205"/>
      <c r="M279" s="206" t="s">
        <v>1</v>
      </c>
      <c r="N279" s="207" t="s">
        <v>40</v>
      </c>
      <c r="O279" s="62"/>
      <c r="P279" s="167">
        <f t="shared" si="51"/>
        <v>0</v>
      </c>
      <c r="Q279" s="167">
        <v>0</v>
      </c>
      <c r="R279" s="167">
        <f t="shared" si="52"/>
        <v>0</v>
      </c>
      <c r="S279" s="167">
        <v>0</v>
      </c>
      <c r="T279" s="168">
        <f t="shared" si="5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388</v>
      </c>
      <c r="AT279" s="169" t="s">
        <v>305</v>
      </c>
      <c r="AU279" s="169" t="s">
        <v>87</v>
      </c>
      <c r="AY279" s="18" t="s">
        <v>196</v>
      </c>
      <c r="BE279" s="170">
        <f t="shared" si="54"/>
        <v>0</v>
      </c>
      <c r="BF279" s="170">
        <f t="shared" si="55"/>
        <v>0</v>
      </c>
      <c r="BG279" s="170">
        <f t="shared" si="56"/>
        <v>0</v>
      </c>
      <c r="BH279" s="170">
        <f t="shared" si="57"/>
        <v>0</v>
      </c>
      <c r="BI279" s="170">
        <f t="shared" si="58"/>
        <v>0</v>
      </c>
      <c r="BJ279" s="18" t="s">
        <v>87</v>
      </c>
      <c r="BK279" s="170">
        <f t="shared" si="59"/>
        <v>0</v>
      </c>
      <c r="BL279" s="18" t="s">
        <v>289</v>
      </c>
      <c r="BM279" s="169" t="s">
        <v>1583</v>
      </c>
    </row>
    <row r="280" spans="1:65" s="2" customFormat="1" ht="33" customHeight="1">
      <c r="A280" s="33"/>
      <c r="B280" s="156"/>
      <c r="C280" s="197" t="s">
        <v>917</v>
      </c>
      <c r="D280" s="197" t="s">
        <v>305</v>
      </c>
      <c r="E280" s="198" t="s">
        <v>2290</v>
      </c>
      <c r="F280" s="199" t="s">
        <v>2291</v>
      </c>
      <c r="G280" s="200" t="s">
        <v>444</v>
      </c>
      <c r="H280" s="201">
        <v>36</v>
      </c>
      <c r="I280" s="202"/>
      <c r="J280" s="203">
        <f t="shared" si="50"/>
        <v>0</v>
      </c>
      <c r="K280" s="204"/>
      <c r="L280" s="205"/>
      <c r="M280" s="206" t="s">
        <v>1</v>
      </c>
      <c r="N280" s="207" t="s">
        <v>40</v>
      </c>
      <c r="O280" s="62"/>
      <c r="P280" s="167">
        <f t="shared" si="51"/>
        <v>0</v>
      </c>
      <c r="Q280" s="167">
        <v>0</v>
      </c>
      <c r="R280" s="167">
        <f t="shared" si="52"/>
        <v>0</v>
      </c>
      <c r="S280" s="167">
        <v>0</v>
      </c>
      <c r="T280" s="168">
        <f t="shared" si="5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388</v>
      </c>
      <c r="AT280" s="169" t="s">
        <v>305</v>
      </c>
      <c r="AU280" s="169" t="s">
        <v>87</v>
      </c>
      <c r="AY280" s="18" t="s">
        <v>196</v>
      </c>
      <c r="BE280" s="170">
        <f t="shared" si="54"/>
        <v>0</v>
      </c>
      <c r="BF280" s="170">
        <f t="shared" si="55"/>
        <v>0</v>
      </c>
      <c r="BG280" s="170">
        <f t="shared" si="56"/>
        <v>0</v>
      </c>
      <c r="BH280" s="170">
        <f t="shared" si="57"/>
        <v>0</v>
      </c>
      <c r="BI280" s="170">
        <f t="shared" si="58"/>
        <v>0</v>
      </c>
      <c r="BJ280" s="18" t="s">
        <v>87</v>
      </c>
      <c r="BK280" s="170">
        <f t="shared" si="59"/>
        <v>0</v>
      </c>
      <c r="BL280" s="18" t="s">
        <v>289</v>
      </c>
      <c r="BM280" s="169" t="s">
        <v>1591</v>
      </c>
    </row>
    <row r="281" spans="1:65" s="2" customFormat="1" ht="16.5" customHeight="1">
      <c r="A281" s="33"/>
      <c r="B281" s="156"/>
      <c r="C281" s="157" t="s">
        <v>920</v>
      </c>
      <c r="D281" s="157" t="s">
        <v>197</v>
      </c>
      <c r="E281" s="158" t="s">
        <v>2292</v>
      </c>
      <c r="F281" s="159" t="s">
        <v>2293</v>
      </c>
      <c r="G281" s="160" t="s">
        <v>444</v>
      </c>
      <c r="H281" s="161">
        <v>37</v>
      </c>
      <c r="I281" s="162"/>
      <c r="J281" s="163">
        <f t="shared" si="50"/>
        <v>0</v>
      </c>
      <c r="K281" s="164"/>
      <c r="L281" s="34"/>
      <c r="M281" s="165" t="s">
        <v>1</v>
      </c>
      <c r="N281" s="166" t="s">
        <v>40</v>
      </c>
      <c r="O281" s="62"/>
      <c r="P281" s="167">
        <f t="shared" si="51"/>
        <v>0</v>
      </c>
      <c r="Q281" s="167">
        <v>0</v>
      </c>
      <c r="R281" s="167">
        <f t="shared" si="52"/>
        <v>0</v>
      </c>
      <c r="S281" s="167">
        <v>0</v>
      </c>
      <c r="T281" s="168">
        <f t="shared" si="5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289</v>
      </c>
      <c r="AT281" s="169" t="s">
        <v>197</v>
      </c>
      <c r="AU281" s="169" t="s">
        <v>87</v>
      </c>
      <c r="AY281" s="18" t="s">
        <v>196</v>
      </c>
      <c r="BE281" s="170">
        <f t="shared" si="54"/>
        <v>0</v>
      </c>
      <c r="BF281" s="170">
        <f t="shared" si="55"/>
        <v>0</v>
      </c>
      <c r="BG281" s="170">
        <f t="shared" si="56"/>
        <v>0</v>
      </c>
      <c r="BH281" s="170">
        <f t="shared" si="57"/>
        <v>0</v>
      </c>
      <c r="BI281" s="170">
        <f t="shared" si="58"/>
        <v>0</v>
      </c>
      <c r="BJ281" s="18" t="s">
        <v>87</v>
      </c>
      <c r="BK281" s="170">
        <f t="shared" si="59"/>
        <v>0</v>
      </c>
      <c r="BL281" s="18" t="s">
        <v>289</v>
      </c>
      <c r="BM281" s="169" t="s">
        <v>1600</v>
      </c>
    </row>
    <row r="282" spans="1:65" s="2" customFormat="1" ht="16.5" customHeight="1">
      <c r="A282" s="33"/>
      <c r="B282" s="156"/>
      <c r="C282" s="197" t="s">
        <v>925</v>
      </c>
      <c r="D282" s="197" t="s">
        <v>305</v>
      </c>
      <c r="E282" s="198" t="s">
        <v>2294</v>
      </c>
      <c r="F282" s="199" t="s">
        <v>2295</v>
      </c>
      <c r="G282" s="200" t="s">
        <v>444</v>
      </c>
      <c r="H282" s="201">
        <v>36</v>
      </c>
      <c r="I282" s="202"/>
      <c r="J282" s="203">
        <f t="shared" si="50"/>
        <v>0</v>
      </c>
      <c r="K282" s="204"/>
      <c r="L282" s="205"/>
      <c r="M282" s="206" t="s">
        <v>1</v>
      </c>
      <c r="N282" s="207" t="s">
        <v>40</v>
      </c>
      <c r="O282" s="62"/>
      <c r="P282" s="167">
        <f t="shared" si="51"/>
        <v>0</v>
      </c>
      <c r="Q282" s="167">
        <v>0</v>
      </c>
      <c r="R282" s="167">
        <f t="shared" si="52"/>
        <v>0</v>
      </c>
      <c r="S282" s="167">
        <v>0</v>
      </c>
      <c r="T282" s="168">
        <f t="shared" si="5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388</v>
      </c>
      <c r="AT282" s="169" t="s">
        <v>305</v>
      </c>
      <c r="AU282" s="169" t="s">
        <v>87</v>
      </c>
      <c r="AY282" s="18" t="s">
        <v>196</v>
      </c>
      <c r="BE282" s="170">
        <f t="shared" si="54"/>
        <v>0</v>
      </c>
      <c r="BF282" s="170">
        <f t="shared" si="55"/>
        <v>0</v>
      </c>
      <c r="BG282" s="170">
        <f t="shared" si="56"/>
        <v>0</v>
      </c>
      <c r="BH282" s="170">
        <f t="shared" si="57"/>
        <v>0</v>
      </c>
      <c r="BI282" s="170">
        <f t="shared" si="58"/>
        <v>0</v>
      </c>
      <c r="BJ282" s="18" t="s">
        <v>87</v>
      </c>
      <c r="BK282" s="170">
        <f t="shared" si="59"/>
        <v>0</v>
      </c>
      <c r="BL282" s="18" t="s">
        <v>289</v>
      </c>
      <c r="BM282" s="169" t="s">
        <v>1608</v>
      </c>
    </row>
    <row r="283" spans="1:65" s="2" customFormat="1" ht="16.5" customHeight="1">
      <c r="A283" s="33"/>
      <c r="B283" s="156"/>
      <c r="C283" s="197" t="s">
        <v>929</v>
      </c>
      <c r="D283" s="197" t="s">
        <v>305</v>
      </c>
      <c r="E283" s="198" t="s">
        <v>2296</v>
      </c>
      <c r="F283" s="199" t="s">
        <v>2297</v>
      </c>
      <c r="G283" s="200" t="s">
        <v>444</v>
      </c>
      <c r="H283" s="201">
        <v>1</v>
      </c>
      <c r="I283" s="202"/>
      <c r="J283" s="203">
        <f t="shared" si="50"/>
        <v>0</v>
      </c>
      <c r="K283" s="204"/>
      <c r="L283" s="205"/>
      <c r="M283" s="206" t="s">
        <v>1</v>
      </c>
      <c r="N283" s="207" t="s">
        <v>40</v>
      </c>
      <c r="O283" s="62"/>
      <c r="P283" s="167">
        <f t="shared" si="51"/>
        <v>0</v>
      </c>
      <c r="Q283" s="167">
        <v>0</v>
      </c>
      <c r="R283" s="167">
        <f t="shared" si="52"/>
        <v>0</v>
      </c>
      <c r="S283" s="167">
        <v>0</v>
      </c>
      <c r="T283" s="168">
        <f t="shared" si="5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388</v>
      </c>
      <c r="AT283" s="169" t="s">
        <v>305</v>
      </c>
      <c r="AU283" s="169" t="s">
        <v>87</v>
      </c>
      <c r="AY283" s="18" t="s">
        <v>196</v>
      </c>
      <c r="BE283" s="170">
        <f t="shared" si="54"/>
        <v>0</v>
      </c>
      <c r="BF283" s="170">
        <f t="shared" si="55"/>
        <v>0</v>
      </c>
      <c r="BG283" s="170">
        <f t="shared" si="56"/>
        <v>0</v>
      </c>
      <c r="BH283" s="170">
        <f t="shared" si="57"/>
        <v>0</v>
      </c>
      <c r="BI283" s="170">
        <f t="shared" si="58"/>
        <v>0</v>
      </c>
      <c r="BJ283" s="18" t="s">
        <v>87</v>
      </c>
      <c r="BK283" s="170">
        <f t="shared" si="59"/>
        <v>0</v>
      </c>
      <c r="BL283" s="18" t="s">
        <v>289</v>
      </c>
      <c r="BM283" s="169" t="s">
        <v>1617</v>
      </c>
    </row>
    <row r="284" spans="1:65" s="2" customFormat="1" ht="16.5" customHeight="1">
      <c r="A284" s="33"/>
      <c r="B284" s="156"/>
      <c r="C284" s="197" t="s">
        <v>932</v>
      </c>
      <c r="D284" s="197" t="s">
        <v>305</v>
      </c>
      <c r="E284" s="198" t="s">
        <v>2298</v>
      </c>
      <c r="F284" s="199" t="s">
        <v>2299</v>
      </c>
      <c r="G284" s="200" t="s">
        <v>444</v>
      </c>
      <c r="H284" s="201">
        <v>37</v>
      </c>
      <c r="I284" s="202"/>
      <c r="J284" s="203">
        <f t="shared" si="50"/>
        <v>0</v>
      </c>
      <c r="K284" s="204"/>
      <c r="L284" s="205"/>
      <c r="M284" s="206" t="s">
        <v>1</v>
      </c>
      <c r="N284" s="207" t="s">
        <v>40</v>
      </c>
      <c r="O284" s="62"/>
      <c r="P284" s="167">
        <f t="shared" si="51"/>
        <v>0</v>
      </c>
      <c r="Q284" s="167">
        <v>0</v>
      </c>
      <c r="R284" s="167">
        <f t="shared" si="52"/>
        <v>0</v>
      </c>
      <c r="S284" s="167">
        <v>0</v>
      </c>
      <c r="T284" s="168">
        <f t="shared" si="5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388</v>
      </c>
      <c r="AT284" s="169" t="s">
        <v>305</v>
      </c>
      <c r="AU284" s="169" t="s">
        <v>87</v>
      </c>
      <c r="AY284" s="18" t="s">
        <v>196</v>
      </c>
      <c r="BE284" s="170">
        <f t="shared" si="54"/>
        <v>0</v>
      </c>
      <c r="BF284" s="170">
        <f t="shared" si="55"/>
        <v>0</v>
      </c>
      <c r="BG284" s="170">
        <f t="shared" si="56"/>
        <v>0</v>
      </c>
      <c r="BH284" s="170">
        <f t="shared" si="57"/>
        <v>0</v>
      </c>
      <c r="BI284" s="170">
        <f t="shared" si="58"/>
        <v>0</v>
      </c>
      <c r="BJ284" s="18" t="s">
        <v>87</v>
      </c>
      <c r="BK284" s="170">
        <f t="shared" si="59"/>
        <v>0</v>
      </c>
      <c r="BL284" s="18" t="s">
        <v>289</v>
      </c>
      <c r="BM284" s="169" t="s">
        <v>1627</v>
      </c>
    </row>
    <row r="285" spans="1:65" s="2" customFormat="1" ht="21.75" customHeight="1">
      <c r="A285" s="33"/>
      <c r="B285" s="156"/>
      <c r="C285" s="157" t="s">
        <v>936</v>
      </c>
      <c r="D285" s="157" t="s">
        <v>197</v>
      </c>
      <c r="E285" s="158" t="s">
        <v>2300</v>
      </c>
      <c r="F285" s="159" t="s">
        <v>2301</v>
      </c>
      <c r="G285" s="160" t="s">
        <v>444</v>
      </c>
      <c r="H285" s="161">
        <v>30</v>
      </c>
      <c r="I285" s="162"/>
      <c r="J285" s="163">
        <f t="shared" si="50"/>
        <v>0</v>
      </c>
      <c r="K285" s="164"/>
      <c r="L285" s="34"/>
      <c r="M285" s="165" t="s">
        <v>1</v>
      </c>
      <c r="N285" s="166" t="s">
        <v>40</v>
      </c>
      <c r="O285" s="62"/>
      <c r="P285" s="167">
        <f t="shared" si="51"/>
        <v>0</v>
      </c>
      <c r="Q285" s="167">
        <v>0</v>
      </c>
      <c r="R285" s="167">
        <f t="shared" si="52"/>
        <v>0</v>
      </c>
      <c r="S285" s="167">
        <v>0</v>
      </c>
      <c r="T285" s="168">
        <f t="shared" si="5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289</v>
      </c>
      <c r="AT285" s="169" t="s">
        <v>197</v>
      </c>
      <c r="AU285" s="169" t="s">
        <v>87</v>
      </c>
      <c r="AY285" s="18" t="s">
        <v>196</v>
      </c>
      <c r="BE285" s="170">
        <f t="shared" si="54"/>
        <v>0</v>
      </c>
      <c r="BF285" s="170">
        <f t="shared" si="55"/>
        <v>0</v>
      </c>
      <c r="BG285" s="170">
        <f t="shared" si="56"/>
        <v>0</v>
      </c>
      <c r="BH285" s="170">
        <f t="shared" si="57"/>
        <v>0</v>
      </c>
      <c r="BI285" s="170">
        <f t="shared" si="58"/>
        <v>0</v>
      </c>
      <c r="BJ285" s="18" t="s">
        <v>87</v>
      </c>
      <c r="BK285" s="170">
        <f t="shared" si="59"/>
        <v>0</v>
      </c>
      <c r="BL285" s="18" t="s">
        <v>289</v>
      </c>
      <c r="BM285" s="169" t="s">
        <v>1638</v>
      </c>
    </row>
    <row r="286" spans="1:65" s="2" customFormat="1" ht="33" customHeight="1">
      <c r="A286" s="33"/>
      <c r="B286" s="156"/>
      <c r="C286" s="197" t="s">
        <v>940</v>
      </c>
      <c r="D286" s="197" t="s">
        <v>305</v>
      </c>
      <c r="E286" s="198" t="s">
        <v>2302</v>
      </c>
      <c r="F286" s="199" t="s">
        <v>2303</v>
      </c>
      <c r="G286" s="200" t="s">
        <v>444</v>
      </c>
      <c r="H286" s="201">
        <v>30</v>
      </c>
      <c r="I286" s="202"/>
      <c r="J286" s="203">
        <f t="shared" si="50"/>
        <v>0</v>
      </c>
      <c r="K286" s="204"/>
      <c r="L286" s="205"/>
      <c r="M286" s="206" t="s">
        <v>1</v>
      </c>
      <c r="N286" s="207" t="s">
        <v>40</v>
      </c>
      <c r="O286" s="62"/>
      <c r="P286" s="167">
        <f t="shared" si="51"/>
        <v>0</v>
      </c>
      <c r="Q286" s="167">
        <v>0</v>
      </c>
      <c r="R286" s="167">
        <f t="shared" si="52"/>
        <v>0</v>
      </c>
      <c r="S286" s="167">
        <v>0</v>
      </c>
      <c r="T286" s="168">
        <f t="shared" si="5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388</v>
      </c>
      <c r="AT286" s="169" t="s">
        <v>305</v>
      </c>
      <c r="AU286" s="169" t="s">
        <v>87</v>
      </c>
      <c r="AY286" s="18" t="s">
        <v>196</v>
      </c>
      <c r="BE286" s="170">
        <f t="shared" si="54"/>
        <v>0</v>
      </c>
      <c r="BF286" s="170">
        <f t="shared" si="55"/>
        <v>0</v>
      </c>
      <c r="BG286" s="170">
        <f t="shared" si="56"/>
        <v>0</v>
      </c>
      <c r="BH286" s="170">
        <f t="shared" si="57"/>
        <v>0</v>
      </c>
      <c r="BI286" s="170">
        <f t="shared" si="58"/>
        <v>0</v>
      </c>
      <c r="BJ286" s="18" t="s">
        <v>87</v>
      </c>
      <c r="BK286" s="170">
        <f t="shared" si="59"/>
        <v>0</v>
      </c>
      <c r="BL286" s="18" t="s">
        <v>289</v>
      </c>
      <c r="BM286" s="169" t="s">
        <v>1647</v>
      </c>
    </row>
    <row r="287" spans="1:65" s="2" customFormat="1" ht="16.5" customHeight="1">
      <c r="A287" s="33"/>
      <c r="B287" s="156"/>
      <c r="C287" s="157" t="s">
        <v>944</v>
      </c>
      <c r="D287" s="157" t="s">
        <v>197</v>
      </c>
      <c r="E287" s="158" t="s">
        <v>2304</v>
      </c>
      <c r="F287" s="159" t="s">
        <v>2305</v>
      </c>
      <c r="G287" s="160" t="s">
        <v>444</v>
      </c>
      <c r="H287" s="161">
        <v>2</v>
      </c>
      <c r="I287" s="162"/>
      <c r="J287" s="163">
        <f t="shared" si="50"/>
        <v>0</v>
      </c>
      <c r="K287" s="164"/>
      <c r="L287" s="34"/>
      <c r="M287" s="165" t="s">
        <v>1</v>
      </c>
      <c r="N287" s="166" t="s">
        <v>40</v>
      </c>
      <c r="O287" s="62"/>
      <c r="P287" s="167">
        <f t="shared" si="51"/>
        <v>0</v>
      </c>
      <c r="Q287" s="167">
        <v>0</v>
      </c>
      <c r="R287" s="167">
        <f t="shared" si="52"/>
        <v>0</v>
      </c>
      <c r="S287" s="167">
        <v>0</v>
      </c>
      <c r="T287" s="168">
        <f t="shared" si="5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289</v>
      </c>
      <c r="AT287" s="169" t="s">
        <v>197</v>
      </c>
      <c r="AU287" s="169" t="s">
        <v>87</v>
      </c>
      <c r="AY287" s="18" t="s">
        <v>196</v>
      </c>
      <c r="BE287" s="170">
        <f t="shared" si="54"/>
        <v>0</v>
      </c>
      <c r="BF287" s="170">
        <f t="shared" si="55"/>
        <v>0</v>
      </c>
      <c r="BG287" s="170">
        <f t="shared" si="56"/>
        <v>0</v>
      </c>
      <c r="BH287" s="170">
        <f t="shared" si="57"/>
        <v>0</v>
      </c>
      <c r="BI287" s="170">
        <f t="shared" si="58"/>
        <v>0</v>
      </c>
      <c r="BJ287" s="18" t="s">
        <v>87</v>
      </c>
      <c r="BK287" s="170">
        <f t="shared" si="59"/>
        <v>0</v>
      </c>
      <c r="BL287" s="18" t="s">
        <v>289</v>
      </c>
      <c r="BM287" s="169" t="s">
        <v>1664</v>
      </c>
    </row>
    <row r="288" spans="1:65" s="2" customFormat="1" ht="24.2" customHeight="1">
      <c r="A288" s="33"/>
      <c r="B288" s="156"/>
      <c r="C288" s="197" t="s">
        <v>949</v>
      </c>
      <c r="D288" s="197" t="s">
        <v>305</v>
      </c>
      <c r="E288" s="198" t="s">
        <v>2306</v>
      </c>
      <c r="F288" s="199" t="s">
        <v>2307</v>
      </c>
      <c r="G288" s="200" t="s">
        <v>444</v>
      </c>
      <c r="H288" s="201">
        <v>2</v>
      </c>
      <c r="I288" s="202"/>
      <c r="J288" s="203">
        <f t="shared" si="50"/>
        <v>0</v>
      </c>
      <c r="K288" s="204"/>
      <c r="L288" s="205"/>
      <c r="M288" s="206" t="s">
        <v>1</v>
      </c>
      <c r="N288" s="207" t="s">
        <v>40</v>
      </c>
      <c r="O288" s="62"/>
      <c r="P288" s="167">
        <f t="shared" si="51"/>
        <v>0</v>
      </c>
      <c r="Q288" s="167">
        <v>0</v>
      </c>
      <c r="R288" s="167">
        <f t="shared" si="52"/>
        <v>0</v>
      </c>
      <c r="S288" s="167">
        <v>0</v>
      </c>
      <c r="T288" s="168">
        <f t="shared" si="5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388</v>
      </c>
      <c r="AT288" s="169" t="s">
        <v>305</v>
      </c>
      <c r="AU288" s="169" t="s">
        <v>87</v>
      </c>
      <c r="AY288" s="18" t="s">
        <v>196</v>
      </c>
      <c r="BE288" s="170">
        <f t="shared" si="54"/>
        <v>0</v>
      </c>
      <c r="BF288" s="170">
        <f t="shared" si="55"/>
        <v>0</v>
      </c>
      <c r="BG288" s="170">
        <f t="shared" si="56"/>
        <v>0</v>
      </c>
      <c r="BH288" s="170">
        <f t="shared" si="57"/>
        <v>0</v>
      </c>
      <c r="BI288" s="170">
        <f t="shared" si="58"/>
        <v>0</v>
      </c>
      <c r="BJ288" s="18" t="s">
        <v>87</v>
      </c>
      <c r="BK288" s="170">
        <f t="shared" si="59"/>
        <v>0</v>
      </c>
      <c r="BL288" s="18" t="s">
        <v>289</v>
      </c>
      <c r="BM288" s="169" t="s">
        <v>1674</v>
      </c>
    </row>
    <row r="289" spans="1:65" s="2" customFormat="1" ht="24.2" customHeight="1">
      <c r="A289" s="33"/>
      <c r="B289" s="156"/>
      <c r="C289" s="157" t="s">
        <v>951</v>
      </c>
      <c r="D289" s="157" t="s">
        <v>197</v>
      </c>
      <c r="E289" s="158" t="s">
        <v>2308</v>
      </c>
      <c r="F289" s="159" t="s">
        <v>2309</v>
      </c>
      <c r="G289" s="160" t="s">
        <v>444</v>
      </c>
      <c r="H289" s="161">
        <v>38</v>
      </c>
      <c r="I289" s="162"/>
      <c r="J289" s="163">
        <f t="shared" si="50"/>
        <v>0</v>
      </c>
      <c r="K289" s="164"/>
      <c r="L289" s="34"/>
      <c r="M289" s="165" t="s">
        <v>1</v>
      </c>
      <c r="N289" s="166" t="s">
        <v>40</v>
      </c>
      <c r="O289" s="62"/>
      <c r="P289" s="167">
        <f t="shared" si="51"/>
        <v>0</v>
      </c>
      <c r="Q289" s="167">
        <v>0</v>
      </c>
      <c r="R289" s="167">
        <f t="shared" si="52"/>
        <v>0</v>
      </c>
      <c r="S289" s="167">
        <v>0</v>
      </c>
      <c r="T289" s="168">
        <f t="shared" si="5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9" t="s">
        <v>289</v>
      </c>
      <c r="AT289" s="169" t="s">
        <v>197</v>
      </c>
      <c r="AU289" s="169" t="s">
        <v>87</v>
      </c>
      <c r="AY289" s="18" t="s">
        <v>196</v>
      </c>
      <c r="BE289" s="170">
        <f t="shared" si="54"/>
        <v>0</v>
      </c>
      <c r="BF289" s="170">
        <f t="shared" si="55"/>
        <v>0</v>
      </c>
      <c r="BG289" s="170">
        <f t="shared" si="56"/>
        <v>0</v>
      </c>
      <c r="BH289" s="170">
        <f t="shared" si="57"/>
        <v>0</v>
      </c>
      <c r="BI289" s="170">
        <f t="shared" si="58"/>
        <v>0</v>
      </c>
      <c r="BJ289" s="18" t="s">
        <v>87</v>
      </c>
      <c r="BK289" s="170">
        <f t="shared" si="59"/>
        <v>0</v>
      </c>
      <c r="BL289" s="18" t="s">
        <v>289</v>
      </c>
      <c r="BM289" s="169" t="s">
        <v>1684</v>
      </c>
    </row>
    <row r="290" spans="1:65" s="2" customFormat="1" ht="16.5" customHeight="1">
      <c r="A290" s="33"/>
      <c r="B290" s="156"/>
      <c r="C290" s="197" t="s">
        <v>955</v>
      </c>
      <c r="D290" s="197" t="s">
        <v>305</v>
      </c>
      <c r="E290" s="198" t="s">
        <v>2310</v>
      </c>
      <c r="F290" s="199" t="s">
        <v>2311</v>
      </c>
      <c r="G290" s="200" t="s">
        <v>444</v>
      </c>
      <c r="H290" s="201">
        <v>37</v>
      </c>
      <c r="I290" s="202"/>
      <c r="J290" s="203">
        <f t="shared" si="50"/>
        <v>0</v>
      </c>
      <c r="K290" s="204"/>
      <c r="L290" s="205"/>
      <c r="M290" s="206" t="s">
        <v>1</v>
      </c>
      <c r="N290" s="207" t="s">
        <v>40</v>
      </c>
      <c r="O290" s="62"/>
      <c r="P290" s="167">
        <f t="shared" si="51"/>
        <v>0</v>
      </c>
      <c r="Q290" s="167">
        <v>0</v>
      </c>
      <c r="R290" s="167">
        <f t="shared" si="52"/>
        <v>0</v>
      </c>
      <c r="S290" s="167">
        <v>0</v>
      </c>
      <c r="T290" s="168">
        <f t="shared" si="5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388</v>
      </c>
      <c r="AT290" s="169" t="s">
        <v>305</v>
      </c>
      <c r="AU290" s="169" t="s">
        <v>87</v>
      </c>
      <c r="AY290" s="18" t="s">
        <v>196</v>
      </c>
      <c r="BE290" s="170">
        <f t="shared" si="54"/>
        <v>0</v>
      </c>
      <c r="BF290" s="170">
        <f t="shared" si="55"/>
        <v>0</v>
      </c>
      <c r="BG290" s="170">
        <f t="shared" si="56"/>
        <v>0</v>
      </c>
      <c r="BH290" s="170">
        <f t="shared" si="57"/>
        <v>0</v>
      </c>
      <c r="BI290" s="170">
        <f t="shared" si="58"/>
        <v>0</v>
      </c>
      <c r="BJ290" s="18" t="s">
        <v>87</v>
      </c>
      <c r="BK290" s="170">
        <f t="shared" si="59"/>
        <v>0</v>
      </c>
      <c r="BL290" s="18" t="s">
        <v>289</v>
      </c>
      <c r="BM290" s="169" t="s">
        <v>1692</v>
      </c>
    </row>
    <row r="291" spans="1:65" s="2" customFormat="1" ht="16.5" customHeight="1">
      <c r="A291" s="33"/>
      <c r="B291" s="156"/>
      <c r="C291" s="197" t="s">
        <v>960</v>
      </c>
      <c r="D291" s="197" t="s">
        <v>305</v>
      </c>
      <c r="E291" s="198" t="s">
        <v>2312</v>
      </c>
      <c r="F291" s="199" t="s">
        <v>2313</v>
      </c>
      <c r="G291" s="200" t="s">
        <v>444</v>
      </c>
      <c r="H291" s="201">
        <v>1</v>
      </c>
      <c r="I291" s="202"/>
      <c r="J291" s="203">
        <f t="shared" si="50"/>
        <v>0</v>
      </c>
      <c r="K291" s="204"/>
      <c r="L291" s="205"/>
      <c r="M291" s="206" t="s">
        <v>1</v>
      </c>
      <c r="N291" s="207" t="s">
        <v>40</v>
      </c>
      <c r="O291" s="62"/>
      <c r="P291" s="167">
        <f t="shared" si="51"/>
        <v>0</v>
      </c>
      <c r="Q291" s="167">
        <v>0</v>
      </c>
      <c r="R291" s="167">
        <f t="shared" si="52"/>
        <v>0</v>
      </c>
      <c r="S291" s="167">
        <v>0</v>
      </c>
      <c r="T291" s="168">
        <f t="shared" si="5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9" t="s">
        <v>388</v>
      </c>
      <c r="AT291" s="169" t="s">
        <v>305</v>
      </c>
      <c r="AU291" s="169" t="s">
        <v>87</v>
      </c>
      <c r="AY291" s="18" t="s">
        <v>196</v>
      </c>
      <c r="BE291" s="170">
        <f t="shared" si="54"/>
        <v>0</v>
      </c>
      <c r="BF291" s="170">
        <f t="shared" si="55"/>
        <v>0</v>
      </c>
      <c r="BG291" s="170">
        <f t="shared" si="56"/>
        <v>0</v>
      </c>
      <c r="BH291" s="170">
        <f t="shared" si="57"/>
        <v>0</v>
      </c>
      <c r="BI291" s="170">
        <f t="shared" si="58"/>
        <v>0</v>
      </c>
      <c r="BJ291" s="18" t="s">
        <v>87</v>
      </c>
      <c r="BK291" s="170">
        <f t="shared" si="59"/>
        <v>0</v>
      </c>
      <c r="BL291" s="18" t="s">
        <v>289</v>
      </c>
      <c r="BM291" s="169" t="s">
        <v>1710</v>
      </c>
    </row>
    <row r="292" spans="1:65" s="2" customFormat="1" ht="16.5" customHeight="1">
      <c r="A292" s="33"/>
      <c r="B292" s="156"/>
      <c r="C292" s="157" t="s">
        <v>962</v>
      </c>
      <c r="D292" s="157" t="s">
        <v>197</v>
      </c>
      <c r="E292" s="158" t="s">
        <v>2314</v>
      </c>
      <c r="F292" s="159" t="s">
        <v>2315</v>
      </c>
      <c r="G292" s="160" t="s">
        <v>444</v>
      </c>
      <c r="H292" s="161">
        <v>37</v>
      </c>
      <c r="I292" s="162"/>
      <c r="J292" s="163">
        <f t="shared" si="50"/>
        <v>0</v>
      </c>
      <c r="K292" s="164"/>
      <c r="L292" s="34"/>
      <c r="M292" s="165" t="s">
        <v>1</v>
      </c>
      <c r="N292" s="166" t="s">
        <v>40</v>
      </c>
      <c r="O292" s="62"/>
      <c r="P292" s="167">
        <f t="shared" si="51"/>
        <v>0</v>
      </c>
      <c r="Q292" s="167">
        <v>0</v>
      </c>
      <c r="R292" s="167">
        <f t="shared" si="52"/>
        <v>0</v>
      </c>
      <c r="S292" s="167">
        <v>0</v>
      </c>
      <c r="T292" s="168">
        <f t="shared" si="5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9" t="s">
        <v>289</v>
      </c>
      <c r="AT292" s="169" t="s">
        <v>197</v>
      </c>
      <c r="AU292" s="169" t="s">
        <v>87</v>
      </c>
      <c r="AY292" s="18" t="s">
        <v>196</v>
      </c>
      <c r="BE292" s="170">
        <f t="shared" si="54"/>
        <v>0</v>
      </c>
      <c r="BF292" s="170">
        <f t="shared" si="55"/>
        <v>0</v>
      </c>
      <c r="BG292" s="170">
        <f t="shared" si="56"/>
        <v>0</v>
      </c>
      <c r="BH292" s="170">
        <f t="shared" si="57"/>
        <v>0</v>
      </c>
      <c r="BI292" s="170">
        <f t="shared" si="58"/>
        <v>0</v>
      </c>
      <c r="BJ292" s="18" t="s">
        <v>87</v>
      </c>
      <c r="BK292" s="170">
        <f t="shared" si="59"/>
        <v>0</v>
      </c>
      <c r="BL292" s="18" t="s">
        <v>289</v>
      </c>
      <c r="BM292" s="169" t="s">
        <v>1721</v>
      </c>
    </row>
    <row r="293" spans="1:65" s="2" customFormat="1" ht="24.2" customHeight="1">
      <c r="A293" s="33"/>
      <c r="B293" s="156"/>
      <c r="C293" s="197" t="s">
        <v>964</v>
      </c>
      <c r="D293" s="197" t="s">
        <v>305</v>
      </c>
      <c r="E293" s="198" t="s">
        <v>2316</v>
      </c>
      <c r="F293" s="199" t="s">
        <v>2317</v>
      </c>
      <c r="G293" s="200" t="s">
        <v>444</v>
      </c>
      <c r="H293" s="201">
        <v>36</v>
      </c>
      <c r="I293" s="202"/>
      <c r="J293" s="203">
        <f t="shared" si="50"/>
        <v>0</v>
      </c>
      <c r="K293" s="204"/>
      <c r="L293" s="205"/>
      <c r="M293" s="206" t="s">
        <v>1</v>
      </c>
      <c r="N293" s="207" t="s">
        <v>40</v>
      </c>
      <c r="O293" s="62"/>
      <c r="P293" s="167">
        <f t="shared" si="51"/>
        <v>0</v>
      </c>
      <c r="Q293" s="167">
        <v>0</v>
      </c>
      <c r="R293" s="167">
        <f t="shared" si="52"/>
        <v>0</v>
      </c>
      <c r="S293" s="167">
        <v>0</v>
      </c>
      <c r="T293" s="168">
        <f t="shared" si="5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9" t="s">
        <v>388</v>
      </c>
      <c r="AT293" s="169" t="s">
        <v>305</v>
      </c>
      <c r="AU293" s="169" t="s">
        <v>87</v>
      </c>
      <c r="AY293" s="18" t="s">
        <v>196</v>
      </c>
      <c r="BE293" s="170">
        <f t="shared" si="54"/>
        <v>0</v>
      </c>
      <c r="BF293" s="170">
        <f t="shared" si="55"/>
        <v>0</v>
      </c>
      <c r="BG293" s="170">
        <f t="shared" si="56"/>
        <v>0</v>
      </c>
      <c r="BH293" s="170">
        <f t="shared" si="57"/>
        <v>0</v>
      </c>
      <c r="BI293" s="170">
        <f t="shared" si="58"/>
        <v>0</v>
      </c>
      <c r="BJ293" s="18" t="s">
        <v>87</v>
      </c>
      <c r="BK293" s="170">
        <f t="shared" si="59"/>
        <v>0</v>
      </c>
      <c r="BL293" s="18" t="s">
        <v>289</v>
      </c>
      <c r="BM293" s="169" t="s">
        <v>1730</v>
      </c>
    </row>
    <row r="294" spans="1:65" s="2" customFormat="1" ht="24.2" customHeight="1">
      <c r="A294" s="33"/>
      <c r="B294" s="156"/>
      <c r="C294" s="197" t="s">
        <v>969</v>
      </c>
      <c r="D294" s="197" t="s">
        <v>305</v>
      </c>
      <c r="E294" s="198" t="s">
        <v>2318</v>
      </c>
      <c r="F294" s="199" t="s">
        <v>2319</v>
      </c>
      <c r="G294" s="200" t="s">
        <v>444</v>
      </c>
      <c r="H294" s="201">
        <v>1</v>
      </c>
      <c r="I294" s="202"/>
      <c r="J294" s="203">
        <f t="shared" si="50"/>
        <v>0</v>
      </c>
      <c r="K294" s="204"/>
      <c r="L294" s="205"/>
      <c r="M294" s="206" t="s">
        <v>1</v>
      </c>
      <c r="N294" s="207" t="s">
        <v>40</v>
      </c>
      <c r="O294" s="62"/>
      <c r="P294" s="167">
        <f t="shared" si="51"/>
        <v>0</v>
      </c>
      <c r="Q294" s="167">
        <v>0</v>
      </c>
      <c r="R294" s="167">
        <f t="shared" si="52"/>
        <v>0</v>
      </c>
      <c r="S294" s="167">
        <v>0</v>
      </c>
      <c r="T294" s="168">
        <f t="shared" si="5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9" t="s">
        <v>388</v>
      </c>
      <c r="AT294" s="169" t="s">
        <v>305</v>
      </c>
      <c r="AU294" s="169" t="s">
        <v>87</v>
      </c>
      <c r="AY294" s="18" t="s">
        <v>196</v>
      </c>
      <c r="BE294" s="170">
        <f t="shared" si="54"/>
        <v>0</v>
      </c>
      <c r="BF294" s="170">
        <f t="shared" si="55"/>
        <v>0</v>
      </c>
      <c r="BG294" s="170">
        <f t="shared" si="56"/>
        <v>0</v>
      </c>
      <c r="BH294" s="170">
        <f t="shared" si="57"/>
        <v>0</v>
      </c>
      <c r="BI294" s="170">
        <f t="shared" si="58"/>
        <v>0</v>
      </c>
      <c r="BJ294" s="18" t="s">
        <v>87</v>
      </c>
      <c r="BK294" s="170">
        <f t="shared" si="59"/>
        <v>0</v>
      </c>
      <c r="BL294" s="18" t="s">
        <v>289</v>
      </c>
      <c r="BM294" s="169" t="s">
        <v>1755</v>
      </c>
    </row>
    <row r="295" spans="1:65" s="2" customFormat="1" ht="21.75" customHeight="1">
      <c r="A295" s="33"/>
      <c r="B295" s="156"/>
      <c r="C295" s="157" t="s">
        <v>971</v>
      </c>
      <c r="D295" s="157" t="s">
        <v>197</v>
      </c>
      <c r="E295" s="158" t="s">
        <v>2320</v>
      </c>
      <c r="F295" s="159" t="s">
        <v>2321</v>
      </c>
      <c r="G295" s="160" t="s">
        <v>444</v>
      </c>
      <c r="H295" s="161">
        <v>4</v>
      </c>
      <c r="I295" s="162"/>
      <c r="J295" s="163">
        <f t="shared" si="50"/>
        <v>0</v>
      </c>
      <c r="K295" s="164"/>
      <c r="L295" s="34"/>
      <c r="M295" s="165" t="s">
        <v>1</v>
      </c>
      <c r="N295" s="166" t="s">
        <v>40</v>
      </c>
      <c r="O295" s="62"/>
      <c r="P295" s="167">
        <f t="shared" si="51"/>
        <v>0</v>
      </c>
      <c r="Q295" s="167">
        <v>0</v>
      </c>
      <c r="R295" s="167">
        <f t="shared" si="52"/>
        <v>0</v>
      </c>
      <c r="S295" s="167">
        <v>0</v>
      </c>
      <c r="T295" s="168">
        <f t="shared" si="5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9" t="s">
        <v>289</v>
      </c>
      <c r="AT295" s="169" t="s">
        <v>197</v>
      </c>
      <c r="AU295" s="169" t="s">
        <v>87</v>
      </c>
      <c r="AY295" s="18" t="s">
        <v>196</v>
      </c>
      <c r="BE295" s="170">
        <f t="shared" si="54"/>
        <v>0</v>
      </c>
      <c r="BF295" s="170">
        <f t="shared" si="55"/>
        <v>0</v>
      </c>
      <c r="BG295" s="170">
        <f t="shared" si="56"/>
        <v>0</v>
      </c>
      <c r="BH295" s="170">
        <f t="shared" si="57"/>
        <v>0</v>
      </c>
      <c r="BI295" s="170">
        <f t="shared" si="58"/>
        <v>0</v>
      </c>
      <c r="BJ295" s="18" t="s">
        <v>87</v>
      </c>
      <c r="BK295" s="170">
        <f t="shared" si="59"/>
        <v>0</v>
      </c>
      <c r="BL295" s="18" t="s">
        <v>289</v>
      </c>
      <c r="BM295" s="169" t="s">
        <v>1769</v>
      </c>
    </row>
    <row r="296" spans="1:65" s="2" customFormat="1" ht="16.5" customHeight="1">
      <c r="A296" s="33"/>
      <c r="B296" s="156"/>
      <c r="C296" s="197" t="s">
        <v>975</v>
      </c>
      <c r="D296" s="197" t="s">
        <v>305</v>
      </c>
      <c r="E296" s="198" t="s">
        <v>2322</v>
      </c>
      <c r="F296" s="199" t="s">
        <v>2323</v>
      </c>
      <c r="G296" s="200" t="s">
        <v>444</v>
      </c>
      <c r="H296" s="201">
        <v>2</v>
      </c>
      <c r="I296" s="202"/>
      <c r="J296" s="203">
        <f t="shared" si="50"/>
        <v>0</v>
      </c>
      <c r="K296" s="204"/>
      <c r="L296" s="205"/>
      <c r="M296" s="206" t="s">
        <v>1</v>
      </c>
      <c r="N296" s="207" t="s">
        <v>40</v>
      </c>
      <c r="O296" s="62"/>
      <c r="P296" s="167">
        <f t="shared" si="51"/>
        <v>0</v>
      </c>
      <c r="Q296" s="167">
        <v>0</v>
      </c>
      <c r="R296" s="167">
        <f t="shared" si="52"/>
        <v>0</v>
      </c>
      <c r="S296" s="167">
        <v>0</v>
      </c>
      <c r="T296" s="168">
        <f t="shared" si="5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9" t="s">
        <v>388</v>
      </c>
      <c r="AT296" s="169" t="s">
        <v>305</v>
      </c>
      <c r="AU296" s="169" t="s">
        <v>87</v>
      </c>
      <c r="AY296" s="18" t="s">
        <v>196</v>
      </c>
      <c r="BE296" s="170">
        <f t="shared" si="54"/>
        <v>0</v>
      </c>
      <c r="BF296" s="170">
        <f t="shared" si="55"/>
        <v>0</v>
      </c>
      <c r="BG296" s="170">
        <f t="shared" si="56"/>
        <v>0</v>
      </c>
      <c r="BH296" s="170">
        <f t="shared" si="57"/>
        <v>0</v>
      </c>
      <c r="BI296" s="170">
        <f t="shared" si="58"/>
        <v>0</v>
      </c>
      <c r="BJ296" s="18" t="s">
        <v>87</v>
      </c>
      <c r="BK296" s="170">
        <f t="shared" si="59"/>
        <v>0</v>
      </c>
      <c r="BL296" s="18" t="s">
        <v>289</v>
      </c>
      <c r="BM296" s="169" t="s">
        <v>1819</v>
      </c>
    </row>
    <row r="297" spans="1:65" s="2" customFormat="1" ht="16.5" customHeight="1">
      <c r="A297" s="33"/>
      <c r="B297" s="156"/>
      <c r="C297" s="197" t="s">
        <v>981</v>
      </c>
      <c r="D297" s="197" t="s">
        <v>305</v>
      </c>
      <c r="E297" s="198" t="s">
        <v>398</v>
      </c>
      <c r="F297" s="199" t="s">
        <v>2324</v>
      </c>
      <c r="G297" s="200" t="s">
        <v>444</v>
      </c>
      <c r="H297" s="201">
        <v>2</v>
      </c>
      <c r="I297" s="202"/>
      <c r="J297" s="203">
        <f t="shared" si="50"/>
        <v>0</v>
      </c>
      <c r="K297" s="204"/>
      <c r="L297" s="205"/>
      <c r="M297" s="206" t="s">
        <v>1</v>
      </c>
      <c r="N297" s="207" t="s">
        <v>40</v>
      </c>
      <c r="O297" s="62"/>
      <c r="P297" s="167">
        <f t="shared" si="51"/>
        <v>0</v>
      </c>
      <c r="Q297" s="167">
        <v>0</v>
      </c>
      <c r="R297" s="167">
        <f t="shared" si="52"/>
        <v>0</v>
      </c>
      <c r="S297" s="167">
        <v>0</v>
      </c>
      <c r="T297" s="168">
        <f t="shared" si="5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9" t="s">
        <v>388</v>
      </c>
      <c r="AT297" s="169" t="s">
        <v>305</v>
      </c>
      <c r="AU297" s="169" t="s">
        <v>87</v>
      </c>
      <c r="AY297" s="18" t="s">
        <v>196</v>
      </c>
      <c r="BE297" s="170">
        <f t="shared" si="54"/>
        <v>0</v>
      </c>
      <c r="BF297" s="170">
        <f t="shared" si="55"/>
        <v>0</v>
      </c>
      <c r="BG297" s="170">
        <f t="shared" si="56"/>
        <v>0</v>
      </c>
      <c r="BH297" s="170">
        <f t="shared" si="57"/>
        <v>0</v>
      </c>
      <c r="BI297" s="170">
        <f t="shared" si="58"/>
        <v>0</v>
      </c>
      <c r="BJ297" s="18" t="s">
        <v>87</v>
      </c>
      <c r="BK297" s="170">
        <f t="shared" si="59"/>
        <v>0</v>
      </c>
      <c r="BL297" s="18" t="s">
        <v>289</v>
      </c>
      <c r="BM297" s="169" t="s">
        <v>1831</v>
      </c>
    </row>
    <row r="298" spans="1:65" s="2" customFormat="1" ht="24.2" customHeight="1">
      <c r="A298" s="33"/>
      <c r="B298" s="156"/>
      <c r="C298" s="157" t="s">
        <v>985</v>
      </c>
      <c r="D298" s="157" t="s">
        <v>197</v>
      </c>
      <c r="E298" s="158" t="s">
        <v>2325</v>
      </c>
      <c r="F298" s="159" t="s">
        <v>2326</v>
      </c>
      <c r="G298" s="160" t="s">
        <v>444</v>
      </c>
      <c r="H298" s="161">
        <v>2</v>
      </c>
      <c r="I298" s="162"/>
      <c r="J298" s="163">
        <f t="shared" si="50"/>
        <v>0</v>
      </c>
      <c r="K298" s="164"/>
      <c r="L298" s="34"/>
      <c r="M298" s="165" t="s">
        <v>1</v>
      </c>
      <c r="N298" s="166" t="s">
        <v>40</v>
      </c>
      <c r="O298" s="62"/>
      <c r="P298" s="167">
        <f t="shared" si="51"/>
        <v>0</v>
      </c>
      <c r="Q298" s="167">
        <v>0</v>
      </c>
      <c r="R298" s="167">
        <f t="shared" si="52"/>
        <v>0</v>
      </c>
      <c r="S298" s="167">
        <v>0</v>
      </c>
      <c r="T298" s="168">
        <f t="shared" si="5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9" t="s">
        <v>289</v>
      </c>
      <c r="AT298" s="169" t="s">
        <v>197</v>
      </c>
      <c r="AU298" s="169" t="s">
        <v>87</v>
      </c>
      <c r="AY298" s="18" t="s">
        <v>196</v>
      </c>
      <c r="BE298" s="170">
        <f t="shared" si="54"/>
        <v>0</v>
      </c>
      <c r="BF298" s="170">
        <f t="shared" si="55"/>
        <v>0</v>
      </c>
      <c r="BG298" s="170">
        <f t="shared" si="56"/>
        <v>0</v>
      </c>
      <c r="BH298" s="170">
        <f t="shared" si="57"/>
        <v>0</v>
      </c>
      <c r="BI298" s="170">
        <f t="shared" si="58"/>
        <v>0</v>
      </c>
      <c r="BJ298" s="18" t="s">
        <v>87</v>
      </c>
      <c r="BK298" s="170">
        <f t="shared" si="59"/>
        <v>0</v>
      </c>
      <c r="BL298" s="18" t="s">
        <v>289</v>
      </c>
      <c r="BM298" s="169" t="s">
        <v>1843</v>
      </c>
    </row>
    <row r="299" spans="1:65" s="2" customFormat="1" ht="16.5" customHeight="1">
      <c r="A299" s="33"/>
      <c r="B299" s="156"/>
      <c r="C299" s="197" t="s">
        <v>990</v>
      </c>
      <c r="D299" s="197" t="s">
        <v>305</v>
      </c>
      <c r="E299" s="198" t="s">
        <v>2327</v>
      </c>
      <c r="F299" s="199" t="s">
        <v>2328</v>
      </c>
      <c r="G299" s="200" t="s">
        <v>444</v>
      </c>
      <c r="H299" s="201">
        <v>2</v>
      </c>
      <c r="I299" s="202"/>
      <c r="J299" s="203">
        <f t="shared" si="50"/>
        <v>0</v>
      </c>
      <c r="K299" s="204"/>
      <c r="L299" s="205"/>
      <c r="M299" s="206" t="s">
        <v>1</v>
      </c>
      <c r="N299" s="207" t="s">
        <v>40</v>
      </c>
      <c r="O299" s="62"/>
      <c r="P299" s="167">
        <f t="shared" si="51"/>
        <v>0</v>
      </c>
      <c r="Q299" s="167">
        <v>0</v>
      </c>
      <c r="R299" s="167">
        <f t="shared" si="52"/>
        <v>0</v>
      </c>
      <c r="S299" s="167">
        <v>0</v>
      </c>
      <c r="T299" s="168">
        <f t="shared" si="5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9" t="s">
        <v>388</v>
      </c>
      <c r="AT299" s="169" t="s">
        <v>305</v>
      </c>
      <c r="AU299" s="169" t="s">
        <v>87</v>
      </c>
      <c r="AY299" s="18" t="s">
        <v>196</v>
      </c>
      <c r="BE299" s="170">
        <f t="shared" si="54"/>
        <v>0</v>
      </c>
      <c r="BF299" s="170">
        <f t="shared" si="55"/>
        <v>0</v>
      </c>
      <c r="BG299" s="170">
        <f t="shared" si="56"/>
        <v>0</v>
      </c>
      <c r="BH299" s="170">
        <f t="shared" si="57"/>
        <v>0</v>
      </c>
      <c r="BI299" s="170">
        <f t="shared" si="58"/>
        <v>0</v>
      </c>
      <c r="BJ299" s="18" t="s">
        <v>87</v>
      </c>
      <c r="BK299" s="170">
        <f t="shared" si="59"/>
        <v>0</v>
      </c>
      <c r="BL299" s="18" t="s">
        <v>289</v>
      </c>
      <c r="BM299" s="169" t="s">
        <v>1856</v>
      </c>
    </row>
    <row r="300" spans="1:65" s="2" customFormat="1" ht="16.5" customHeight="1">
      <c r="A300" s="33"/>
      <c r="B300" s="156"/>
      <c r="C300" s="157" t="s">
        <v>994</v>
      </c>
      <c r="D300" s="157" t="s">
        <v>197</v>
      </c>
      <c r="E300" s="158" t="s">
        <v>2329</v>
      </c>
      <c r="F300" s="159" t="s">
        <v>2330</v>
      </c>
      <c r="G300" s="160" t="s">
        <v>444</v>
      </c>
      <c r="H300" s="161">
        <v>120</v>
      </c>
      <c r="I300" s="162"/>
      <c r="J300" s="163">
        <f t="shared" si="50"/>
        <v>0</v>
      </c>
      <c r="K300" s="164"/>
      <c r="L300" s="34"/>
      <c r="M300" s="165" t="s">
        <v>1</v>
      </c>
      <c r="N300" s="166" t="s">
        <v>40</v>
      </c>
      <c r="O300" s="62"/>
      <c r="P300" s="167">
        <f t="shared" si="51"/>
        <v>0</v>
      </c>
      <c r="Q300" s="167">
        <v>0</v>
      </c>
      <c r="R300" s="167">
        <f t="shared" si="52"/>
        <v>0</v>
      </c>
      <c r="S300" s="167">
        <v>0</v>
      </c>
      <c r="T300" s="168">
        <f t="shared" si="5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9" t="s">
        <v>289</v>
      </c>
      <c r="AT300" s="169" t="s">
        <v>197</v>
      </c>
      <c r="AU300" s="169" t="s">
        <v>87</v>
      </c>
      <c r="AY300" s="18" t="s">
        <v>196</v>
      </c>
      <c r="BE300" s="170">
        <f t="shared" si="54"/>
        <v>0</v>
      </c>
      <c r="BF300" s="170">
        <f t="shared" si="55"/>
        <v>0</v>
      </c>
      <c r="BG300" s="170">
        <f t="shared" si="56"/>
        <v>0</v>
      </c>
      <c r="BH300" s="170">
        <f t="shared" si="57"/>
        <v>0</v>
      </c>
      <c r="BI300" s="170">
        <f t="shared" si="58"/>
        <v>0</v>
      </c>
      <c r="BJ300" s="18" t="s">
        <v>87</v>
      </c>
      <c r="BK300" s="170">
        <f t="shared" si="59"/>
        <v>0</v>
      </c>
      <c r="BL300" s="18" t="s">
        <v>289</v>
      </c>
      <c r="BM300" s="169" t="s">
        <v>1868</v>
      </c>
    </row>
    <row r="301" spans="1:65" s="2" customFormat="1" ht="24.2" customHeight="1">
      <c r="A301" s="33"/>
      <c r="B301" s="156"/>
      <c r="C301" s="197" t="s">
        <v>999</v>
      </c>
      <c r="D301" s="197" t="s">
        <v>305</v>
      </c>
      <c r="E301" s="198" t="s">
        <v>2331</v>
      </c>
      <c r="F301" s="199" t="s">
        <v>2332</v>
      </c>
      <c r="G301" s="200" t="s">
        <v>444</v>
      </c>
      <c r="H301" s="201">
        <v>111</v>
      </c>
      <c r="I301" s="202"/>
      <c r="J301" s="203">
        <f t="shared" si="50"/>
        <v>0</v>
      </c>
      <c r="K301" s="204"/>
      <c r="L301" s="205"/>
      <c r="M301" s="206" t="s">
        <v>1</v>
      </c>
      <c r="N301" s="207" t="s">
        <v>40</v>
      </c>
      <c r="O301" s="62"/>
      <c r="P301" s="167">
        <f t="shared" si="51"/>
        <v>0</v>
      </c>
      <c r="Q301" s="167">
        <v>0</v>
      </c>
      <c r="R301" s="167">
        <f t="shared" si="52"/>
        <v>0</v>
      </c>
      <c r="S301" s="167">
        <v>0</v>
      </c>
      <c r="T301" s="168">
        <f t="shared" si="5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9" t="s">
        <v>388</v>
      </c>
      <c r="AT301" s="169" t="s">
        <v>305</v>
      </c>
      <c r="AU301" s="169" t="s">
        <v>87</v>
      </c>
      <c r="AY301" s="18" t="s">
        <v>196</v>
      </c>
      <c r="BE301" s="170">
        <f t="shared" si="54"/>
        <v>0</v>
      </c>
      <c r="BF301" s="170">
        <f t="shared" si="55"/>
        <v>0</v>
      </c>
      <c r="BG301" s="170">
        <f t="shared" si="56"/>
        <v>0</v>
      </c>
      <c r="BH301" s="170">
        <f t="shared" si="57"/>
        <v>0</v>
      </c>
      <c r="BI301" s="170">
        <f t="shared" si="58"/>
        <v>0</v>
      </c>
      <c r="BJ301" s="18" t="s">
        <v>87</v>
      </c>
      <c r="BK301" s="170">
        <f t="shared" si="59"/>
        <v>0</v>
      </c>
      <c r="BL301" s="18" t="s">
        <v>289</v>
      </c>
      <c r="BM301" s="169" t="s">
        <v>1880</v>
      </c>
    </row>
    <row r="302" spans="1:65" s="2" customFormat="1" ht="24.2" customHeight="1">
      <c r="A302" s="33"/>
      <c r="B302" s="156"/>
      <c r="C302" s="197" t="s">
        <v>1003</v>
      </c>
      <c r="D302" s="197" t="s">
        <v>305</v>
      </c>
      <c r="E302" s="198" t="s">
        <v>2333</v>
      </c>
      <c r="F302" s="199" t="s">
        <v>2334</v>
      </c>
      <c r="G302" s="200" t="s">
        <v>444</v>
      </c>
      <c r="H302" s="201">
        <v>8</v>
      </c>
      <c r="I302" s="202"/>
      <c r="J302" s="203">
        <f t="shared" si="50"/>
        <v>0</v>
      </c>
      <c r="K302" s="204"/>
      <c r="L302" s="205"/>
      <c r="M302" s="206" t="s">
        <v>1</v>
      </c>
      <c r="N302" s="207" t="s">
        <v>40</v>
      </c>
      <c r="O302" s="62"/>
      <c r="P302" s="167">
        <f t="shared" si="51"/>
        <v>0</v>
      </c>
      <c r="Q302" s="167">
        <v>0</v>
      </c>
      <c r="R302" s="167">
        <f t="shared" si="52"/>
        <v>0</v>
      </c>
      <c r="S302" s="167">
        <v>0</v>
      </c>
      <c r="T302" s="168">
        <f t="shared" si="5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9" t="s">
        <v>388</v>
      </c>
      <c r="AT302" s="169" t="s">
        <v>305</v>
      </c>
      <c r="AU302" s="169" t="s">
        <v>87</v>
      </c>
      <c r="AY302" s="18" t="s">
        <v>196</v>
      </c>
      <c r="BE302" s="170">
        <f t="shared" si="54"/>
        <v>0</v>
      </c>
      <c r="BF302" s="170">
        <f t="shared" si="55"/>
        <v>0</v>
      </c>
      <c r="BG302" s="170">
        <f t="shared" si="56"/>
        <v>0</v>
      </c>
      <c r="BH302" s="170">
        <f t="shared" si="57"/>
        <v>0</v>
      </c>
      <c r="BI302" s="170">
        <f t="shared" si="58"/>
        <v>0</v>
      </c>
      <c r="BJ302" s="18" t="s">
        <v>87</v>
      </c>
      <c r="BK302" s="170">
        <f t="shared" si="59"/>
        <v>0</v>
      </c>
      <c r="BL302" s="18" t="s">
        <v>289</v>
      </c>
      <c r="BM302" s="169" t="s">
        <v>1892</v>
      </c>
    </row>
    <row r="303" spans="1:65" s="2" customFormat="1" ht="16.5" customHeight="1">
      <c r="A303" s="33"/>
      <c r="B303" s="156"/>
      <c r="C303" s="197" t="s">
        <v>1007</v>
      </c>
      <c r="D303" s="197" t="s">
        <v>305</v>
      </c>
      <c r="E303" s="198" t="s">
        <v>2335</v>
      </c>
      <c r="F303" s="199" t="s">
        <v>2336</v>
      </c>
      <c r="G303" s="200" t="s">
        <v>444</v>
      </c>
      <c r="H303" s="201">
        <v>1</v>
      </c>
      <c r="I303" s="202"/>
      <c r="J303" s="203">
        <f t="shared" si="50"/>
        <v>0</v>
      </c>
      <c r="K303" s="204"/>
      <c r="L303" s="205"/>
      <c r="M303" s="206" t="s">
        <v>1</v>
      </c>
      <c r="N303" s="207" t="s">
        <v>40</v>
      </c>
      <c r="O303" s="62"/>
      <c r="P303" s="167">
        <f t="shared" si="51"/>
        <v>0</v>
      </c>
      <c r="Q303" s="167">
        <v>0</v>
      </c>
      <c r="R303" s="167">
        <f t="shared" si="52"/>
        <v>0</v>
      </c>
      <c r="S303" s="167">
        <v>0</v>
      </c>
      <c r="T303" s="168">
        <f t="shared" si="5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9" t="s">
        <v>388</v>
      </c>
      <c r="AT303" s="169" t="s">
        <v>305</v>
      </c>
      <c r="AU303" s="169" t="s">
        <v>87</v>
      </c>
      <c r="AY303" s="18" t="s">
        <v>196</v>
      </c>
      <c r="BE303" s="170">
        <f t="shared" si="54"/>
        <v>0</v>
      </c>
      <c r="BF303" s="170">
        <f t="shared" si="55"/>
        <v>0</v>
      </c>
      <c r="BG303" s="170">
        <f t="shared" si="56"/>
        <v>0</v>
      </c>
      <c r="BH303" s="170">
        <f t="shared" si="57"/>
        <v>0</v>
      </c>
      <c r="BI303" s="170">
        <f t="shared" si="58"/>
        <v>0</v>
      </c>
      <c r="BJ303" s="18" t="s">
        <v>87</v>
      </c>
      <c r="BK303" s="170">
        <f t="shared" si="59"/>
        <v>0</v>
      </c>
      <c r="BL303" s="18" t="s">
        <v>289</v>
      </c>
      <c r="BM303" s="169" t="s">
        <v>1904</v>
      </c>
    </row>
    <row r="304" spans="1:65" s="2" customFormat="1" ht="33" customHeight="1">
      <c r="A304" s="33"/>
      <c r="B304" s="156"/>
      <c r="C304" s="157" t="s">
        <v>1011</v>
      </c>
      <c r="D304" s="157" t="s">
        <v>197</v>
      </c>
      <c r="E304" s="158" t="s">
        <v>2337</v>
      </c>
      <c r="F304" s="159" t="s">
        <v>2338</v>
      </c>
      <c r="G304" s="160" t="s">
        <v>444</v>
      </c>
      <c r="H304" s="161">
        <v>2</v>
      </c>
      <c r="I304" s="162"/>
      <c r="J304" s="163">
        <f t="shared" si="50"/>
        <v>0</v>
      </c>
      <c r="K304" s="164"/>
      <c r="L304" s="34"/>
      <c r="M304" s="165" t="s">
        <v>1</v>
      </c>
      <c r="N304" s="166" t="s">
        <v>40</v>
      </c>
      <c r="O304" s="62"/>
      <c r="P304" s="167">
        <f t="shared" si="51"/>
        <v>0</v>
      </c>
      <c r="Q304" s="167">
        <v>0</v>
      </c>
      <c r="R304" s="167">
        <f t="shared" si="52"/>
        <v>0</v>
      </c>
      <c r="S304" s="167">
        <v>0</v>
      </c>
      <c r="T304" s="168">
        <f t="shared" si="5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9" t="s">
        <v>289</v>
      </c>
      <c r="AT304" s="169" t="s">
        <v>197</v>
      </c>
      <c r="AU304" s="169" t="s">
        <v>87</v>
      </c>
      <c r="AY304" s="18" t="s">
        <v>196</v>
      </c>
      <c r="BE304" s="170">
        <f t="shared" si="54"/>
        <v>0</v>
      </c>
      <c r="BF304" s="170">
        <f t="shared" si="55"/>
        <v>0</v>
      </c>
      <c r="BG304" s="170">
        <f t="shared" si="56"/>
        <v>0</v>
      </c>
      <c r="BH304" s="170">
        <f t="shared" si="57"/>
        <v>0</v>
      </c>
      <c r="BI304" s="170">
        <f t="shared" si="58"/>
        <v>0</v>
      </c>
      <c r="BJ304" s="18" t="s">
        <v>87</v>
      </c>
      <c r="BK304" s="170">
        <f t="shared" si="59"/>
        <v>0</v>
      </c>
      <c r="BL304" s="18" t="s">
        <v>289</v>
      </c>
      <c r="BM304" s="169" t="s">
        <v>1916</v>
      </c>
    </row>
    <row r="305" spans="1:65" s="2" customFormat="1" ht="16.5" customHeight="1">
      <c r="A305" s="33"/>
      <c r="B305" s="156"/>
      <c r="C305" s="197" t="s">
        <v>1016</v>
      </c>
      <c r="D305" s="197" t="s">
        <v>305</v>
      </c>
      <c r="E305" s="198" t="s">
        <v>2339</v>
      </c>
      <c r="F305" s="199" t="s">
        <v>2340</v>
      </c>
      <c r="G305" s="200" t="s">
        <v>444</v>
      </c>
      <c r="H305" s="201">
        <v>2</v>
      </c>
      <c r="I305" s="202"/>
      <c r="J305" s="203">
        <f t="shared" si="50"/>
        <v>0</v>
      </c>
      <c r="K305" s="204"/>
      <c r="L305" s="205"/>
      <c r="M305" s="206" t="s">
        <v>1</v>
      </c>
      <c r="N305" s="207" t="s">
        <v>40</v>
      </c>
      <c r="O305" s="62"/>
      <c r="P305" s="167">
        <f t="shared" si="51"/>
        <v>0</v>
      </c>
      <c r="Q305" s="167">
        <v>0</v>
      </c>
      <c r="R305" s="167">
        <f t="shared" si="52"/>
        <v>0</v>
      </c>
      <c r="S305" s="167">
        <v>0</v>
      </c>
      <c r="T305" s="168">
        <f t="shared" si="5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9" t="s">
        <v>388</v>
      </c>
      <c r="AT305" s="169" t="s">
        <v>305</v>
      </c>
      <c r="AU305" s="169" t="s">
        <v>87</v>
      </c>
      <c r="AY305" s="18" t="s">
        <v>196</v>
      </c>
      <c r="BE305" s="170">
        <f t="shared" si="54"/>
        <v>0</v>
      </c>
      <c r="BF305" s="170">
        <f t="shared" si="55"/>
        <v>0</v>
      </c>
      <c r="BG305" s="170">
        <f t="shared" si="56"/>
        <v>0</v>
      </c>
      <c r="BH305" s="170">
        <f t="shared" si="57"/>
        <v>0</v>
      </c>
      <c r="BI305" s="170">
        <f t="shared" si="58"/>
        <v>0</v>
      </c>
      <c r="BJ305" s="18" t="s">
        <v>87</v>
      </c>
      <c r="BK305" s="170">
        <f t="shared" si="59"/>
        <v>0</v>
      </c>
      <c r="BL305" s="18" t="s">
        <v>289</v>
      </c>
      <c r="BM305" s="169" t="s">
        <v>1928</v>
      </c>
    </row>
    <row r="306" spans="1:65" s="2" customFormat="1" ht="24.2" customHeight="1">
      <c r="A306" s="33"/>
      <c r="B306" s="156"/>
      <c r="C306" s="157" t="s">
        <v>1022</v>
      </c>
      <c r="D306" s="157" t="s">
        <v>197</v>
      </c>
      <c r="E306" s="158" t="s">
        <v>2341</v>
      </c>
      <c r="F306" s="159" t="s">
        <v>2342</v>
      </c>
      <c r="G306" s="160" t="s">
        <v>444</v>
      </c>
      <c r="H306" s="161">
        <v>18</v>
      </c>
      <c r="I306" s="162"/>
      <c r="J306" s="163">
        <f t="shared" si="50"/>
        <v>0</v>
      </c>
      <c r="K306" s="164"/>
      <c r="L306" s="34"/>
      <c r="M306" s="165" t="s">
        <v>1</v>
      </c>
      <c r="N306" s="166" t="s">
        <v>40</v>
      </c>
      <c r="O306" s="62"/>
      <c r="P306" s="167">
        <f t="shared" si="51"/>
        <v>0</v>
      </c>
      <c r="Q306" s="167">
        <v>0</v>
      </c>
      <c r="R306" s="167">
        <f t="shared" si="52"/>
        <v>0</v>
      </c>
      <c r="S306" s="167">
        <v>0</v>
      </c>
      <c r="T306" s="168">
        <f t="shared" si="5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9" t="s">
        <v>289</v>
      </c>
      <c r="AT306" s="169" t="s">
        <v>197</v>
      </c>
      <c r="AU306" s="169" t="s">
        <v>87</v>
      </c>
      <c r="AY306" s="18" t="s">
        <v>196</v>
      </c>
      <c r="BE306" s="170">
        <f t="shared" si="54"/>
        <v>0</v>
      </c>
      <c r="BF306" s="170">
        <f t="shared" si="55"/>
        <v>0</v>
      </c>
      <c r="BG306" s="170">
        <f t="shared" si="56"/>
        <v>0</v>
      </c>
      <c r="BH306" s="170">
        <f t="shared" si="57"/>
        <v>0</v>
      </c>
      <c r="BI306" s="170">
        <f t="shared" si="58"/>
        <v>0</v>
      </c>
      <c r="BJ306" s="18" t="s">
        <v>87</v>
      </c>
      <c r="BK306" s="170">
        <f t="shared" si="59"/>
        <v>0</v>
      </c>
      <c r="BL306" s="18" t="s">
        <v>289</v>
      </c>
      <c r="BM306" s="169" t="s">
        <v>1940</v>
      </c>
    </row>
    <row r="307" spans="1:65" s="2" customFormat="1" ht="16.5" customHeight="1">
      <c r="A307" s="33"/>
      <c r="B307" s="156"/>
      <c r="C307" s="197" t="s">
        <v>1027</v>
      </c>
      <c r="D307" s="197" t="s">
        <v>305</v>
      </c>
      <c r="E307" s="198" t="s">
        <v>2343</v>
      </c>
      <c r="F307" s="199" t="s">
        <v>2344</v>
      </c>
      <c r="G307" s="200" t="s">
        <v>444</v>
      </c>
      <c r="H307" s="201">
        <v>18</v>
      </c>
      <c r="I307" s="202"/>
      <c r="J307" s="203">
        <f t="shared" si="50"/>
        <v>0</v>
      </c>
      <c r="K307" s="204"/>
      <c r="L307" s="205"/>
      <c r="M307" s="206" t="s">
        <v>1</v>
      </c>
      <c r="N307" s="207" t="s">
        <v>40</v>
      </c>
      <c r="O307" s="62"/>
      <c r="P307" s="167">
        <f t="shared" si="51"/>
        <v>0</v>
      </c>
      <c r="Q307" s="167">
        <v>0</v>
      </c>
      <c r="R307" s="167">
        <f t="shared" si="52"/>
        <v>0</v>
      </c>
      <c r="S307" s="167">
        <v>0</v>
      </c>
      <c r="T307" s="168">
        <f t="shared" si="5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9" t="s">
        <v>388</v>
      </c>
      <c r="AT307" s="169" t="s">
        <v>305</v>
      </c>
      <c r="AU307" s="169" t="s">
        <v>87</v>
      </c>
      <c r="AY307" s="18" t="s">
        <v>196</v>
      </c>
      <c r="BE307" s="170">
        <f t="shared" si="54"/>
        <v>0</v>
      </c>
      <c r="BF307" s="170">
        <f t="shared" si="55"/>
        <v>0</v>
      </c>
      <c r="BG307" s="170">
        <f t="shared" si="56"/>
        <v>0</v>
      </c>
      <c r="BH307" s="170">
        <f t="shared" si="57"/>
        <v>0</v>
      </c>
      <c r="BI307" s="170">
        <f t="shared" si="58"/>
        <v>0</v>
      </c>
      <c r="BJ307" s="18" t="s">
        <v>87</v>
      </c>
      <c r="BK307" s="170">
        <f t="shared" si="59"/>
        <v>0</v>
      </c>
      <c r="BL307" s="18" t="s">
        <v>289</v>
      </c>
      <c r="BM307" s="169" t="s">
        <v>2345</v>
      </c>
    </row>
    <row r="308" spans="1:65" s="2" customFormat="1" ht="21.75" customHeight="1">
      <c r="A308" s="33"/>
      <c r="B308" s="156"/>
      <c r="C308" s="157" t="s">
        <v>1033</v>
      </c>
      <c r="D308" s="157" t="s">
        <v>197</v>
      </c>
      <c r="E308" s="158" t="s">
        <v>2346</v>
      </c>
      <c r="F308" s="159" t="s">
        <v>2347</v>
      </c>
      <c r="G308" s="160" t="s">
        <v>444</v>
      </c>
      <c r="H308" s="161">
        <v>19</v>
      </c>
      <c r="I308" s="162"/>
      <c r="J308" s="163">
        <f t="shared" ref="J308:J326" si="60">ROUND(I308*H308,2)</f>
        <v>0</v>
      </c>
      <c r="K308" s="164"/>
      <c r="L308" s="34"/>
      <c r="M308" s="165" t="s">
        <v>1</v>
      </c>
      <c r="N308" s="166" t="s">
        <v>40</v>
      </c>
      <c r="O308" s="62"/>
      <c r="P308" s="167">
        <f t="shared" ref="P308:P326" si="61">O308*H308</f>
        <v>0</v>
      </c>
      <c r="Q308" s="167">
        <v>0</v>
      </c>
      <c r="R308" s="167">
        <f t="shared" ref="R308:R326" si="62">Q308*H308</f>
        <v>0</v>
      </c>
      <c r="S308" s="167">
        <v>0</v>
      </c>
      <c r="T308" s="168">
        <f t="shared" ref="T308:T326" si="63"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9" t="s">
        <v>289</v>
      </c>
      <c r="AT308" s="169" t="s">
        <v>197</v>
      </c>
      <c r="AU308" s="169" t="s">
        <v>87</v>
      </c>
      <c r="AY308" s="18" t="s">
        <v>196</v>
      </c>
      <c r="BE308" s="170">
        <f t="shared" ref="BE308:BE326" si="64">IF(N308="základná",J308,0)</f>
        <v>0</v>
      </c>
      <c r="BF308" s="170">
        <f t="shared" ref="BF308:BF326" si="65">IF(N308="znížená",J308,0)</f>
        <v>0</v>
      </c>
      <c r="BG308" s="170">
        <f t="shared" ref="BG308:BG326" si="66">IF(N308="zákl. prenesená",J308,0)</f>
        <v>0</v>
      </c>
      <c r="BH308" s="170">
        <f t="shared" ref="BH308:BH326" si="67">IF(N308="zníž. prenesená",J308,0)</f>
        <v>0</v>
      </c>
      <c r="BI308" s="170">
        <f t="shared" ref="BI308:BI326" si="68">IF(N308="nulová",J308,0)</f>
        <v>0</v>
      </c>
      <c r="BJ308" s="18" t="s">
        <v>87</v>
      </c>
      <c r="BK308" s="170">
        <f t="shared" ref="BK308:BK326" si="69">ROUND(I308*H308,2)</f>
        <v>0</v>
      </c>
      <c r="BL308" s="18" t="s">
        <v>289</v>
      </c>
      <c r="BM308" s="169" t="s">
        <v>2348</v>
      </c>
    </row>
    <row r="309" spans="1:65" s="2" customFormat="1" ht="16.5" customHeight="1">
      <c r="A309" s="33"/>
      <c r="B309" s="156"/>
      <c r="C309" s="197" t="s">
        <v>1038</v>
      </c>
      <c r="D309" s="197" t="s">
        <v>305</v>
      </c>
      <c r="E309" s="198" t="s">
        <v>2349</v>
      </c>
      <c r="F309" s="199" t="s">
        <v>2350</v>
      </c>
      <c r="G309" s="200" t="s">
        <v>444</v>
      </c>
      <c r="H309" s="201">
        <v>1</v>
      </c>
      <c r="I309" s="202"/>
      <c r="J309" s="203">
        <f t="shared" si="60"/>
        <v>0</v>
      </c>
      <c r="K309" s="204"/>
      <c r="L309" s="205"/>
      <c r="M309" s="206" t="s">
        <v>1</v>
      </c>
      <c r="N309" s="207" t="s">
        <v>40</v>
      </c>
      <c r="O309" s="62"/>
      <c r="P309" s="167">
        <f t="shared" si="61"/>
        <v>0</v>
      </c>
      <c r="Q309" s="167">
        <v>0</v>
      </c>
      <c r="R309" s="167">
        <f t="shared" si="62"/>
        <v>0</v>
      </c>
      <c r="S309" s="167">
        <v>0</v>
      </c>
      <c r="T309" s="168">
        <f t="shared" si="6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9" t="s">
        <v>388</v>
      </c>
      <c r="AT309" s="169" t="s">
        <v>305</v>
      </c>
      <c r="AU309" s="169" t="s">
        <v>87</v>
      </c>
      <c r="AY309" s="18" t="s">
        <v>196</v>
      </c>
      <c r="BE309" s="170">
        <f t="shared" si="64"/>
        <v>0</v>
      </c>
      <c r="BF309" s="170">
        <f t="shared" si="65"/>
        <v>0</v>
      </c>
      <c r="BG309" s="170">
        <f t="shared" si="66"/>
        <v>0</v>
      </c>
      <c r="BH309" s="170">
        <f t="shared" si="67"/>
        <v>0</v>
      </c>
      <c r="BI309" s="170">
        <f t="shared" si="68"/>
        <v>0</v>
      </c>
      <c r="BJ309" s="18" t="s">
        <v>87</v>
      </c>
      <c r="BK309" s="170">
        <f t="shared" si="69"/>
        <v>0</v>
      </c>
      <c r="BL309" s="18" t="s">
        <v>289</v>
      </c>
      <c r="BM309" s="169" t="s">
        <v>2351</v>
      </c>
    </row>
    <row r="310" spans="1:65" s="2" customFormat="1" ht="16.5" customHeight="1">
      <c r="A310" s="33"/>
      <c r="B310" s="156"/>
      <c r="C310" s="197" t="s">
        <v>1046</v>
      </c>
      <c r="D310" s="197" t="s">
        <v>305</v>
      </c>
      <c r="E310" s="198" t="s">
        <v>2352</v>
      </c>
      <c r="F310" s="199" t="s">
        <v>2353</v>
      </c>
      <c r="G310" s="200" t="s">
        <v>444</v>
      </c>
      <c r="H310" s="201">
        <v>18</v>
      </c>
      <c r="I310" s="202"/>
      <c r="J310" s="203">
        <f t="shared" si="60"/>
        <v>0</v>
      </c>
      <c r="K310" s="204"/>
      <c r="L310" s="205"/>
      <c r="M310" s="206" t="s">
        <v>1</v>
      </c>
      <c r="N310" s="207" t="s">
        <v>40</v>
      </c>
      <c r="O310" s="62"/>
      <c r="P310" s="167">
        <f t="shared" si="61"/>
        <v>0</v>
      </c>
      <c r="Q310" s="167">
        <v>0</v>
      </c>
      <c r="R310" s="167">
        <f t="shared" si="62"/>
        <v>0</v>
      </c>
      <c r="S310" s="167">
        <v>0</v>
      </c>
      <c r="T310" s="168">
        <f t="shared" si="6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9" t="s">
        <v>388</v>
      </c>
      <c r="AT310" s="169" t="s">
        <v>305</v>
      </c>
      <c r="AU310" s="169" t="s">
        <v>87</v>
      </c>
      <c r="AY310" s="18" t="s">
        <v>196</v>
      </c>
      <c r="BE310" s="170">
        <f t="shared" si="64"/>
        <v>0</v>
      </c>
      <c r="BF310" s="170">
        <f t="shared" si="65"/>
        <v>0</v>
      </c>
      <c r="BG310" s="170">
        <f t="shared" si="66"/>
        <v>0</v>
      </c>
      <c r="BH310" s="170">
        <f t="shared" si="67"/>
        <v>0</v>
      </c>
      <c r="BI310" s="170">
        <f t="shared" si="68"/>
        <v>0</v>
      </c>
      <c r="BJ310" s="18" t="s">
        <v>87</v>
      </c>
      <c r="BK310" s="170">
        <f t="shared" si="69"/>
        <v>0</v>
      </c>
      <c r="BL310" s="18" t="s">
        <v>289</v>
      </c>
      <c r="BM310" s="169" t="s">
        <v>2354</v>
      </c>
    </row>
    <row r="311" spans="1:65" s="2" customFormat="1" ht="16.5" customHeight="1">
      <c r="A311" s="33"/>
      <c r="B311" s="156"/>
      <c r="C311" s="157" t="s">
        <v>1052</v>
      </c>
      <c r="D311" s="157" t="s">
        <v>197</v>
      </c>
      <c r="E311" s="158" t="s">
        <v>2355</v>
      </c>
      <c r="F311" s="159" t="s">
        <v>2356</v>
      </c>
      <c r="G311" s="160" t="s">
        <v>444</v>
      </c>
      <c r="H311" s="161">
        <v>12</v>
      </c>
      <c r="I311" s="162"/>
      <c r="J311" s="163">
        <f t="shared" si="60"/>
        <v>0</v>
      </c>
      <c r="K311" s="164"/>
      <c r="L311" s="34"/>
      <c r="M311" s="165" t="s">
        <v>1</v>
      </c>
      <c r="N311" s="166" t="s">
        <v>40</v>
      </c>
      <c r="O311" s="62"/>
      <c r="P311" s="167">
        <f t="shared" si="61"/>
        <v>0</v>
      </c>
      <c r="Q311" s="167">
        <v>0</v>
      </c>
      <c r="R311" s="167">
        <f t="shared" si="62"/>
        <v>0</v>
      </c>
      <c r="S311" s="167">
        <v>0</v>
      </c>
      <c r="T311" s="168">
        <f t="shared" si="6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9" t="s">
        <v>289</v>
      </c>
      <c r="AT311" s="169" t="s">
        <v>197</v>
      </c>
      <c r="AU311" s="169" t="s">
        <v>87</v>
      </c>
      <c r="AY311" s="18" t="s">
        <v>196</v>
      </c>
      <c r="BE311" s="170">
        <f t="shared" si="64"/>
        <v>0</v>
      </c>
      <c r="BF311" s="170">
        <f t="shared" si="65"/>
        <v>0</v>
      </c>
      <c r="BG311" s="170">
        <f t="shared" si="66"/>
        <v>0</v>
      </c>
      <c r="BH311" s="170">
        <f t="shared" si="67"/>
        <v>0</v>
      </c>
      <c r="BI311" s="170">
        <f t="shared" si="68"/>
        <v>0</v>
      </c>
      <c r="BJ311" s="18" t="s">
        <v>87</v>
      </c>
      <c r="BK311" s="170">
        <f t="shared" si="69"/>
        <v>0</v>
      </c>
      <c r="BL311" s="18" t="s">
        <v>289</v>
      </c>
      <c r="BM311" s="169" t="s">
        <v>1362</v>
      </c>
    </row>
    <row r="312" spans="1:65" s="2" customFormat="1" ht="16.5" customHeight="1">
      <c r="A312" s="33"/>
      <c r="B312" s="156"/>
      <c r="C312" s="197" t="s">
        <v>1056</v>
      </c>
      <c r="D312" s="197" t="s">
        <v>305</v>
      </c>
      <c r="E312" s="198" t="s">
        <v>2357</v>
      </c>
      <c r="F312" s="199" t="s">
        <v>2358</v>
      </c>
      <c r="G312" s="200" t="s">
        <v>444</v>
      </c>
      <c r="H312" s="201">
        <v>12</v>
      </c>
      <c r="I312" s="202"/>
      <c r="J312" s="203">
        <f t="shared" si="60"/>
        <v>0</v>
      </c>
      <c r="K312" s="204"/>
      <c r="L312" s="205"/>
      <c r="M312" s="206" t="s">
        <v>1</v>
      </c>
      <c r="N312" s="207" t="s">
        <v>40</v>
      </c>
      <c r="O312" s="62"/>
      <c r="P312" s="167">
        <f t="shared" si="61"/>
        <v>0</v>
      </c>
      <c r="Q312" s="167">
        <v>0</v>
      </c>
      <c r="R312" s="167">
        <f t="shared" si="62"/>
        <v>0</v>
      </c>
      <c r="S312" s="167">
        <v>0</v>
      </c>
      <c r="T312" s="168">
        <f t="shared" si="6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9" t="s">
        <v>388</v>
      </c>
      <c r="AT312" s="169" t="s">
        <v>305</v>
      </c>
      <c r="AU312" s="169" t="s">
        <v>87</v>
      </c>
      <c r="AY312" s="18" t="s">
        <v>196</v>
      </c>
      <c r="BE312" s="170">
        <f t="shared" si="64"/>
        <v>0</v>
      </c>
      <c r="BF312" s="170">
        <f t="shared" si="65"/>
        <v>0</v>
      </c>
      <c r="BG312" s="170">
        <f t="shared" si="66"/>
        <v>0</v>
      </c>
      <c r="BH312" s="170">
        <f t="shared" si="67"/>
        <v>0</v>
      </c>
      <c r="BI312" s="170">
        <f t="shared" si="68"/>
        <v>0</v>
      </c>
      <c r="BJ312" s="18" t="s">
        <v>87</v>
      </c>
      <c r="BK312" s="170">
        <f t="shared" si="69"/>
        <v>0</v>
      </c>
      <c r="BL312" s="18" t="s">
        <v>289</v>
      </c>
      <c r="BM312" s="169" t="s">
        <v>502</v>
      </c>
    </row>
    <row r="313" spans="1:65" s="2" customFormat="1" ht="16.5" customHeight="1">
      <c r="A313" s="33"/>
      <c r="B313" s="156"/>
      <c r="C313" s="157" t="s">
        <v>1060</v>
      </c>
      <c r="D313" s="157" t="s">
        <v>197</v>
      </c>
      <c r="E313" s="158" t="s">
        <v>2359</v>
      </c>
      <c r="F313" s="159" t="s">
        <v>2360</v>
      </c>
      <c r="G313" s="160" t="s">
        <v>444</v>
      </c>
      <c r="H313" s="161">
        <v>18</v>
      </c>
      <c r="I313" s="162"/>
      <c r="J313" s="163">
        <f t="shared" si="60"/>
        <v>0</v>
      </c>
      <c r="K313" s="164"/>
      <c r="L313" s="34"/>
      <c r="M313" s="165" t="s">
        <v>1</v>
      </c>
      <c r="N313" s="166" t="s">
        <v>40</v>
      </c>
      <c r="O313" s="62"/>
      <c r="P313" s="167">
        <f t="shared" si="61"/>
        <v>0</v>
      </c>
      <c r="Q313" s="167">
        <v>0</v>
      </c>
      <c r="R313" s="167">
        <f t="shared" si="62"/>
        <v>0</v>
      </c>
      <c r="S313" s="167">
        <v>0</v>
      </c>
      <c r="T313" s="168">
        <f t="shared" si="6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9" t="s">
        <v>289</v>
      </c>
      <c r="AT313" s="169" t="s">
        <v>197</v>
      </c>
      <c r="AU313" s="169" t="s">
        <v>87</v>
      </c>
      <c r="AY313" s="18" t="s">
        <v>196</v>
      </c>
      <c r="BE313" s="170">
        <f t="shared" si="64"/>
        <v>0</v>
      </c>
      <c r="BF313" s="170">
        <f t="shared" si="65"/>
        <v>0</v>
      </c>
      <c r="BG313" s="170">
        <f t="shared" si="66"/>
        <v>0</v>
      </c>
      <c r="BH313" s="170">
        <f t="shared" si="67"/>
        <v>0</v>
      </c>
      <c r="BI313" s="170">
        <f t="shared" si="68"/>
        <v>0</v>
      </c>
      <c r="BJ313" s="18" t="s">
        <v>87</v>
      </c>
      <c r="BK313" s="170">
        <f t="shared" si="69"/>
        <v>0</v>
      </c>
      <c r="BL313" s="18" t="s">
        <v>289</v>
      </c>
      <c r="BM313" s="169" t="s">
        <v>392</v>
      </c>
    </row>
    <row r="314" spans="1:65" s="2" customFormat="1" ht="16.5" customHeight="1">
      <c r="A314" s="33"/>
      <c r="B314" s="156"/>
      <c r="C314" s="197" t="s">
        <v>1066</v>
      </c>
      <c r="D314" s="197" t="s">
        <v>305</v>
      </c>
      <c r="E314" s="198" t="s">
        <v>2361</v>
      </c>
      <c r="F314" s="199" t="s">
        <v>2362</v>
      </c>
      <c r="G314" s="200" t="s">
        <v>444</v>
      </c>
      <c r="H314" s="201">
        <v>18</v>
      </c>
      <c r="I314" s="202"/>
      <c r="J314" s="203">
        <f t="shared" si="60"/>
        <v>0</v>
      </c>
      <c r="K314" s="204"/>
      <c r="L314" s="205"/>
      <c r="M314" s="206" t="s">
        <v>1</v>
      </c>
      <c r="N314" s="207" t="s">
        <v>40</v>
      </c>
      <c r="O314" s="62"/>
      <c r="P314" s="167">
        <f t="shared" si="61"/>
        <v>0</v>
      </c>
      <c r="Q314" s="167">
        <v>0</v>
      </c>
      <c r="R314" s="167">
        <f t="shared" si="62"/>
        <v>0</v>
      </c>
      <c r="S314" s="167">
        <v>0</v>
      </c>
      <c r="T314" s="168">
        <f t="shared" si="6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9" t="s">
        <v>388</v>
      </c>
      <c r="AT314" s="169" t="s">
        <v>305</v>
      </c>
      <c r="AU314" s="169" t="s">
        <v>87</v>
      </c>
      <c r="AY314" s="18" t="s">
        <v>196</v>
      </c>
      <c r="BE314" s="170">
        <f t="shared" si="64"/>
        <v>0</v>
      </c>
      <c r="BF314" s="170">
        <f t="shared" si="65"/>
        <v>0</v>
      </c>
      <c r="BG314" s="170">
        <f t="shared" si="66"/>
        <v>0</v>
      </c>
      <c r="BH314" s="170">
        <f t="shared" si="67"/>
        <v>0</v>
      </c>
      <c r="BI314" s="170">
        <f t="shared" si="68"/>
        <v>0</v>
      </c>
      <c r="BJ314" s="18" t="s">
        <v>87</v>
      </c>
      <c r="BK314" s="170">
        <f t="shared" si="69"/>
        <v>0</v>
      </c>
      <c r="BL314" s="18" t="s">
        <v>289</v>
      </c>
      <c r="BM314" s="169" t="s">
        <v>1381</v>
      </c>
    </row>
    <row r="315" spans="1:65" s="2" customFormat="1" ht="16.5" customHeight="1">
      <c r="A315" s="33"/>
      <c r="B315" s="156"/>
      <c r="C315" s="197" t="s">
        <v>1070</v>
      </c>
      <c r="D315" s="197" t="s">
        <v>305</v>
      </c>
      <c r="E315" s="198" t="s">
        <v>2363</v>
      </c>
      <c r="F315" s="199" t="s">
        <v>2364</v>
      </c>
      <c r="G315" s="200" t="s">
        <v>444</v>
      </c>
      <c r="H315" s="201">
        <v>18</v>
      </c>
      <c r="I315" s="202"/>
      <c r="J315" s="203">
        <f t="shared" si="60"/>
        <v>0</v>
      </c>
      <c r="K315" s="204"/>
      <c r="L315" s="205"/>
      <c r="M315" s="206" t="s">
        <v>1</v>
      </c>
      <c r="N315" s="207" t="s">
        <v>40</v>
      </c>
      <c r="O315" s="62"/>
      <c r="P315" s="167">
        <f t="shared" si="61"/>
        <v>0</v>
      </c>
      <c r="Q315" s="167">
        <v>0</v>
      </c>
      <c r="R315" s="167">
        <f t="shared" si="62"/>
        <v>0</v>
      </c>
      <c r="S315" s="167">
        <v>0</v>
      </c>
      <c r="T315" s="168">
        <f t="shared" si="6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9" t="s">
        <v>388</v>
      </c>
      <c r="AT315" s="169" t="s">
        <v>305</v>
      </c>
      <c r="AU315" s="169" t="s">
        <v>87</v>
      </c>
      <c r="AY315" s="18" t="s">
        <v>196</v>
      </c>
      <c r="BE315" s="170">
        <f t="shared" si="64"/>
        <v>0</v>
      </c>
      <c r="BF315" s="170">
        <f t="shared" si="65"/>
        <v>0</v>
      </c>
      <c r="BG315" s="170">
        <f t="shared" si="66"/>
        <v>0</v>
      </c>
      <c r="BH315" s="170">
        <f t="shared" si="67"/>
        <v>0</v>
      </c>
      <c r="BI315" s="170">
        <f t="shared" si="68"/>
        <v>0</v>
      </c>
      <c r="BJ315" s="18" t="s">
        <v>87</v>
      </c>
      <c r="BK315" s="170">
        <f t="shared" si="69"/>
        <v>0</v>
      </c>
      <c r="BL315" s="18" t="s">
        <v>289</v>
      </c>
      <c r="BM315" s="169" t="s">
        <v>1759</v>
      </c>
    </row>
    <row r="316" spans="1:65" s="2" customFormat="1" ht="16.5" customHeight="1">
      <c r="A316" s="33"/>
      <c r="B316" s="156"/>
      <c r="C316" s="157" t="s">
        <v>1074</v>
      </c>
      <c r="D316" s="157" t="s">
        <v>197</v>
      </c>
      <c r="E316" s="158" t="s">
        <v>2365</v>
      </c>
      <c r="F316" s="159" t="s">
        <v>2366</v>
      </c>
      <c r="G316" s="160" t="s">
        <v>444</v>
      </c>
      <c r="H316" s="161">
        <v>4</v>
      </c>
      <c r="I316" s="162"/>
      <c r="J316" s="163">
        <f t="shared" si="60"/>
        <v>0</v>
      </c>
      <c r="K316" s="164"/>
      <c r="L316" s="34"/>
      <c r="M316" s="165" t="s">
        <v>1</v>
      </c>
      <c r="N316" s="166" t="s">
        <v>40</v>
      </c>
      <c r="O316" s="62"/>
      <c r="P316" s="167">
        <f t="shared" si="61"/>
        <v>0</v>
      </c>
      <c r="Q316" s="167">
        <v>0</v>
      </c>
      <c r="R316" s="167">
        <f t="shared" si="62"/>
        <v>0</v>
      </c>
      <c r="S316" s="167">
        <v>0</v>
      </c>
      <c r="T316" s="168">
        <f t="shared" si="6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9" t="s">
        <v>289</v>
      </c>
      <c r="AT316" s="169" t="s">
        <v>197</v>
      </c>
      <c r="AU316" s="169" t="s">
        <v>87</v>
      </c>
      <c r="AY316" s="18" t="s">
        <v>196</v>
      </c>
      <c r="BE316" s="170">
        <f t="shared" si="64"/>
        <v>0</v>
      </c>
      <c r="BF316" s="170">
        <f t="shared" si="65"/>
        <v>0</v>
      </c>
      <c r="BG316" s="170">
        <f t="shared" si="66"/>
        <v>0</v>
      </c>
      <c r="BH316" s="170">
        <f t="shared" si="67"/>
        <v>0</v>
      </c>
      <c r="BI316" s="170">
        <f t="shared" si="68"/>
        <v>0</v>
      </c>
      <c r="BJ316" s="18" t="s">
        <v>87</v>
      </c>
      <c r="BK316" s="170">
        <f t="shared" si="69"/>
        <v>0</v>
      </c>
      <c r="BL316" s="18" t="s">
        <v>289</v>
      </c>
      <c r="BM316" s="169" t="s">
        <v>2367</v>
      </c>
    </row>
    <row r="317" spans="1:65" s="2" customFormat="1" ht="24.2" customHeight="1">
      <c r="A317" s="33"/>
      <c r="B317" s="156"/>
      <c r="C317" s="197" t="s">
        <v>1078</v>
      </c>
      <c r="D317" s="197" t="s">
        <v>305</v>
      </c>
      <c r="E317" s="198" t="s">
        <v>2368</v>
      </c>
      <c r="F317" s="199" t="s">
        <v>2369</v>
      </c>
      <c r="G317" s="200" t="s">
        <v>444</v>
      </c>
      <c r="H317" s="201">
        <v>3</v>
      </c>
      <c r="I317" s="202"/>
      <c r="J317" s="203">
        <f t="shared" si="60"/>
        <v>0</v>
      </c>
      <c r="K317" s="204"/>
      <c r="L317" s="205"/>
      <c r="M317" s="206" t="s">
        <v>1</v>
      </c>
      <c r="N317" s="207" t="s">
        <v>40</v>
      </c>
      <c r="O317" s="62"/>
      <c r="P317" s="167">
        <f t="shared" si="61"/>
        <v>0</v>
      </c>
      <c r="Q317" s="167">
        <v>0</v>
      </c>
      <c r="R317" s="167">
        <f t="shared" si="62"/>
        <v>0</v>
      </c>
      <c r="S317" s="167">
        <v>0</v>
      </c>
      <c r="T317" s="168">
        <f t="shared" si="6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9" t="s">
        <v>388</v>
      </c>
      <c r="AT317" s="169" t="s">
        <v>305</v>
      </c>
      <c r="AU317" s="169" t="s">
        <v>87</v>
      </c>
      <c r="AY317" s="18" t="s">
        <v>196</v>
      </c>
      <c r="BE317" s="170">
        <f t="shared" si="64"/>
        <v>0</v>
      </c>
      <c r="BF317" s="170">
        <f t="shared" si="65"/>
        <v>0</v>
      </c>
      <c r="BG317" s="170">
        <f t="shared" si="66"/>
        <v>0</v>
      </c>
      <c r="BH317" s="170">
        <f t="shared" si="67"/>
        <v>0</v>
      </c>
      <c r="BI317" s="170">
        <f t="shared" si="68"/>
        <v>0</v>
      </c>
      <c r="BJ317" s="18" t="s">
        <v>87</v>
      </c>
      <c r="BK317" s="170">
        <f t="shared" si="69"/>
        <v>0</v>
      </c>
      <c r="BL317" s="18" t="s">
        <v>289</v>
      </c>
      <c r="BM317" s="169" t="s">
        <v>202</v>
      </c>
    </row>
    <row r="318" spans="1:65" s="2" customFormat="1" ht="24.2" customHeight="1">
      <c r="A318" s="33"/>
      <c r="B318" s="156"/>
      <c r="C318" s="197" t="s">
        <v>1082</v>
      </c>
      <c r="D318" s="197" t="s">
        <v>305</v>
      </c>
      <c r="E318" s="198" t="s">
        <v>2370</v>
      </c>
      <c r="F318" s="199" t="s">
        <v>2371</v>
      </c>
      <c r="G318" s="200" t="s">
        <v>444</v>
      </c>
      <c r="H318" s="201">
        <v>1</v>
      </c>
      <c r="I318" s="202"/>
      <c r="J318" s="203">
        <f t="shared" si="60"/>
        <v>0</v>
      </c>
      <c r="K318" s="204"/>
      <c r="L318" s="205"/>
      <c r="M318" s="206" t="s">
        <v>1</v>
      </c>
      <c r="N318" s="207" t="s">
        <v>40</v>
      </c>
      <c r="O318" s="62"/>
      <c r="P318" s="167">
        <f t="shared" si="61"/>
        <v>0</v>
      </c>
      <c r="Q318" s="167">
        <v>0</v>
      </c>
      <c r="R318" s="167">
        <f t="shared" si="62"/>
        <v>0</v>
      </c>
      <c r="S318" s="167">
        <v>0</v>
      </c>
      <c r="T318" s="168">
        <f t="shared" si="6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9" t="s">
        <v>388</v>
      </c>
      <c r="AT318" s="169" t="s">
        <v>305</v>
      </c>
      <c r="AU318" s="169" t="s">
        <v>87</v>
      </c>
      <c r="AY318" s="18" t="s">
        <v>196</v>
      </c>
      <c r="BE318" s="170">
        <f t="shared" si="64"/>
        <v>0</v>
      </c>
      <c r="BF318" s="170">
        <f t="shared" si="65"/>
        <v>0</v>
      </c>
      <c r="BG318" s="170">
        <f t="shared" si="66"/>
        <v>0</v>
      </c>
      <c r="BH318" s="170">
        <f t="shared" si="67"/>
        <v>0</v>
      </c>
      <c r="BI318" s="170">
        <f t="shared" si="68"/>
        <v>0</v>
      </c>
      <c r="BJ318" s="18" t="s">
        <v>87</v>
      </c>
      <c r="BK318" s="170">
        <f t="shared" si="69"/>
        <v>0</v>
      </c>
      <c r="BL318" s="18" t="s">
        <v>289</v>
      </c>
      <c r="BM318" s="169" t="s">
        <v>210</v>
      </c>
    </row>
    <row r="319" spans="1:65" s="2" customFormat="1" ht="24.2" customHeight="1">
      <c r="A319" s="33"/>
      <c r="B319" s="156"/>
      <c r="C319" s="157" t="s">
        <v>1088</v>
      </c>
      <c r="D319" s="157" t="s">
        <v>197</v>
      </c>
      <c r="E319" s="158" t="s">
        <v>2372</v>
      </c>
      <c r="F319" s="159" t="s">
        <v>2373</v>
      </c>
      <c r="G319" s="160" t="s">
        <v>444</v>
      </c>
      <c r="H319" s="161">
        <v>40</v>
      </c>
      <c r="I319" s="162"/>
      <c r="J319" s="163">
        <f t="shared" si="60"/>
        <v>0</v>
      </c>
      <c r="K319" s="164"/>
      <c r="L319" s="34"/>
      <c r="M319" s="165" t="s">
        <v>1</v>
      </c>
      <c r="N319" s="166" t="s">
        <v>40</v>
      </c>
      <c r="O319" s="62"/>
      <c r="P319" s="167">
        <f t="shared" si="61"/>
        <v>0</v>
      </c>
      <c r="Q319" s="167">
        <v>0</v>
      </c>
      <c r="R319" s="167">
        <f t="shared" si="62"/>
        <v>0</v>
      </c>
      <c r="S319" s="167">
        <v>0</v>
      </c>
      <c r="T319" s="168">
        <f t="shared" si="6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9" t="s">
        <v>289</v>
      </c>
      <c r="AT319" s="169" t="s">
        <v>197</v>
      </c>
      <c r="AU319" s="169" t="s">
        <v>87</v>
      </c>
      <c r="AY319" s="18" t="s">
        <v>196</v>
      </c>
      <c r="BE319" s="170">
        <f t="shared" si="64"/>
        <v>0</v>
      </c>
      <c r="BF319" s="170">
        <f t="shared" si="65"/>
        <v>0</v>
      </c>
      <c r="BG319" s="170">
        <f t="shared" si="66"/>
        <v>0</v>
      </c>
      <c r="BH319" s="170">
        <f t="shared" si="67"/>
        <v>0</v>
      </c>
      <c r="BI319" s="170">
        <f t="shared" si="68"/>
        <v>0</v>
      </c>
      <c r="BJ319" s="18" t="s">
        <v>87</v>
      </c>
      <c r="BK319" s="170">
        <f t="shared" si="69"/>
        <v>0</v>
      </c>
      <c r="BL319" s="18" t="s">
        <v>289</v>
      </c>
      <c r="BM319" s="169" t="s">
        <v>2374</v>
      </c>
    </row>
    <row r="320" spans="1:65" s="2" customFormat="1" ht="33" customHeight="1">
      <c r="A320" s="33"/>
      <c r="B320" s="156"/>
      <c r="C320" s="197" t="s">
        <v>1094</v>
      </c>
      <c r="D320" s="197" t="s">
        <v>305</v>
      </c>
      <c r="E320" s="198" t="s">
        <v>2375</v>
      </c>
      <c r="F320" s="199" t="s">
        <v>2376</v>
      </c>
      <c r="G320" s="200" t="s">
        <v>444</v>
      </c>
      <c r="H320" s="201">
        <v>38</v>
      </c>
      <c r="I320" s="202"/>
      <c r="J320" s="203">
        <f t="shared" si="60"/>
        <v>0</v>
      </c>
      <c r="K320" s="204"/>
      <c r="L320" s="205"/>
      <c r="M320" s="206" t="s">
        <v>1</v>
      </c>
      <c r="N320" s="207" t="s">
        <v>40</v>
      </c>
      <c r="O320" s="62"/>
      <c r="P320" s="167">
        <f t="shared" si="61"/>
        <v>0</v>
      </c>
      <c r="Q320" s="167">
        <v>0</v>
      </c>
      <c r="R320" s="167">
        <f t="shared" si="62"/>
        <v>0</v>
      </c>
      <c r="S320" s="167">
        <v>0</v>
      </c>
      <c r="T320" s="168">
        <f t="shared" si="6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9" t="s">
        <v>388</v>
      </c>
      <c r="AT320" s="169" t="s">
        <v>305</v>
      </c>
      <c r="AU320" s="169" t="s">
        <v>87</v>
      </c>
      <c r="AY320" s="18" t="s">
        <v>196</v>
      </c>
      <c r="BE320" s="170">
        <f t="shared" si="64"/>
        <v>0</v>
      </c>
      <c r="BF320" s="170">
        <f t="shared" si="65"/>
        <v>0</v>
      </c>
      <c r="BG320" s="170">
        <f t="shared" si="66"/>
        <v>0</v>
      </c>
      <c r="BH320" s="170">
        <f t="shared" si="67"/>
        <v>0</v>
      </c>
      <c r="BI320" s="170">
        <f t="shared" si="68"/>
        <v>0</v>
      </c>
      <c r="BJ320" s="18" t="s">
        <v>87</v>
      </c>
      <c r="BK320" s="170">
        <f t="shared" si="69"/>
        <v>0</v>
      </c>
      <c r="BL320" s="18" t="s">
        <v>289</v>
      </c>
      <c r="BM320" s="169" t="s">
        <v>2377</v>
      </c>
    </row>
    <row r="321" spans="1:65" s="2" customFormat="1" ht="37.700000000000003" customHeight="1">
      <c r="A321" s="33"/>
      <c r="B321" s="156"/>
      <c r="C321" s="197" t="s">
        <v>1098</v>
      </c>
      <c r="D321" s="197" t="s">
        <v>305</v>
      </c>
      <c r="E321" s="198" t="s">
        <v>2378</v>
      </c>
      <c r="F321" s="199" t="s">
        <v>2379</v>
      </c>
      <c r="G321" s="200" t="s">
        <v>444</v>
      </c>
      <c r="H321" s="201">
        <v>2</v>
      </c>
      <c r="I321" s="202"/>
      <c r="J321" s="203">
        <f t="shared" si="60"/>
        <v>0</v>
      </c>
      <c r="K321" s="204"/>
      <c r="L321" s="205"/>
      <c r="M321" s="206" t="s">
        <v>1</v>
      </c>
      <c r="N321" s="207" t="s">
        <v>40</v>
      </c>
      <c r="O321" s="62"/>
      <c r="P321" s="167">
        <f t="shared" si="61"/>
        <v>0</v>
      </c>
      <c r="Q321" s="167">
        <v>0</v>
      </c>
      <c r="R321" s="167">
        <f t="shared" si="62"/>
        <v>0</v>
      </c>
      <c r="S321" s="167">
        <v>0</v>
      </c>
      <c r="T321" s="168">
        <f t="shared" si="6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9" t="s">
        <v>388</v>
      </c>
      <c r="AT321" s="169" t="s">
        <v>305</v>
      </c>
      <c r="AU321" s="169" t="s">
        <v>87</v>
      </c>
      <c r="AY321" s="18" t="s">
        <v>196</v>
      </c>
      <c r="BE321" s="170">
        <f t="shared" si="64"/>
        <v>0</v>
      </c>
      <c r="BF321" s="170">
        <f t="shared" si="65"/>
        <v>0</v>
      </c>
      <c r="BG321" s="170">
        <f t="shared" si="66"/>
        <v>0</v>
      </c>
      <c r="BH321" s="170">
        <f t="shared" si="67"/>
        <v>0</v>
      </c>
      <c r="BI321" s="170">
        <f t="shared" si="68"/>
        <v>0</v>
      </c>
      <c r="BJ321" s="18" t="s">
        <v>87</v>
      </c>
      <c r="BK321" s="170">
        <f t="shared" si="69"/>
        <v>0</v>
      </c>
      <c r="BL321" s="18" t="s">
        <v>289</v>
      </c>
      <c r="BM321" s="169" t="s">
        <v>2380</v>
      </c>
    </row>
    <row r="322" spans="1:65" s="2" customFormat="1" ht="24.2" customHeight="1">
      <c r="A322" s="33"/>
      <c r="B322" s="156"/>
      <c r="C322" s="157" t="s">
        <v>1102</v>
      </c>
      <c r="D322" s="157" t="s">
        <v>197</v>
      </c>
      <c r="E322" s="158" t="s">
        <v>2381</v>
      </c>
      <c r="F322" s="159" t="s">
        <v>2382</v>
      </c>
      <c r="G322" s="160" t="s">
        <v>444</v>
      </c>
      <c r="H322" s="161">
        <v>30</v>
      </c>
      <c r="I322" s="162"/>
      <c r="J322" s="163">
        <f t="shared" si="60"/>
        <v>0</v>
      </c>
      <c r="K322" s="164"/>
      <c r="L322" s="34"/>
      <c r="M322" s="165" t="s">
        <v>1</v>
      </c>
      <c r="N322" s="166" t="s">
        <v>40</v>
      </c>
      <c r="O322" s="62"/>
      <c r="P322" s="167">
        <f t="shared" si="61"/>
        <v>0</v>
      </c>
      <c r="Q322" s="167">
        <v>0</v>
      </c>
      <c r="R322" s="167">
        <f t="shared" si="62"/>
        <v>0</v>
      </c>
      <c r="S322" s="167">
        <v>0</v>
      </c>
      <c r="T322" s="168">
        <f t="shared" si="6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9" t="s">
        <v>289</v>
      </c>
      <c r="AT322" s="169" t="s">
        <v>197</v>
      </c>
      <c r="AU322" s="169" t="s">
        <v>87</v>
      </c>
      <c r="AY322" s="18" t="s">
        <v>196</v>
      </c>
      <c r="BE322" s="170">
        <f t="shared" si="64"/>
        <v>0</v>
      </c>
      <c r="BF322" s="170">
        <f t="shared" si="65"/>
        <v>0</v>
      </c>
      <c r="BG322" s="170">
        <f t="shared" si="66"/>
        <v>0</v>
      </c>
      <c r="BH322" s="170">
        <f t="shared" si="67"/>
        <v>0</v>
      </c>
      <c r="BI322" s="170">
        <f t="shared" si="68"/>
        <v>0</v>
      </c>
      <c r="BJ322" s="18" t="s">
        <v>87</v>
      </c>
      <c r="BK322" s="170">
        <f t="shared" si="69"/>
        <v>0</v>
      </c>
      <c r="BL322" s="18" t="s">
        <v>289</v>
      </c>
      <c r="BM322" s="169" t="s">
        <v>2383</v>
      </c>
    </row>
    <row r="323" spans="1:65" s="2" customFormat="1" ht="24.2" customHeight="1">
      <c r="A323" s="33"/>
      <c r="B323" s="156"/>
      <c r="C323" s="197" t="s">
        <v>1108</v>
      </c>
      <c r="D323" s="197" t="s">
        <v>305</v>
      </c>
      <c r="E323" s="198" t="s">
        <v>2384</v>
      </c>
      <c r="F323" s="199" t="s">
        <v>2385</v>
      </c>
      <c r="G323" s="200" t="s">
        <v>444</v>
      </c>
      <c r="H323" s="201">
        <v>30</v>
      </c>
      <c r="I323" s="202"/>
      <c r="J323" s="203">
        <f t="shared" si="60"/>
        <v>0</v>
      </c>
      <c r="K323" s="204"/>
      <c r="L323" s="205"/>
      <c r="M323" s="206" t="s">
        <v>1</v>
      </c>
      <c r="N323" s="207" t="s">
        <v>40</v>
      </c>
      <c r="O323" s="62"/>
      <c r="P323" s="167">
        <f t="shared" si="61"/>
        <v>0</v>
      </c>
      <c r="Q323" s="167">
        <v>0</v>
      </c>
      <c r="R323" s="167">
        <f t="shared" si="62"/>
        <v>0</v>
      </c>
      <c r="S323" s="167">
        <v>0</v>
      </c>
      <c r="T323" s="168">
        <f t="shared" si="6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9" t="s">
        <v>388</v>
      </c>
      <c r="AT323" s="169" t="s">
        <v>305</v>
      </c>
      <c r="AU323" s="169" t="s">
        <v>87</v>
      </c>
      <c r="AY323" s="18" t="s">
        <v>196</v>
      </c>
      <c r="BE323" s="170">
        <f t="shared" si="64"/>
        <v>0</v>
      </c>
      <c r="BF323" s="170">
        <f t="shared" si="65"/>
        <v>0</v>
      </c>
      <c r="BG323" s="170">
        <f t="shared" si="66"/>
        <v>0</v>
      </c>
      <c r="BH323" s="170">
        <f t="shared" si="67"/>
        <v>0</v>
      </c>
      <c r="BI323" s="170">
        <f t="shared" si="68"/>
        <v>0</v>
      </c>
      <c r="BJ323" s="18" t="s">
        <v>87</v>
      </c>
      <c r="BK323" s="170">
        <f t="shared" si="69"/>
        <v>0</v>
      </c>
      <c r="BL323" s="18" t="s">
        <v>289</v>
      </c>
      <c r="BM323" s="169" t="s">
        <v>2386</v>
      </c>
    </row>
    <row r="324" spans="1:65" s="2" customFormat="1" ht="16.5" customHeight="1">
      <c r="A324" s="33"/>
      <c r="B324" s="156"/>
      <c r="C324" s="157" t="s">
        <v>1113</v>
      </c>
      <c r="D324" s="157" t="s">
        <v>197</v>
      </c>
      <c r="E324" s="158" t="s">
        <v>2387</v>
      </c>
      <c r="F324" s="159" t="s">
        <v>2388</v>
      </c>
      <c r="G324" s="160" t="s">
        <v>444</v>
      </c>
      <c r="H324" s="161">
        <v>13</v>
      </c>
      <c r="I324" s="162"/>
      <c r="J324" s="163">
        <f t="shared" si="60"/>
        <v>0</v>
      </c>
      <c r="K324" s="164"/>
      <c r="L324" s="34"/>
      <c r="M324" s="165" t="s">
        <v>1</v>
      </c>
      <c r="N324" s="166" t="s">
        <v>40</v>
      </c>
      <c r="O324" s="62"/>
      <c r="P324" s="167">
        <f t="shared" si="61"/>
        <v>0</v>
      </c>
      <c r="Q324" s="167">
        <v>0</v>
      </c>
      <c r="R324" s="167">
        <f t="shared" si="62"/>
        <v>0</v>
      </c>
      <c r="S324" s="167">
        <v>0</v>
      </c>
      <c r="T324" s="168">
        <f t="shared" si="6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9" t="s">
        <v>289</v>
      </c>
      <c r="AT324" s="169" t="s">
        <v>197</v>
      </c>
      <c r="AU324" s="169" t="s">
        <v>87</v>
      </c>
      <c r="AY324" s="18" t="s">
        <v>196</v>
      </c>
      <c r="BE324" s="170">
        <f t="shared" si="64"/>
        <v>0</v>
      </c>
      <c r="BF324" s="170">
        <f t="shared" si="65"/>
        <v>0</v>
      </c>
      <c r="BG324" s="170">
        <f t="shared" si="66"/>
        <v>0</v>
      </c>
      <c r="BH324" s="170">
        <f t="shared" si="67"/>
        <v>0</v>
      </c>
      <c r="BI324" s="170">
        <f t="shared" si="68"/>
        <v>0</v>
      </c>
      <c r="BJ324" s="18" t="s">
        <v>87</v>
      </c>
      <c r="BK324" s="170">
        <f t="shared" si="69"/>
        <v>0</v>
      </c>
      <c r="BL324" s="18" t="s">
        <v>289</v>
      </c>
      <c r="BM324" s="169" t="s">
        <v>2389</v>
      </c>
    </row>
    <row r="325" spans="1:65" s="2" customFormat="1" ht="16.5" customHeight="1">
      <c r="A325" s="33"/>
      <c r="B325" s="156"/>
      <c r="C325" s="197" t="s">
        <v>1119</v>
      </c>
      <c r="D325" s="197" t="s">
        <v>305</v>
      </c>
      <c r="E325" s="198" t="s">
        <v>2390</v>
      </c>
      <c r="F325" s="199" t="s">
        <v>2391</v>
      </c>
      <c r="G325" s="200" t="s">
        <v>444</v>
      </c>
      <c r="H325" s="201">
        <v>13</v>
      </c>
      <c r="I325" s="202"/>
      <c r="J325" s="203">
        <f t="shared" si="60"/>
        <v>0</v>
      </c>
      <c r="K325" s="204"/>
      <c r="L325" s="205"/>
      <c r="M325" s="206" t="s">
        <v>1</v>
      </c>
      <c r="N325" s="207" t="s">
        <v>40</v>
      </c>
      <c r="O325" s="62"/>
      <c r="P325" s="167">
        <f t="shared" si="61"/>
        <v>0</v>
      </c>
      <c r="Q325" s="167">
        <v>0</v>
      </c>
      <c r="R325" s="167">
        <f t="shared" si="62"/>
        <v>0</v>
      </c>
      <c r="S325" s="167">
        <v>0</v>
      </c>
      <c r="T325" s="168">
        <f t="shared" si="6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9" t="s">
        <v>388</v>
      </c>
      <c r="AT325" s="169" t="s">
        <v>305</v>
      </c>
      <c r="AU325" s="169" t="s">
        <v>87</v>
      </c>
      <c r="AY325" s="18" t="s">
        <v>196</v>
      </c>
      <c r="BE325" s="170">
        <f t="shared" si="64"/>
        <v>0</v>
      </c>
      <c r="BF325" s="170">
        <f t="shared" si="65"/>
        <v>0</v>
      </c>
      <c r="BG325" s="170">
        <f t="shared" si="66"/>
        <v>0</v>
      </c>
      <c r="BH325" s="170">
        <f t="shared" si="67"/>
        <v>0</v>
      </c>
      <c r="BI325" s="170">
        <f t="shared" si="68"/>
        <v>0</v>
      </c>
      <c r="BJ325" s="18" t="s">
        <v>87</v>
      </c>
      <c r="BK325" s="170">
        <f t="shared" si="69"/>
        <v>0</v>
      </c>
      <c r="BL325" s="18" t="s">
        <v>289</v>
      </c>
      <c r="BM325" s="169" t="s">
        <v>2392</v>
      </c>
    </row>
    <row r="326" spans="1:65" s="2" customFormat="1" ht="24.2" customHeight="1">
      <c r="A326" s="33"/>
      <c r="B326" s="156"/>
      <c r="C326" s="157" t="s">
        <v>1123</v>
      </c>
      <c r="D326" s="157" t="s">
        <v>197</v>
      </c>
      <c r="E326" s="158" t="s">
        <v>2393</v>
      </c>
      <c r="F326" s="159" t="s">
        <v>1104</v>
      </c>
      <c r="G326" s="160" t="s">
        <v>1650</v>
      </c>
      <c r="H326" s="208"/>
      <c r="I326" s="162"/>
      <c r="J326" s="163">
        <f t="shared" si="60"/>
        <v>0</v>
      </c>
      <c r="K326" s="164"/>
      <c r="L326" s="34"/>
      <c r="M326" s="165" t="s">
        <v>1</v>
      </c>
      <c r="N326" s="166" t="s">
        <v>40</v>
      </c>
      <c r="O326" s="62"/>
      <c r="P326" s="167">
        <f t="shared" si="61"/>
        <v>0</v>
      </c>
      <c r="Q326" s="167">
        <v>0</v>
      </c>
      <c r="R326" s="167">
        <f t="shared" si="62"/>
        <v>0</v>
      </c>
      <c r="S326" s="167">
        <v>0</v>
      </c>
      <c r="T326" s="168">
        <f t="shared" si="6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9" t="s">
        <v>289</v>
      </c>
      <c r="AT326" s="169" t="s">
        <v>197</v>
      </c>
      <c r="AU326" s="169" t="s">
        <v>87</v>
      </c>
      <c r="AY326" s="18" t="s">
        <v>196</v>
      </c>
      <c r="BE326" s="170">
        <f t="shared" si="64"/>
        <v>0</v>
      </c>
      <c r="BF326" s="170">
        <f t="shared" si="65"/>
        <v>0</v>
      </c>
      <c r="BG326" s="170">
        <f t="shared" si="66"/>
        <v>0</v>
      </c>
      <c r="BH326" s="170">
        <f t="shared" si="67"/>
        <v>0</v>
      </c>
      <c r="BI326" s="170">
        <f t="shared" si="68"/>
        <v>0</v>
      </c>
      <c r="BJ326" s="18" t="s">
        <v>87</v>
      </c>
      <c r="BK326" s="170">
        <f t="shared" si="69"/>
        <v>0</v>
      </c>
      <c r="BL326" s="18" t="s">
        <v>289</v>
      </c>
      <c r="BM326" s="169" t="s">
        <v>2394</v>
      </c>
    </row>
    <row r="327" spans="1:65" s="2" customFormat="1" ht="49.9" customHeight="1">
      <c r="A327" s="33"/>
      <c r="B327" s="34"/>
      <c r="C327" s="33"/>
      <c r="D327" s="33"/>
      <c r="E327" s="148" t="s">
        <v>1968</v>
      </c>
      <c r="F327" s="148" t="s">
        <v>1969</v>
      </c>
      <c r="G327" s="33"/>
      <c r="H327" s="33"/>
      <c r="I327" s="33"/>
      <c r="J327" s="134">
        <f t="shared" ref="J327:J337" si="70">BK327</f>
        <v>0</v>
      </c>
      <c r="K327" s="33"/>
      <c r="L327" s="34"/>
      <c r="M327" s="209"/>
      <c r="N327" s="210"/>
      <c r="O327" s="62"/>
      <c r="P327" s="62"/>
      <c r="Q327" s="62"/>
      <c r="R327" s="62"/>
      <c r="S327" s="62"/>
      <c r="T327" s="6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73</v>
      </c>
      <c r="AU327" s="18" t="s">
        <v>74</v>
      </c>
      <c r="AY327" s="18" t="s">
        <v>1970</v>
      </c>
      <c r="BK327" s="170">
        <f>SUM(BK328:BK337)</f>
        <v>0</v>
      </c>
    </row>
    <row r="328" spans="1:65" s="2" customFormat="1" ht="16.350000000000001" customHeight="1">
      <c r="A328" s="33"/>
      <c r="B328" s="34"/>
      <c r="C328" s="211" t="s">
        <v>1</v>
      </c>
      <c r="D328" s="211" t="s">
        <v>197</v>
      </c>
      <c r="E328" s="212" t="s">
        <v>1</v>
      </c>
      <c r="F328" s="213" t="s">
        <v>1</v>
      </c>
      <c r="G328" s="214" t="s">
        <v>1</v>
      </c>
      <c r="H328" s="215"/>
      <c r="I328" s="216"/>
      <c r="J328" s="217">
        <f t="shared" si="70"/>
        <v>0</v>
      </c>
      <c r="K328" s="218"/>
      <c r="L328" s="34"/>
      <c r="M328" s="219" t="s">
        <v>1</v>
      </c>
      <c r="N328" s="220" t="s">
        <v>40</v>
      </c>
      <c r="O328" s="62"/>
      <c r="P328" s="62"/>
      <c r="Q328" s="62"/>
      <c r="R328" s="62"/>
      <c r="S328" s="62"/>
      <c r="T328" s="6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1970</v>
      </c>
      <c r="AU328" s="18" t="s">
        <v>81</v>
      </c>
      <c r="AY328" s="18" t="s">
        <v>1970</v>
      </c>
      <c r="BE328" s="170">
        <f t="shared" ref="BE328:BE337" si="71">IF(N328="základná",J328,0)</f>
        <v>0</v>
      </c>
      <c r="BF328" s="170">
        <f t="shared" ref="BF328:BF337" si="72">IF(N328="znížená",J328,0)</f>
        <v>0</v>
      </c>
      <c r="BG328" s="170">
        <f t="shared" ref="BG328:BG337" si="73">IF(N328="zákl. prenesená",J328,0)</f>
        <v>0</v>
      </c>
      <c r="BH328" s="170">
        <f t="shared" ref="BH328:BH337" si="74">IF(N328="zníž. prenesená",J328,0)</f>
        <v>0</v>
      </c>
      <c r="BI328" s="170">
        <f t="shared" ref="BI328:BI337" si="75">IF(N328="nulová",J328,0)</f>
        <v>0</v>
      </c>
      <c r="BJ328" s="18" t="s">
        <v>87</v>
      </c>
      <c r="BK328" s="170">
        <f t="shared" ref="BK328:BK337" si="76">I328*H328</f>
        <v>0</v>
      </c>
    </row>
    <row r="329" spans="1:65" s="2" customFormat="1" ht="16.350000000000001" customHeight="1">
      <c r="A329" s="33"/>
      <c r="B329" s="34"/>
      <c r="C329" s="211" t="s">
        <v>1</v>
      </c>
      <c r="D329" s="211" t="s">
        <v>197</v>
      </c>
      <c r="E329" s="212" t="s">
        <v>1</v>
      </c>
      <c r="F329" s="213" t="s">
        <v>1</v>
      </c>
      <c r="G329" s="214" t="s">
        <v>1</v>
      </c>
      <c r="H329" s="215"/>
      <c r="I329" s="216"/>
      <c r="J329" s="217">
        <f t="shared" si="70"/>
        <v>0</v>
      </c>
      <c r="K329" s="218"/>
      <c r="L329" s="34"/>
      <c r="M329" s="219" t="s">
        <v>1</v>
      </c>
      <c r="N329" s="220" t="s">
        <v>40</v>
      </c>
      <c r="O329" s="62"/>
      <c r="P329" s="62"/>
      <c r="Q329" s="62"/>
      <c r="R329" s="62"/>
      <c r="S329" s="62"/>
      <c r="T329" s="6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1970</v>
      </c>
      <c r="AU329" s="18" t="s">
        <v>81</v>
      </c>
      <c r="AY329" s="18" t="s">
        <v>1970</v>
      </c>
      <c r="BE329" s="170">
        <f t="shared" si="71"/>
        <v>0</v>
      </c>
      <c r="BF329" s="170">
        <f t="shared" si="72"/>
        <v>0</v>
      </c>
      <c r="BG329" s="170">
        <f t="shared" si="73"/>
        <v>0</v>
      </c>
      <c r="BH329" s="170">
        <f t="shared" si="74"/>
        <v>0</v>
      </c>
      <c r="BI329" s="170">
        <f t="shared" si="75"/>
        <v>0</v>
      </c>
      <c r="BJ329" s="18" t="s">
        <v>87</v>
      </c>
      <c r="BK329" s="170">
        <f t="shared" si="76"/>
        <v>0</v>
      </c>
    </row>
    <row r="330" spans="1:65" s="2" customFormat="1" ht="16.350000000000001" customHeight="1">
      <c r="A330" s="33"/>
      <c r="B330" s="34"/>
      <c r="C330" s="211" t="s">
        <v>1</v>
      </c>
      <c r="D330" s="211" t="s">
        <v>197</v>
      </c>
      <c r="E330" s="212" t="s">
        <v>1</v>
      </c>
      <c r="F330" s="213" t="s">
        <v>1</v>
      </c>
      <c r="G330" s="214" t="s">
        <v>1</v>
      </c>
      <c r="H330" s="215"/>
      <c r="I330" s="216"/>
      <c r="J330" s="217">
        <f t="shared" si="70"/>
        <v>0</v>
      </c>
      <c r="K330" s="218"/>
      <c r="L330" s="34"/>
      <c r="M330" s="219" t="s">
        <v>1</v>
      </c>
      <c r="N330" s="220" t="s">
        <v>40</v>
      </c>
      <c r="O330" s="62"/>
      <c r="P330" s="62"/>
      <c r="Q330" s="62"/>
      <c r="R330" s="62"/>
      <c r="S330" s="62"/>
      <c r="T330" s="6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1970</v>
      </c>
      <c r="AU330" s="18" t="s">
        <v>81</v>
      </c>
      <c r="AY330" s="18" t="s">
        <v>1970</v>
      </c>
      <c r="BE330" s="170">
        <f t="shared" si="71"/>
        <v>0</v>
      </c>
      <c r="BF330" s="170">
        <f t="shared" si="72"/>
        <v>0</v>
      </c>
      <c r="BG330" s="170">
        <f t="shared" si="73"/>
        <v>0</v>
      </c>
      <c r="BH330" s="170">
        <f t="shared" si="74"/>
        <v>0</v>
      </c>
      <c r="BI330" s="170">
        <f t="shared" si="75"/>
        <v>0</v>
      </c>
      <c r="BJ330" s="18" t="s">
        <v>87</v>
      </c>
      <c r="BK330" s="170">
        <f t="shared" si="76"/>
        <v>0</v>
      </c>
    </row>
    <row r="331" spans="1:65" s="2" customFormat="1" ht="16.350000000000001" customHeight="1">
      <c r="A331" s="33"/>
      <c r="B331" s="34"/>
      <c r="C331" s="211" t="s">
        <v>1</v>
      </c>
      <c r="D331" s="211" t="s">
        <v>197</v>
      </c>
      <c r="E331" s="212" t="s">
        <v>1</v>
      </c>
      <c r="F331" s="213" t="s">
        <v>1</v>
      </c>
      <c r="G331" s="214" t="s">
        <v>1</v>
      </c>
      <c r="H331" s="215"/>
      <c r="I331" s="216"/>
      <c r="J331" s="217">
        <f t="shared" si="70"/>
        <v>0</v>
      </c>
      <c r="K331" s="218"/>
      <c r="L331" s="34"/>
      <c r="M331" s="219" t="s">
        <v>1</v>
      </c>
      <c r="N331" s="220" t="s">
        <v>40</v>
      </c>
      <c r="O331" s="62"/>
      <c r="P331" s="62"/>
      <c r="Q331" s="62"/>
      <c r="R331" s="62"/>
      <c r="S331" s="62"/>
      <c r="T331" s="6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1970</v>
      </c>
      <c r="AU331" s="18" t="s">
        <v>81</v>
      </c>
      <c r="AY331" s="18" t="s">
        <v>1970</v>
      </c>
      <c r="BE331" s="170">
        <f t="shared" si="71"/>
        <v>0</v>
      </c>
      <c r="BF331" s="170">
        <f t="shared" si="72"/>
        <v>0</v>
      </c>
      <c r="BG331" s="170">
        <f t="shared" si="73"/>
        <v>0</v>
      </c>
      <c r="BH331" s="170">
        <f t="shared" si="74"/>
        <v>0</v>
      </c>
      <c r="BI331" s="170">
        <f t="shared" si="75"/>
        <v>0</v>
      </c>
      <c r="BJ331" s="18" t="s">
        <v>87</v>
      </c>
      <c r="BK331" s="170">
        <f t="shared" si="76"/>
        <v>0</v>
      </c>
    </row>
    <row r="332" spans="1:65" s="2" customFormat="1" ht="16.350000000000001" customHeight="1">
      <c r="A332" s="33"/>
      <c r="B332" s="34"/>
      <c r="C332" s="211" t="s">
        <v>1</v>
      </c>
      <c r="D332" s="211" t="s">
        <v>197</v>
      </c>
      <c r="E332" s="212" t="s">
        <v>1</v>
      </c>
      <c r="F332" s="213" t="s">
        <v>1</v>
      </c>
      <c r="G332" s="214" t="s">
        <v>1</v>
      </c>
      <c r="H332" s="215"/>
      <c r="I332" s="216"/>
      <c r="J332" s="217">
        <f t="shared" si="70"/>
        <v>0</v>
      </c>
      <c r="K332" s="218"/>
      <c r="L332" s="34"/>
      <c r="M332" s="219" t="s">
        <v>1</v>
      </c>
      <c r="N332" s="220" t="s">
        <v>40</v>
      </c>
      <c r="O332" s="62"/>
      <c r="P332" s="62"/>
      <c r="Q332" s="62"/>
      <c r="R332" s="62"/>
      <c r="S332" s="62"/>
      <c r="T332" s="6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1970</v>
      </c>
      <c r="AU332" s="18" t="s">
        <v>81</v>
      </c>
      <c r="AY332" s="18" t="s">
        <v>1970</v>
      </c>
      <c r="BE332" s="170">
        <f t="shared" si="71"/>
        <v>0</v>
      </c>
      <c r="BF332" s="170">
        <f t="shared" si="72"/>
        <v>0</v>
      </c>
      <c r="BG332" s="170">
        <f t="shared" si="73"/>
        <v>0</v>
      </c>
      <c r="BH332" s="170">
        <f t="shared" si="74"/>
        <v>0</v>
      </c>
      <c r="BI332" s="170">
        <f t="shared" si="75"/>
        <v>0</v>
      </c>
      <c r="BJ332" s="18" t="s">
        <v>87</v>
      </c>
      <c r="BK332" s="170">
        <f t="shared" si="76"/>
        <v>0</v>
      </c>
    </row>
    <row r="333" spans="1:65" s="2" customFormat="1" ht="16.350000000000001" customHeight="1">
      <c r="A333" s="33"/>
      <c r="B333" s="34"/>
      <c r="C333" s="211" t="s">
        <v>1</v>
      </c>
      <c r="D333" s="211" t="s">
        <v>197</v>
      </c>
      <c r="E333" s="212" t="s">
        <v>1</v>
      </c>
      <c r="F333" s="213" t="s">
        <v>1</v>
      </c>
      <c r="G333" s="214" t="s">
        <v>1</v>
      </c>
      <c r="H333" s="215"/>
      <c r="I333" s="216"/>
      <c r="J333" s="217">
        <f t="shared" si="70"/>
        <v>0</v>
      </c>
      <c r="K333" s="218"/>
      <c r="L333" s="34"/>
      <c r="M333" s="219" t="s">
        <v>1</v>
      </c>
      <c r="N333" s="220" t="s">
        <v>40</v>
      </c>
      <c r="O333" s="62"/>
      <c r="P333" s="62"/>
      <c r="Q333" s="62"/>
      <c r="R333" s="62"/>
      <c r="S333" s="62"/>
      <c r="T333" s="6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8" t="s">
        <v>1970</v>
      </c>
      <c r="AU333" s="18" t="s">
        <v>81</v>
      </c>
      <c r="AY333" s="18" t="s">
        <v>1970</v>
      </c>
      <c r="BE333" s="170">
        <f t="shared" si="71"/>
        <v>0</v>
      </c>
      <c r="BF333" s="170">
        <f t="shared" si="72"/>
        <v>0</v>
      </c>
      <c r="BG333" s="170">
        <f t="shared" si="73"/>
        <v>0</v>
      </c>
      <c r="BH333" s="170">
        <f t="shared" si="74"/>
        <v>0</v>
      </c>
      <c r="BI333" s="170">
        <f t="shared" si="75"/>
        <v>0</v>
      </c>
      <c r="BJ333" s="18" t="s">
        <v>87</v>
      </c>
      <c r="BK333" s="170">
        <f t="shared" si="76"/>
        <v>0</v>
      </c>
    </row>
    <row r="334" spans="1:65" s="2" customFormat="1" ht="16.350000000000001" customHeight="1">
      <c r="A334" s="33"/>
      <c r="B334" s="34"/>
      <c r="C334" s="211" t="s">
        <v>1</v>
      </c>
      <c r="D334" s="211" t="s">
        <v>197</v>
      </c>
      <c r="E334" s="212" t="s">
        <v>1</v>
      </c>
      <c r="F334" s="213" t="s">
        <v>1</v>
      </c>
      <c r="G334" s="214" t="s">
        <v>1</v>
      </c>
      <c r="H334" s="215"/>
      <c r="I334" s="216"/>
      <c r="J334" s="217">
        <f t="shared" si="70"/>
        <v>0</v>
      </c>
      <c r="K334" s="218"/>
      <c r="L334" s="34"/>
      <c r="M334" s="219" t="s">
        <v>1</v>
      </c>
      <c r="N334" s="220" t="s">
        <v>40</v>
      </c>
      <c r="O334" s="62"/>
      <c r="P334" s="62"/>
      <c r="Q334" s="62"/>
      <c r="R334" s="62"/>
      <c r="S334" s="62"/>
      <c r="T334" s="6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1970</v>
      </c>
      <c r="AU334" s="18" t="s">
        <v>81</v>
      </c>
      <c r="AY334" s="18" t="s">
        <v>1970</v>
      </c>
      <c r="BE334" s="170">
        <f t="shared" si="71"/>
        <v>0</v>
      </c>
      <c r="BF334" s="170">
        <f t="shared" si="72"/>
        <v>0</v>
      </c>
      <c r="BG334" s="170">
        <f t="shared" si="73"/>
        <v>0</v>
      </c>
      <c r="BH334" s="170">
        <f t="shared" si="74"/>
        <v>0</v>
      </c>
      <c r="BI334" s="170">
        <f t="shared" si="75"/>
        <v>0</v>
      </c>
      <c r="BJ334" s="18" t="s">
        <v>87</v>
      </c>
      <c r="BK334" s="170">
        <f t="shared" si="76"/>
        <v>0</v>
      </c>
    </row>
    <row r="335" spans="1:65" s="2" customFormat="1" ht="16.350000000000001" customHeight="1">
      <c r="A335" s="33"/>
      <c r="B335" s="34"/>
      <c r="C335" s="211" t="s">
        <v>1</v>
      </c>
      <c r="D335" s="211" t="s">
        <v>197</v>
      </c>
      <c r="E335" s="212" t="s">
        <v>1</v>
      </c>
      <c r="F335" s="213" t="s">
        <v>1</v>
      </c>
      <c r="G335" s="214" t="s">
        <v>1</v>
      </c>
      <c r="H335" s="215"/>
      <c r="I335" s="216"/>
      <c r="J335" s="217">
        <f t="shared" si="70"/>
        <v>0</v>
      </c>
      <c r="K335" s="218"/>
      <c r="L335" s="34"/>
      <c r="M335" s="219" t="s">
        <v>1</v>
      </c>
      <c r="N335" s="220" t="s">
        <v>40</v>
      </c>
      <c r="O335" s="62"/>
      <c r="P335" s="62"/>
      <c r="Q335" s="62"/>
      <c r="R335" s="62"/>
      <c r="S335" s="62"/>
      <c r="T335" s="6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1970</v>
      </c>
      <c r="AU335" s="18" t="s">
        <v>81</v>
      </c>
      <c r="AY335" s="18" t="s">
        <v>1970</v>
      </c>
      <c r="BE335" s="170">
        <f t="shared" si="71"/>
        <v>0</v>
      </c>
      <c r="BF335" s="170">
        <f t="shared" si="72"/>
        <v>0</v>
      </c>
      <c r="BG335" s="170">
        <f t="shared" si="73"/>
        <v>0</v>
      </c>
      <c r="BH335" s="170">
        <f t="shared" si="74"/>
        <v>0</v>
      </c>
      <c r="BI335" s="170">
        <f t="shared" si="75"/>
        <v>0</v>
      </c>
      <c r="BJ335" s="18" t="s">
        <v>87</v>
      </c>
      <c r="BK335" s="170">
        <f t="shared" si="76"/>
        <v>0</v>
      </c>
    </row>
    <row r="336" spans="1:65" s="2" customFormat="1" ht="16.350000000000001" customHeight="1">
      <c r="A336" s="33"/>
      <c r="B336" s="34"/>
      <c r="C336" s="211" t="s">
        <v>1</v>
      </c>
      <c r="D336" s="211" t="s">
        <v>197</v>
      </c>
      <c r="E336" s="212" t="s">
        <v>1</v>
      </c>
      <c r="F336" s="213" t="s">
        <v>1</v>
      </c>
      <c r="G336" s="214" t="s">
        <v>1</v>
      </c>
      <c r="H336" s="215"/>
      <c r="I336" s="216"/>
      <c r="J336" s="217">
        <f t="shared" si="70"/>
        <v>0</v>
      </c>
      <c r="K336" s="218"/>
      <c r="L336" s="34"/>
      <c r="M336" s="219" t="s">
        <v>1</v>
      </c>
      <c r="N336" s="220" t="s">
        <v>40</v>
      </c>
      <c r="O336" s="62"/>
      <c r="P336" s="62"/>
      <c r="Q336" s="62"/>
      <c r="R336" s="62"/>
      <c r="S336" s="62"/>
      <c r="T336" s="6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1970</v>
      </c>
      <c r="AU336" s="18" t="s">
        <v>81</v>
      </c>
      <c r="AY336" s="18" t="s">
        <v>1970</v>
      </c>
      <c r="BE336" s="170">
        <f t="shared" si="71"/>
        <v>0</v>
      </c>
      <c r="BF336" s="170">
        <f t="shared" si="72"/>
        <v>0</v>
      </c>
      <c r="BG336" s="170">
        <f t="shared" si="73"/>
        <v>0</v>
      </c>
      <c r="BH336" s="170">
        <f t="shared" si="74"/>
        <v>0</v>
      </c>
      <c r="BI336" s="170">
        <f t="shared" si="75"/>
        <v>0</v>
      </c>
      <c r="BJ336" s="18" t="s">
        <v>87</v>
      </c>
      <c r="BK336" s="170">
        <f t="shared" si="76"/>
        <v>0</v>
      </c>
    </row>
    <row r="337" spans="1:63" s="2" customFormat="1" ht="16.350000000000001" customHeight="1">
      <c r="A337" s="33"/>
      <c r="B337" s="34"/>
      <c r="C337" s="211" t="s">
        <v>1</v>
      </c>
      <c r="D337" s="211" t="s">
        <v>197</v>
      </c>
      <c r="E337" s="212" t="s">
        <v>1</v>
      </c>
      <c r="F337" s="213" t="s">
        <v>1</v>
      </c>
      <c r="G337" s="214" t="s">
        <v>1</v>
      </c>
      <c r="H337" s="215"/>
      <c r="I337" s="216"/>
      <c r="J337" s="217">
        <f t="shared" si="70"/>
        <v>0</v>
      </c>
      <c r="K337" s="218"/>
      <c r="L337" s="34"/>
      <c r="M337" s="219" t="s">
        <v>1</v>
      </c>
      <c r="N337" s="220" t="s">
        <v>40</v>
      </c>
      <c r="O337" s="221"/>
      <c r="P337" s="221"/>
      <c r="Q337" s="221"/>
      <c r="R337" s="221"/>
      <c r="S337" s="221"/>
      <c r="T337" s="222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1970</v>
      </c>
      <c r="AU337" s="18" t="s">
        <v>81</v>
      </c>
      <c r="AY337" s="18" t="s">
        <v>1970</v>
      </c>
      <c r="BE337" s="170">
        <f t="shared" si="71"/>
        <v>0</v>
      </c>
      <c r="BF337" s="170">
        <f t="shared" si="72"/>
        <v>0</v>
      </c>
      <c r="BG337" s="170">
        <f t="shared" si="73"/>
        <v>0</v>
      </c>
      <c r="BH337" s="170">
        <f t="shared" si="74"/>
        <v>0</v>
      </c>
      <c r="BI337" s="170">
        <f t="shared" si="75"/>
        <v>0</v>
      </c>
      <c r="BJ337" s="18" t="s">
        <v>87</v>
      </c>
      <c r="BK337" s="170">
        <f t="shared" si="76"/>
        <v>0</v>
      </c>
    </row>
    <row r="338" spans="1:63" s="2" customFormat="1" ht="6.95" customHeight="1">
      <c r="A338" s="33"/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34"/>
      <c r="M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</row>
  </sheetData>
  <autoFilter ref="C131:K33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328:D338">
      <formula1>"K, M"</formula1>
    </dataValidation>
    <dataValidation type="list" allowBlank="1" showInputMessage="1" showErrorMessage="1" error="Povolené sú hodnoty základná, znížená, nulová." sqref="N328:N33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97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2395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2396</v>
      </c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2396</v>
      </c>
      <c r="F26" s="33"/>
      <c r="G26" s="33"/>
      <c r="H26" s="33"/>
      <c r="I26" s="28" t="s">
        <v>24</v>
      </c>
      <c r="J26" s="26" t="s">
        <v>1</v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ROUND(J129,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ROUND((ROUND((SUM(BE129:BE290)),  2) + SUM(BE292:BE301)), 2)</f>
        <v>0</v>
      </c>
      <c r="G35" s="110"/>
      <c r="H35" s="110"/>
      <c r="I35" s="111">
        <v>0.2</v>
      </c>
      <c r="J35" s="109">
        <f>ROUND((ROUND(((SUM(BE129:BE290))*I35),  2) + (SUM(BE292:BE301)*I35)),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ROUND((ROUND((SUM(BF129:BF290)),  2) + SUM(BF292:BF301)), 2)</f>
        <v>0</v>
      </c>
      <c r="G36" s="110"/>
      <c r="H36" s="110"/>
      <c r="I36" s="111">
        <v>0.2</v>
      </c>
      <c r="J36" s="109">
        <f>ROUND((ROUND(((SUM(BF129:BF290))*I36),  2) + (SUM(BF292:BF301)*I36)),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ROUND((ROUND((SUM(BG129:BG290)),  2) + SUM(BG292:BG301)),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ROUND((ROUND((SUM(BH129:BH290)),  2) + SUM(BH292:BH301)),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ROUND((ROUND((SUM(BI129:BI290)),  2) + SUM(BI292:BI301)),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20210701_01_u - SO-01 Časť Ústredné vykurovanie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Juraj Kulašík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Juraj Kulašík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J129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2397</v>
      </c>
      <c r="E99" s="127"/>
      <c r="F99" s="127"/>
      <c r="G99" s="127"/>
      <c r="H99" s="127"/>
      <c r="I99" s="127"/>
      <c r="J99" s="128">
        <f>J130</f>
        <v>0</v>
      </c>
      <c r="L99" s="125"/>
    </row>
    <row r="100" spans="1:47" s="9" customFormat="1" ht="24.95" hidden="1" customHeight="1">
      <c r="B100" s="125"/>
      <c r="D100" s="126" t="s">
        <v>2398</v>
      </c>
      <c r="E100" s="127"/>
      <c r="F100" s="127"/>
      <c r="G100" s="127"/>
      <c r="H100" s="127"/>
      <c r="I100" s="127"/>
      <c r="J100" s="128">
        <f>J134</f>
        <v>0</v>
      </c>
      <c r="L100" s="125"/>
    </row>
    <row r="101" spans="1:47" s="9" customFormat="1" ht="24.95" hidden="1" customHeight="1">
      <c r="B101" s="125"/>
      <c r="D101" s="126" t="s">
        <v>2399</v>
      </c>
      <c r="E101" s="127"/>
      <c r="F101" s="127"/>
      <c r="G101" s="127"/>
      <c r="H101" s="127"/>
      <c r="I101" s="127"/>
      <c r="J101" s="128">
        <f>J153</f>
        <v>0</v>
      </c>
      <c r="L101" s="125"/>
    </row>
    <row r="102" spans="1:47" s="9" customFormat="1" ht="24.95" hidden="1" customHeight="1">
      <c r="B102" s="125"/>
      <c r="D102" s="126" t="s">
        <v>2400</v>
      </c>
      <c r="E102" s="127"/>
      <c r="F102" s="127"/>
      <c r="G102" s="127"/>
      <c r="H102" s="127"/>
      <c r="I102" s="127"/>
      <c r="J102" s="128">
        <f>J156</f>
        <v>0</v>
      </c>
      <c r="L102" s="125"/>
    </row>
    <row r="103" spans="1:47" s="9" customFormat="1" ht="24.95" hidden="1" customHeight="1">
      <c r="B103" s="125"/>
      <c r="D103" s="126" t="s">
        <v>2401</v>
      </c>
      <c r="E103" s="127"/>
      <c r="F103" s="127"/>
      <c r="G103" s="127"/>
      <c r="H103" s="127"/>
      <c r="I103" s="127"/>
      <c r="J103" s="128">
        <f>J191</f>
        <v>0</v>
      </c>
      <c r="L103" s="125"/>
    </row>
    <row r="104" spans="1:47" s="9" customFormat="1" ht="24.95" hidden="1" customHeight="1">
      <c r="B104" s="125"/>
      <c r="D104" s="126" t="s">
        <v>2402</v>
      </c>
      <c r="E104" s="127"/>
      <c r="F104" s="127"/>
      <c r="G104" s="127"/>
      <c r="H104" s="127"/>
      <c r="I104" s="127"/>
      <c r="J104" s="128">
        <f>J210</f>
        <v>0</v>
      </c>
      <c r="L104" s="125"/>
    </row>
    <row r="105" spans="1:47" s="9" customFormat="1" ht="24.95" hidden="1" customHeight="1">
      <c r="B105" s="125"/>
      <c r="D105" s="126" t="s">
        <v>2403</v>
      </c>
      <c r="E105" s="127"/>
      <c r="F105" s="127"/>
      <c r="G105" s="127"/>
      <c r="H105" s="127"/>
      <c r="I105" s="127"/>
      <c r="J105" s="128">
        <f>J255</f>
        <v>0</v>
      </c>
      <c r="L105" s="125"/>
    </row>
    <row r="106" spans="1:47" s="9" customFormat="1" ht="24.95" hidden="1" customHeight="1">
      <c r="B106" s="125"/>
      <c r="D106" s="126" t="s">
        <v>2404</v>
      </c>
      <c r="E106" s="127"/>
      <c r="F106" s="127"/>
      <c r="G106" s="127"/>
      <c r="H106" s="127"/>
      <c r="I106" s="127"/>
      <c r="J106" s="128">
        <f>J281</f>
        <v>0</v>
      </c>
      <c r="L106" s="125"/>
    </row>
    <row r="107" spans="1:47" s="9" customFormat="1" ht="21.75" hidden="1" customHeight="1">
      <c r="B107" s="125"/>
      <c r="D107" s="133" t="s">
        <v>181</v>
      </c>
      <c r="J107" s="134">
        <f>J291</f>
        <v>0</v>
      </c>
      <c r="L107" s="125"/>
    </row>
    <row r="108" spans="1:47" s="2" customFormat="1" ht="21.75" hidden="1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hidden="1" customHeight="1">
      <c r="A109" s="33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hidden="1"/>
    <row r="111" spans="1:47" hidden="1"/>
    <row r="112" spans="1:47" hidden="1"/>
    <row r="113" spans="1:31" s="2" customFormat="1" ht="6.95" customHeight="1">
      <c r="A113" s="33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182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86" t="str">
        <f>E7</f>
        <v>Viacúčelová športová hala - EÚ v Bratislave</v>
      </c>
      <c r="F117" s="287"/>
      <c r="G117" s="287"/>
      <c r="H117" s="287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143</v>
      </c>
      <c r="L118" s="21"/>
    </row>
    <row r="119" spans="1:31" s="2" customFormat="1" ht="16.5" customHeight="1">
      <c r="A119" s="33"/>
      <c r="B119" s="34"/>
      <c r="C119" s="33"/>
      <c r="D119" s="33"/>
      <c r="E119" s="286" t="s">
        <v>144</v>
      </c>
      <c r="F119" s="285"/>
      <c r="G119" s="285"/>
      <c r="H119" s="285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145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80" t="str">
        <f>E11</f>
        <v>20210701_01_u - SO-01 Časť Ústredné vykurovanie</v>
      </c>
      <c r="F121" s="285"/>
      <c r="G121" s="285"/>
      <c r="H121" s="285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Ekonomická univerzita v Bratislave</v>
      </c>
      <c r="G123" s="33"/>
      <c r="H123" s="33"/>
      <c r="I123" s="28" t="s">
        <v>21</v>
      </c>
      <c r="J123" s="59">
        <f>IF(J14="","",J14)</f>
        <v>44536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22</v>
      </c>
      <c r="D125" s="33"/>
      <c r="E125" s="33"/>
      <c r="F125" s="26" t="str">
        <f>E17</f>
        <v>Ekonomická univerzita v Bratislave</v>
      </c>
      <c r="G125" s="33"/>
      <c r="H125" s="33"/>
      <c r="I125" s="28" t="s">
        <v>27</v>
      </c>
      <c r="J125" s="31" t="str">
        <f>E23</f>
        <v>Juraj Kulašík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25</v>
      </c>
      <c r="D126" s="33"/>
      <c r="E126" s="33"/>
      <c r="F126" s="26" t="str">
        <f>IF(E20="","",E20)</f>
        <v>Vyplň údaj</v>
      </c>
      <c r="G126" s="33"/>
      <c r="H126" s="33"/>
      <c r="I126" s="28" t="s">
        <v>30</v>
      </c>
      <c r="J126" s="31" t="str">
        <f>E26</f>
        <v>Juraj Kulašík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35"/>
      <c r="B128" s="136"/>
      <c r="C128" s="137" t="s">
        <v>183</v>
      </c>
      <c r="D128" s="138" t="s">
        <v>59</v>
      </c>
      <c r="E128" s="138" t="s">
        <v>55</v>
      </c>
      <c r="F128" s="138" t="s">
        <v>56</v>
      </c>
      <c r="G128" s="138" t="s">
        <v>184</v>
      </c>
      <c r="H128" s="138" t="s">
        <v>185</v>
      </c>
      <c r="I128" s="138" t="s">
        <v>186</v>
      </c>
      <c r="J128" s="139" t="s">
        <v>150</v>
      </c>
      <c r="K128" s="140" t="s">
        <v>187</v>
      </c>
      <c r="L128" s="141"/>
      <c r="M128" s="66" t="s">
        <v>1</v>
      </c>
      <c r="N128" s="67" t="s">
        <v>38</v>
      </c>
      <c r="O128" s="67" t="s">
        <v>188</v>
      </c>
      <c r="P128" s="67" t="s">
        <v>189</v>
      </c>
      <c r="Q128" s="67" t="s">
        <v>190</v>
      </c>
      <c r="R128" s="67" t="s">
        <v>191</v>
      </c>
      <c r="S128" s="67" t="s">
        <v>192</v>
      </c>
      <c r="T128" s="68" t="s">
        <v>193</v>
      </c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65" s="2" customFormat="1" ht="22.7" customHeight="1">
      <c r="A129" s="33"/>
      <c r="B129" s="34"/>
      <c r="C129" s="73" t="s">
        <v>151</v>
      </c>
      <c r="D129" s="33"/>
      <c r="E129" s="33"/>
      <c r="F129" s="33"/>
      <c r="G129" s="33"/>
      <c r="H129" s="33"/>
      <c r="I129" s="33"/>
      <c r="J129" s="142">
        <f>BK129</f>
        <v>0</v>
      </c>
      <c r="K129" s="33"/>
      <c r="L129" s="34"/>
      <c r="M129" s="69"/>
      <c r="N129" s="60"/>
      <c r="O129" s="70"/>
      <c r="P129" s="143">
        <f>P130+P134+P153+P156+P191+P210+P255+P281+P291</f>
        <v>0</v>
      </c>
      <c r="Q129" s="70"/>
      <c r="R129" s="143">
        <f>R130+R134+R153+R156+R191+R210+R255+R281+R291</f>
        <v>0</v>
      </c>
      <c r="S129" s="70"/>
      <c r="T129" s="144">
        <f>T130+T134+T153+T156+T191+T210+T255+T281+T291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73</v>
      </c>
      <c r="AU129" s="18" t="s">
        <v>152</v>
      </c>
      <c r="BK129" s="145">
        <f>BK130+BK134+BK153+BK156+BK191+BK210+BK255+BK281+BK291</f>
        <v>0</v>
      </c>
    </row>
    <row r="130" spans="1:65" s="12" customFormat="1" ht="25.9" customHeight="1">
      <c r="B130" s="146"/>
      <c r="D130" s="147" t="s">
        <v>73</v>
      </c>
      <c r="E130" s="148" t="s">
        <v>2405</v>
      </c>
      <c r="F130" s="148" t="s">
        <v>2406</v>
      </c>
      <c r="I130" s="149"/>
      <c r="J130" s="134">
        <f>BK130</f>
        <v>0</v>
      </c>
      <c r="L130" s="146"/>
      <c r="M130" s="150"/>
      <c r="N130" s="151"/>
      <c r="O130" s="151"/>
      <c r="P130" s="152">
        <f>SUM(P131:P133)</f>
        <v>0</v>
      </c>
      <c r="Q130" s="151"/>
      <c r="R130" s="152">
        <f>SUM(R131:R133)</f>
        <v>0</v>
      </c>
      <c r="S130" s="151"/>
      <c r="T130" s="153">
        <f>SUM(T131:T133)</f>
        <v>0</v>
      </c>
      <c r="AR130" s="147" t="s">
        <v>81</v>
      </c>
      <c r="AT130" s="154" t="s">
        <v>73</v>
      </c>
      <c r="AU130" s="154" t="s">
        <v>74</v>
      </c>
      <c r="AY130" s="147" t="s">
        <v>196</v>
      </c>
      <c r="BK130" s="155">
        <f>SUM(BK131:BK133)</f>
        <v>0</v>
      </c>
    </row>
    <row r="131" spans="1:65" s="2" customFormat="1" ht="16.5" customHeight="1">
      <c r="A131" s="33"/>
      <c r="B131" s="156"/>
      <c r="C131" s="157" t="s">
        <v>81</v>
      </c>
      <c r="D131" s="157" t="s">
        <v>197</v>
      </c>
      <c r="E131" s="158" t="s">
        <v>2407</v>
      </c>
      <c r="F131" s="159" t="s">
        <v>2408</v>
      </c>
      <c r="G131" s="160" t="s">
        <v>2409</v>
      </c>
      <c r="H131" s="161">
        <v>72</v>
      </c>
      <c r="I131" s="162"/>
      <c r="J131" s="163">
        <f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81</v>
      </c>
      <c r="AY131" s="18" t="s">
        <v>196</v>
      </c>
      <c r="BE131" s="170">
        <f>IF(N131="základná",J131,0)</f>
        <v>0</v>
      </c>
      <c r="BF131" s="170">
        <f>IF(N131="znížená",J131,0)</f>
        <v>0</v>
      </c>
      <c r="BG131" s="170">
        <f>IF(N131="zákl. prenesená",J131,0)</f>
        <v>0</v>
      </c>
      <c r="BH131" s="170">
        <f>IF(N131="zníž. prenesená",J131,0)</f>
        <v>0</v>
      </c>
      <c r="BI131" s="170">
        <f>IF(N131="nulová",J131,0)</f>
        <v>0</v>
      </c>
      <c r="BJ131" s="18" t="s">
        <v>87</v>
      </c>
      <c r="BK131" s="170">
        <f>ROUND(I131*H131,2)</f>
        <v>0</v>
      </c>
      <c r="BL131" s="18" t="s">
        <v>200</v>
      </c>
      <c r="BM131" s="169" t="s">
        <v>87</v>
      </c>
    </row>
    <row r="132" spans="1:65" s="2" customFormat="1" ht="16.5" customHeight="1">
      <c r="A132" s="33"/>
      <c r="B132" s="156"/>
      <c r="C132" s="157" t="s">
        <v>87</v>
      </c>
      <c r="D132" s="157" t="s">
        <v>197</v>
      </c>
      <c r="E132" s="158" t="s">
        <v>2410</v>
      </c>
      <c r="F132" s="159" t="s">
        <v>2411</v>
      </c>
      <c r="G132" s="160" t="s">
        <v>2409</v>
      </c>
      <c r="H132" s="161">
        <v>8</v>
      </c>
      <c r="I132" s="162"/>
      <c r="J132" s="163">
        <f>ROUND(I132*H132,2)</f>
        <v>0</v>
      </c>
      <c r="K132" s="164"/>
      <c r="L132" s="34"/>
      <c r="M132" s="165" t="s">
        <v>1</v>
      </c>
      <c r="N132" s="166" t="s">
        <v>40</v>
      </c>
      <c r="O132" s="6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81</v>
      </c>
      <c r="AY132" s="18" t="s">
        <v>196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87</v>
      </c>
      <c r="BK132" s="170">
        <f>ROUND(I132*H132,2)</f>
        <v>0</v>
      </c>
      <c r="BL132" s="18" t="s">
        <v>200</v>
      </c>
      <c r="BM132" s="169" t="s">
        <v>200</v>
      </c>
    </row>
    <row r="133" spans="1:65" s="2" customFormat="1" ht="16.5" customHeight="1">
      <c r="A133" s="33"/>
      <c r="B133" s="156"/>
      <c r="C133" s="157" t="s">
        <v>221</v>
      </c>
      <c r="D133" s="157" t="s">
        <v>197</v>
      </c>
      <c r="E133" s="158" t="s">
        <v>2412</v>
      </c>
      <c r="F133" s="159" t="s">
        <v>2413</v>
      </c>
      <c r="G133" s="160" t="s">
        <v>2409</v>
      </c>
      <c r="H133" s="161">
        <v>12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81</v>
      </c>
      <c r="AY133" s="18" t="s">
        <v>196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87</v>
      </c>
      <c r="BK133" s="170">
        <f>ROUND(I133*H133,2)</f>
        <v>0</v>
      </c>
      <c r="BL133" s="18" t="s">
        <v>200</v>
      </c>
      <c r="BM133" s="169" t="s">
        <v>239</v>
      </c>
    </row>
    <row r="134" spans="1:65" s="12" customFormat="1" ht="25.9" customHeight="1">
      <c r="B134" s="146"/>
      <c r="D134" s="147" t="s">
        <v>73</v>
      </c>
      <c r="E134" s="148" t="s">
        <v>979</v>
      </c>
      <c r="F134" s="148" t="s">
        <v>980</v>
      </c>
      <c r="I134" s="149"/>
      <c r="J134" s="134">
        <f>BK134</f>
        <v>0</v>
      </c>
      <c r="L134" s="146"/>
      <c r="M134" s="150"/>
      <c r="N134" s="151"/>
      <c r="O134" s="151"/>
      <c r="P134" s="152">
        <f>SUM(P135:P152)</f>
        <v>0</v>
      </c>
      <c r="Q134" s="151"/>
      <c r="R134" s="152">
        <f>SUM(R135:R152)</f>
        <v>0</v>
      </c>
      <c r="S134" s="151"/>
      <c r="T134" s="153">
        <f>SUM(T135:T152)</f>
        <v>0</v>
      </c>
      <c r="AR134" s="147" t="s">
        <v>87</v>
      </c>
      <c r="AT134" s="154" t="s">
        <v>73</v>
      </c>
      <c r="AU134" s="154" t="s">
        <v>74</v>
      </c>
      <c r="AY134" s="147" t="s">
        <v>196</v>
      </c>
      <c r="BK134" s="155">
        <f>SUM(BK135:BK152)</f>
        <v>0</v>
      </c>
    </row>
    <row r="135" spans="1:65" s="2" customFormat="1" ht="21.75" customHeight="1">
      <c r="A135" s="33"/>
      <c r="B135" s="156"/>
      <c r="C135" s="157" t="s">
        <v>200</v>
      </c>
      <c r="D135" s="157" t="s">
        <v>197</v>
      </c>
      <c r="E135" s="158" t="s">
        <v>2414</v>
      </c>
      <c r="F135" s="159" t="s">
        <v>2415</v>
      </c>
      <c r="G135" s="160" t="s">
        <v>316</v>
      </c>
      <c r="H135" s="161">
        <v>26</v>
      </c>
      <c r="I135" s="162"/>
      <c r="J135" s="163">
        <f t="shared" ref="J135:J152" si="0"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 t="shared" ref="P135:P152" si="1">O135*H135</f>
        <v>0</v>
      </c>
      <c r="Q135" s="167">
        <v>0</v>
      </c>
      <c r="R135" s="167">
        <f t="shared" ref="R135:R152" si="2">Q135*H135</f>
        <v>0</v>
      </c>
      <c r="S135" s="167">
        <v>0</v>
      </c>
      <c r="T135" s="168">
        <f t="shared" ref="T135:T152" si="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289</v>
      </c>
      <c r="AT135" s="169" t="s">
        <v>197</v>
      </c>
      <c r="AU135" s="169" t="s">
        <v>81</v>
      </c>
      <c r="AY135" s="18" t="s">
        <v>196</v>
      </c>
      <c r="BE135" s="170">
        <f t="shared" ref="BE135:BE152" si="4">IF(N135="základná",J135,0)</f>
        <v>0</v>
      </c>
      <c r="BF135" s="170">
        <f t="shared" ref="BF135:BF152" si="5">IF(N135="znížená",J135,0)</f>
        <v>0</v>
      </c>
      <c r="BG135" s="170">
        <f t="shared" ref="BG135:BG152" si="6">IF(N135="zákl. prenesená",J135,0)</f>
        <v>0</v>
      </c>
      <c r="BH135" s="170">
        <f t="shared" ref="BH135:BH152" si="7">IF(N135="zníž. prenesená",J135,0)</f>
        <v>0</v>
      </c>
      <c r="BI135" s="170">
        <f t="shared" ref="BI135:BI152" si="8">IF(N135="nulová",J135,0)</f>
        <v>0</v>
      </c>
      <c r="BJ135" s="18" t="s">
        <v>87</v>
      </c>
      <c r="BK135" s="170">
        <f t="shared" ref="BK135:BK152" si="9">ROUND(I135*H135,2)</f>
        <v>0</v>
      </c>
      <c r="BL135" s="18" t="s">
        <v>289</v>
      </c>
      <c r="BM135" s="169" t="s">
        <v>249</v>
      </c>
    </row>
    <row r="136" spans="1:65" s="2" customFormat="1" ht="24.2" customHeight="1">
      <c r="A136" s="33"/>
      <c r="B136" s="156"/>
      <c r="C136" s="197" t="s">
        <v>234</v>
      </c>
      <c r="D136" s="197" t="s">
        <v>305</v>
      </c>
      <c r="E136" s="198" t="s">
        <v>2416</v>
      </c>
      <c r="F136" s="199" t="s">
        <v>2417</v>
      </c>
      <c r="G136" s="200" t="s">
        <v>316</v>
      </c>
      <c r="H136" s="201">
        <v>10</v>
      </c>
      <c r="I136" s="202"/>
      <c r="J136" s="203">
        <f t="shared" si="0"/>
        <v>0</v>
      </c>
      <c r="K136" s="204"/>
      <c r="L136" s="205"/>
      <c r="M136" s="206" t="s">
        <v>1</v>
      </c>
      <c r="N136" s="207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388</v>
      </c>
      <c r="AT136" s="169" t="s">
        <v>305</v>
      </c>
      <c r="AU136" s="169" t="s">
        <v>81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289</v>
      </c>
      <c r="BM136" s="169" t="s">
        <v>259</v>
      </c>
    </row>
    <row r="137" spans="1:65" s="2" customFormat="1" ht="24.2" customHeight="1">
      <c r="A137" s="33"/>
      <c r="B137" s="156"/>
      <c r="C137" s="197" t="s">
        <v>239</v>
      </c>
      <c r="D137" s="197" t="s">
        <v>305</v>
      </c>
      <c r="E137" s="198" t="s">
        <v>2418</v>
      </c>
      <c r="F137" s="199" t="s">
        <v>2419</v>
      </c>
      <c r="G137" s="200" t="s">
        <v>316</v>
      </c>
      <c r="H137" s="201">
        <v>16</v>
      </c>
      <c r="I137" s="202"/>
      <c r="J137" s="203">
        <f t="shared" si="0"/>
        <v>0</v>
      </c>
      <c r="K137" s="204"/>
      <c r="L137" s="205"/>
      <c r="M137" s="206" t="s">
        <v>1</v>
      </c>
      <c r="N137" s="207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388</v>
      </c>
      <c r="AT137" s="169" t="s">
        <v>305</v>
      </c>
      <c r="AU137" s="169" t="s">
        <v>81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289</v>
      </c>
      <c r="BM137" s="169" t="s">
        <v>141</v>
      </c>
    </row>
    <row r="138" spans="1:65" s="2" customFormat="1" ht="24.2" customHeight="1">
      <c r="A138" s="33"/>
      <c r="B138" s="156"/>
      <c r="C138" s="157" t="s">
        <v>244</v>
      </c>
      <c r="D138" s="157" t="s">
        <v>197</v>
      </c>
      <c r="E138" s="158" t="s">
        <v>2420</v>
      </c>
      <c r="F138" s="159" t="s">
        <v>2421</v>
      </c>
      <c r="G138" s="160" t="s">
        <v>316</v>
      </c>
      <c r="H138" s="161">
        <v>10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289</v>
      </c>
      <c r="AT138" s="169" t="s">
        <v>197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289</v>
      </c>
      <c r="BM138" s="169" t="s">
        <v>277</v>
      </c>
    </row>
    <row r="139" spans="1:65" s="2" customFormat="1" ht="24.2" customHeight="1">
      <c r="A139" s="33"/>
      <c r="B139" s="156"/>
      <c r="C139" s="197" t="s">
        <v>249</v>
      </c>
      <c r="D139" s="197" t="s">
        <v>305</v>
      </c>
      <c r="E139" s="198" t="s">
        <v>2422</v>
      </c>
      <c r="F139" s="199" t="s">
        <v>2423</v>
      </c>
      <c r="G139" s="200" t="s">
        <v>316</v>
      </c>
      <c r="H139" s="201">
        <v>10</v>
      </c>
      <c r="I139" s="202"/>
      <c r="J139" s="203">
        <f t="shared" si="0"/>
        <v>0</v>
      </c>
      <c r="K139" s="204"/>
      <c r="L139" s="205"/>
      <c r="M139" s="206" t="s">
        <v>1</v>
      </c>
      <c r="N139" s="207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388</v>
      </c>
      <c r="AT139" s="169" t="s">
        <v>305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289</v>
      </c>
      <c r="BM139" s="169" t="s">
        <v>289</v>
      </c>
    </row>
    <row r="140" spans="1:65" s="2" customFormat="1" ht="24.2" customHeight="1">
      <c r="A140" s="33"/>
      <c r="B140" s="156"/>
      <c r="C140" s="157" t="s">
        <v>255</v>
      </c>
      <c r="D140" s="157" t="s">
        <v>197</v>
      </c>
      <c r="E140" s="158" t="s">
        <v>2424</v>
      </c>
      <c r="F140" s="159" t="s">
        <v>2425</v>
      </c>
      <c r="G140" s="160" t="s">
        <v>316</v>
      </c>
      <c r="H140" s="161">
        <v>26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289</v>
      </c>
      <c r="AT140" s="169" t="s">
        <v>197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289</v>
      </c>
      <c r="BM140" s="169" t="s">
        <v>299</v>
      </c>
    </row>
    <row r="141" spans="1:65" s="2" customFormat="1" ht="21.75" customHeight="1">
      <c r="A141" s="33"/>
      <c r="B141" s="156"/>
      <c r="C141" s="197" t="s">
        <v>259</v>
      </c>
      <c r="D141" s="197" t="s">
        <v>305</v>
      </c>
      <c r="E141" s="198" t="s">
        <v>2426</v>
      </c>
      <c r="F141" s="199" t="s">
        <v>2427</v>
      </c>
      <c r="G141" s="200" t="s">
        <v>316</v>
      </c>
      <c r="H141" s="201">
        <v>26</v>
      </c>
      <c r="I141" s="202"/>
      <c r="J141" s="203">
        <f t="shared" si="0"/>
        <v>0</v>
      </c>
      <c r="K141" s="204"/>
      <c r="L141" s="205"/>
      <c r="M141" s="206" t="s">
        <v>1</v>
      </c>
      <c r="N141" s="207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388</v>
      </c>
      <c r="AT141" s="169" t="s">
        <v>305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289</v>
      </c>
      <c r="BM141" s="169" t="s">
        <v>7</v>
      </c>
    </row>
    <row r="142" spans="1:65" s="2" customFormat="1" ht="24.2" customHeight="1">
      <c r="A142" s="33"/>
      <c r="B142" s="156"/>
      <c r="C142" s="157" t="s">
        <v>264</v>
      </c>
      <c r="D142" s="157" t="s">
        <v>197</v>
      </c>
      <c r="E142" s="158" t="s">
        <v>2030</v>
      </c>
      <c r="F142" s="159" t="s">
        <v>2428</v>
      </c>
      <c r="G142" s="160" t="s">
        <v>316</v>
      </c>
      <c r="H142" s="161">
        <v>132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289</v>
      </c>
      <c r="AT142" s="169" t="s">
        <v>197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289</v>
      </c>
      <c r="BM142" s="169" t="s">
        <v>319</v>
      </c>
    </row>
    <row r="143" spans="1:65" s="2" customFormat="1" ht="21.75" customHeight="1">
      <c r="A143" s="33"/>
      <c r="B143" s="156"/>
      <c r="C143" s="197" t="s">
        <v>141</v>
      </c>
      <c r="D143" s="197" t="s">
        <v>305</v>
      </c>
      <c r="E143" s="198" t="s">
        <v>2429</v>
      </c>
      <c r="F143" s="199" t="s">
        <v>2430</v>
      </c>
      <c r="G143" s="200" t="s">
        <v>316</v>
      </c>
      <c r="H143" s="201">
        <v>90</v>
      </c>
      <c r="I143" s="202"/>
      <c r="J143" s="203">
        <f t="shared" si="0"/>
        <v>0</v>
      </c>
      <c r="K143" s="204"/>
      <c r="L143" s="205"/>
      <c r="M143" s="206" t="s">
        <v>1</v>
      </c>
      <c r="N143" s="207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388</v>
      </c>
      <c r="AT143" s="169" t="s">
        <v>305</v>
      </c>
      <c r="AU143" s="169" t="s">
        <v>81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289</v>
      </c>
      <c r="BM143" s="169" t="s">
        <v>343</v>
      </c>
    </row>
    <row r="144" spans="1:65" s="2" customFormat="1" ht="21.75" customHeight="1">
      <c r="A144" s="33"/>
      <c r="B144" s="156"/>
      <c r="C144" s="197" t="s">
        <v>272</v>
      </c>
      <c r="D144" s="197" t="s">
        <v>305</v>
      </c>
      <c r="E144" s="198" t="s">
        <v>2431</v>
      </c>
      <c r="F144" s="199" t="s">
        <v>2432</v>
      </c>
      <c r="G144" s="200" t="s">
        <v>316</v>
      </c>
      <c r="H144" s="201">
        <v>42</v>
      </c>
      <c r="I144" s="202"/>
      <c r="J144" s="203">
        <f t="shared" si="0"/>
        <v>0</v>
      </c>
      <c r="K144" s="204"/>
      <c r="L144" s="205"/>
      <c r="M144" s="206" t="s">
        <v>1</v>
      </c>
      <c r="N144" s="207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388</v>
      </c>
      <c r="AT144" s="169" t="s">
        <v>305</v>
      </c>
      <c r="AU144" s="169" t="s">
        <v>81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289</v>
      </c>
      <c r="BM144" s="169" t="s">
        <v>354</v>
      </c>
    </row>
    <row r="145" spans="1:65" s="2" customFormat="1" ht="24.2" customHeight="1">
      <c r="A145" s="33"/>
      <c r="B145" s="156"/>
      <c r="C145" s="157" t="s">
        <v>277</v>
      </c>
      <c r="D145" s="157" t="s">
        <v>197</v>
      </c>
      <c r="E145" s="158" t="s">
        <v>2420</v>
      </c>
      <c r="F145" s="159" t="s">
        <v>2421</v>
      </c>
      <c r="G145" s="160" t="s">
        <v>316</v>
      </c>
      <c r="H145" s="161">
        <v>16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289</v>
      </c>
      <c r="AT145" s="169" t="s">
        <v>197</v>
      </c>
      <c r="AU145" s="169" t="s">
        <v>81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289</v>
      </c>
      <c r="BM145" s="169" t="s">
        <v>362</v>
      </c>
    </row>
    <row r="146" spans="1:65" s="2" customFormat="1" ht="24.2" customHeight="1">
      <c r="A146" s="33"/>
      <c r="B146" s="156"/>
      <c r="C146" s="197" t="s">
        <v>285</v>
      </c>
      <c r="D146" s="197" t="s">
        <v>305</v>
      </c>
      <c r="E146" s="198" t="s">
        <v>2433</v>
      </c>
      <c r="F146" s="199" t="s">
        <v>2434</v>
      </c>
      <c r="G146" s="200" t="s">
        <v>316</v>
      </c>
      <c r="H146" s="201">
        <v>16</v>
      </c>
      <c r="I146" s="202"/>
      <c r="J146" s="203">
        <f t="shared" si="0"/>
        <v>0</v>
      </c>
      <c r="K146" s="204"/>
      <c r="L146" s="205"/>
      <c r="M146" s="206" t="s">
        <v>1</v>
      </c>
      <c r="N146" s="207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388</v>
      </c>
      <c r="AT146" s="169" t="s">
        <v>305</v>
      </c>
      <c r="AU146" s="169" t="s">
        <v>81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289</v>
      </c>
      <c r="BM146" s="169" t="s">
        <v>375</v>
      </c>
    </row>
    <row r="147" spans="1:65" s="2" customFormat="1" ht="24.2" customHeight="1">
      <c r="A147" s="33"/>
      <c r="B147" s="156"/>
      <c r="C147" s="157" t="s">
        <v>289</v>
      </c>
      <c r="D147" s="157" t="s">
        <v>197</v>
      </c>
      <c r="E147" s="158" t="s">
        <v>2435</v>
      </c>
      <c r="F147" s="159" t="s">
        <v>2436</v>
      </c>
      <c r="G147" s="160" t="s">
        <v>316</v>
      </c>
      <c r="H147" s="161">
        <v>6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289</v>
      </c>
      <c r="AT147" s="169" t="s">
        <v>197</v>
      </c>
      <c r="AU147" s="169" t="s">
        <v>81</v>
      </c>
      <c r="AY147" s="18" t="s">
        <v>196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289</v>
      </c>
      <c r="BM147" s="169" t="s">
        <v>388</v>
      </c>
    </row>
    <row r="148" spans="1:65" s="2" customFormat="1" ht="24.2" customHeight="1">
      <c r="A148" s="33"/>
      <c r="B148" s="156"/>
      <c r="C148" s="197" t="s">
        <v>294</v>
      </c>
      <c r="D148" s="197" t="s">
        <v>305</v>
      </c>
      <c r="E148" s="198" t="s">
        <v>2437</v>
      </c>
      <c r="F148" s="199" t="s">
        <v>2438</v>
      </c>
      <c r="G148" s="200" t="s">
        <v>316</v>
      </c>
      <c r="H148" s="201">
        <v>6</v>
      </c>
      <c r="I148" s="202"/>
      <c r="J148" s="203">
        <f t="shared" si="0"/>
        <v>0</v>
      </c>
      <c r="K148" s="204"/>
      <c r="L148" s="205"/>
      <c r="M148" s="206" t="s">
        <v>1</v>
      </c>
      <c r="N148" s="207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388</v>
      </c>
      <c r="AT148" s="169" t="s">
        <v>305</v>
      </c>
      <c r="AU148" s="169" t="s">
        <v>81</v>
      </c>
      <c r="AY148" s="18" t="s">
        <v>196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289</v>
      </c>
      <c r="BM148" s="169" t="s">
        <v>406</v>
      </c>
    </row>
    <row r="149" spans="1:65" s="2" customFormat="1" ht="24.2" customHeight="1">
      <c r="A149" s="33"/>
      <c r="B149" s="156"/>
      <c r="C149" s="157" t="s">
        <v>299</v>
      </c>
      <c r="D149" s="157" t="s">
        <v>197</v>
      </c>
      <c r="E149" s="158" t="s">
        <v>2439</v>
      </c>
      <c r="F149" s="159" t="s">
        <v>2440</v>
      </c>
      <c r="G149" s="160" t="s">
        <v>316</v>
      </c>
      <c r="H149" s="161">
        <v>54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289</v>
      </c>
      <c r="AT149" s="169" t="s">
        <v>197</v>
      </c>
      <c r="AU149" s="169" t="s">
        <v>81</v>
      </c>
      <c r="AY149" s="18" t="s">
        <v>196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87</v>
      </c>
      <c r="BK149" s="170">
        <f t="shared" si="9"/>
        <v>0</v>
      </c>
      <c r="BL149" s="18" t="s">
        <v>289</v>
      </c>
      <c r="BM149" s="169" t="s">
        <v>419</v>
      </c>
    </row>
    <row r="150" spans="1:65" s="2" customFormat="1" ht="24.2" customHeight="1">
      <c r="A150" s="33"/>
      <c r="B150" s="156"/>
      <c r="C150" s="197" t="s">
        <v>304</v>
      </c>
      <c r="D150" s="197" t="s">
        <v>305</v>
      </c>
      <c r="E150" s="198" t="s">
        <v>2441</v>
      </c>
      <c r="F150" s="199" t="s">
        <v>2442</v>
      </c>
      <c r="G150" s="200" t="s">
        <v>316</v>
      </c>
      <c r="H150" s="201">
        <v>4</v>
      </c>
      <c r="I150" s="202"/>
      <c r="J150" s="203">
        <f t="shared" si="0"/>
        <v>0</v>
      </c>
      <c r="K150" s="204"/>
      <c r="L150" s="205"/>
      <c r="M150" s="206" t="s">
        <v>1</v>
      </c>
      <c r="N150" s="207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388</v>
      </c>
      <c r="AT150" s="169" t="s">
        <v>305</v>
      </c>
      <c r="AU150" s="169" t="s">
        <v>81</v>
      </c>
      <c r="AY150" s="18" t="s">
        <v>196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87</v>
      </c>
      <c r="BK150" s="170">
        <f t="shared" si="9"/>
        <v>0</v>
      </c>
      <c r="BL150" s="18" t="s">
        <v>289</v>
      </c>
      <c r="BM150" s="169" t="s">
        <v>2040</v>
      </c>
    </row>
    <row r="151" spans="1:65" s="2" customFormat="1" ht="24.2" customHeight="1">
      <c r="A151" s="33"/>
      <c r="B151" s="156"/>
      <c r="C151" s="197" t="s">
        <v>7</v>
      </c>
      <c r="D151" s="197" t="s">
        <v>305</v>
      </c>
      <c r="E151" s="198" t="s">
        <v>2443</v>
      </c>
      <c r="F151" s="199" t="s">
        <v>2444</v>
      </c>
      <c r="G151" s="200" t="s">
        <v>316</v>
      </c>
      <c r="H151" s="201">
        <v>50</v>
      </c>
      <c r="I151" s="202"/>
      <c r="J151" s="203">
        <f t="shared" si="0"/>
        <v>0</v>
      </c>
      <c r="K151" s="204"/>
      <c r="L151" s="205"/>
      <c r="M151" s="206" t="s">
        <v>1</v>
      </c>
      <c r="N151" s="207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388</v>
      </c>
      <c r="AT151" s="169" t="s">
        <v>305</v>
      </c>
      <c r="AU151" s="169" t="s">
        <v>81</v>
      </c>
      <c r="AY151" s="18" t="s">
        <v>196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87</v>
      </c>
      <c r="BK151" s="170">
        <f t="shared" si="9"/>
        <v>0</v>
      </c>
      <c r="BL151" s="18" t="s">
        <v>289</v>
      </c>
      <c r="BM151" s="169" t="s">
        <v>441</v>
      </c>
    </row>
    <row r="152" spans="1:65" s="2" customFormat="1" ht="24.2" customHeight="1">
      <c r="A152" s="33"/>
      <c r="B152" s="156"/>
      <c r="C152" s="197" t="s">
        <v>313</v>
      </c>
      <c r="D152" s="197" t="s">
        <v>305</v>
      </c>
      <c r="E152" s="198" t="s">
        <v>2445</v>
      </c>
      <c r="F152" s="199" t="s">
        <v>2446</v>
      </c>
      <c r="G152" s="200" t="s">
        <v>316</v>
      </c>
      <c r="H152" s="201">
        <v>2</v>
      </c>
      <c r="I152" s="202"/>
      <c r="J152" s="203">
        <f t="shared" si="0"/>
        <v>0</v>
      </c>
      <c r="K152" s="204"/>
      <c r="L152" s="205"/>
      <c r="M152" s="206" t="s">
        <v>1</v>
      </c>
      <c r="N152" s="207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388</v>
      </c>
      <c r="AT152" s="169" t="s">
        <v>305</v>
      </c>
      <c r="AU152" s="169" t="s">
        <v>81</v>
      </c>
      <c r="AY152" s="18" t="s">
        <v>196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87</v>
      </c>
      <c r="BK152" s="170">
        <f t="shared" si="9"/>
        <v>0</v>
      </c>
      <c r="BL152" s="18" t="s">
        <v>289</v>
      </c>
      <c r="BM152" s="169" t="s">
        <v>452</v>
      </c>
    </row>
    <row r="153" spans="1:65" s="12" customFormat="1" ht="25.9" customHeight="1">
      <c r="B153" s="146"/>
      <c r="D153" s="147" t="s">
        <v>73</v>
      </c>
      <c r="E153" s="148" t="s">
        <v>2447</v>
      </c>
      <c r="F153" s="148" t="s">
        <v>2448</v>
      </c>
      <c r="I153" s="149"/>
      <c r="J153" s="134">
        <f>BK153</f>
        <v>0</v>
      </c>
      <c r="L153" s="146"/>
      <c r="M153" s="150"/>
      <c r="N153" s="151"/>
      <c r="O153" s="151"/>
      <c r="P153" s="152">
        <f>SUM(P154:P155)</f>
        <v>0</v>
      </c>
      <c r="Q153" s="151"/>
      <c r="R153" s="152">
        <f>SUM(R154:R155)</f>
        <v>0</v>
      </c>
      <c r="S153" s="151"/>
      <c r="T153" s="153">
        <f>SUM(T154:T155)</f>
        <v>0</v>
      </c>
      <c r="AR153" s="147" t="s">
        <v>87</v>
      </c>
      <c r="AT153" s="154" t="s">
        <v>73</v>
      </c>
      <c r="AU153" s="154" t="s">
        <v>74</v>
      </c>
      <c r="AY153" s="147" t="s">
        <v>196</v>
      </c>
      <c r="BK153" s="155">
        <f>SUM(BK154:BK155)</f>
        <v>0</v>
      </c>
    </row>
    <row r="154" spans="1:65" s="2" customFormat="1" ht="24.2" customHeight="1">
      <c r="A154" s="33"/>
      <c r="B154" s="156"/>
      <c r="C154" s="197" t="s">
        <v>319</v>
      </c>
      <c r="D154" s="197" t="s">
        <v>305</v>
      </c>
      <c r="E154" s="198" t="s">
        <v>2449</v>
      </c>
      <c r="F154" s="199" t="s">
        <v>2450</v>
      </c>
      <c r="G154" s="200" t="s">
        <v>444</v>
      </c>
      <c r="H154" s="201">
        <v>2</v>
      </c>
      <c r="I154" s="202"/>
      <c r="J154" s="203">
        <f>ROUND(I154*H154,2)</f>
        <v>0</v>
      </c>
      <c r="K154" s="204"/>
      <c r="L154" s="205"/>
      <c r="M154" s="206" t="s">
        <v>1</v>
      </c>
      <c r="N154" s="207" t="s">
        <v>40</v>
      </c>
      <c r="O154" s="62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388</v>
      </c>
      <c r="AT154" s="169" t="s">
        <v>305</v>
      </c>
      <c r="AU154" s="169" t="s">
        <v>81</v>
      </c>
      <c r="AY154" s="18" t="s">
        <v>196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8" t="s">
        <v>87</v>
      </c>
      <c r="BK154" s="170">
        <f>ROUND(I154*H154,2)</f>
        <v>0</v>
      </c>
      <c r="BL154" s="18" t="s">
        <v>289</v>
      </c>
      <c r="BM154" s="169" t="s">
        <v>462</v>
      </c>
    </row>
    <row r="155" spans="1:65" s="2" customFormat="1" ht="16.5" customHeight="1">
      <c r="A155" s="33"/>
      <c r="B155" s="156"/>
      <c r="C155" s="157" t="s">
        <v>2047</v>
      </c>
      <c r="D155" s="157" t="s">
        <v>197</v>
      </c>
      <c r="E155" s="158" t="s">
        <v>2451</v>
      </c>
      <c r="F155" s="159" t="s">
        <v>2452</v>
      </c>
      <c r="G155" s="160" t="s">
        <v>444</v>
      </c>
      <c r="H155" s="161">
        <v>2</v>
      </c>
      <c r="I155" s="162"/>
      <c r="J155" s="163">
        <f>ROUND(I155*H155,2)</f>
        <v>0</v>
      </c>
      <c r="K155" s="164"/>
      <c r="L155" s="34"/>
      <c r="M155" s="165" t="s">
        <v>1</v>
      </c>
      <c r="N155" s="166" t="s">
        <v>40</v>
      </c>
      <c r="O155" s="62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289</v>
      </c>
      <c r="AT155" s="169" t="s">
        <v>197</v>
      </c>
      <c r="AU155" s="169" t="s">
        <v>81</v>
      </c>
      <c r="AY155" s="18" t="s">
        <v>196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8" t="s">
        <v>87</v>
      </c>
      <c r="BK155" s="170">
        <f>ROUND(I155*H155,2)</f>
        <v>0</v>
      </c>
      <c r="BL155" s="18" t="s">
        <v>289</v>
      </c>
      <c r="BM155" s="169" t="s">
        <v>472</v>
      </c>
    </row>
    <row r="156" spans="1:65" s="12" customFormat="1" ht="25.9" customHeight="1">
      <c r="B156" s="146"/>
      <c r="D156" s="147" t="s">
        <v>73</v>
      </c>
      <c r="E156" s="148" t="s">
        <v>2453</v>
      </c>
      <c r="F156" s="148" t="s">
        <v>2454</v>
      </c>
      <c r="I156" s="149"/>
      <c r="J156" s="134">
        <f>BK156</f>
        <v>0</v>
      </c>
      <c r="L156" s="146"/>
      <c r="M156" s="150"/>
      <c r="N156" s="151"/>
      <c r="O156" s="151"/>
      <c r="P156" s="152">
        <f>SUM(P157:P190)</f>
        <v>0</v>
      </c>
      <c r="Q156" s="151"/>
      <c r="R156" s="152">
        <f>SUM(R157:R190)</f>
        <v>0</v>
      </c>
      <c r="S156" s="151"/>
      <c r="T156" s="153">
        <f>SUM(T157:T190)</f>
        <v>0</v>
      </c>
      <c r="AR156" s="147" t="s">
        <v>87</v>
      </c>
      <c r="AT156" s="154" t="s">
        <v>73</v>
      </c>
      <c r="AU156" s="154" t="s">
        <v>74</v>
      </c>
      <c r="AY156" s="147" t="s">
        <v>196</v>
      </c>
      <c r="BK156" s="155">
        <f>SUM(BK157:BK190)</f>
        <v>0</v>
      </c>
    </row>
    <row r="157" spans="1:65" s="2" customFormat="1" ht="24.2" customHeight="1">
      <c r="A157" s="33"/>
      <c r="B157" s="156"/>
      <c r="C157" s="157" t="s">
        <v>343</v>
      </c>
      <c r="D157" s="157" t="s">
        <v>197</v>
      </c>
      <c r="E157" s="158" t="s">
        <v>2455</v>
      </c>
      <c r="F157" s="159" t="s">
        <v>2456</v>
      </c>
      <c r="G157" s="160" t="s">
        <v>444</v>
      </c>
      <c r="H157" s="161">
        <v>1</v>
      </c>
      <c r="I157" s="162"/>
      <c r="J157" s="163">
        <f t="shared" ref="J157:J190" si="10">ROUND(I157*H157,2)</f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ref="P157:P190" si="11">O157*H157</f>
        <v>0</v>
      </c>
      <c r="Q157" s="167">
        <v>0</v>
      </c>
      <c r="R157" s="167">
        <f t="shared" ref="R157:R190" si="12">Q157*H157</f>
        <v>0</v>
      </c>
      <c r="S157" s="167">
        <v>0</v>
      </c>
      <c r="T157" s="168">
        <f t="shared" ref="T157:T190" si="1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289</v>
      </c>
      <c r="AT157" s="169" t="s">
        <v>197</v>
      </c>
      <c r="AU157" s="169" t="s">
        <v>81</v>
      </c>
      <c r="AY157" s="18" t="s">
        <v>196</v>
      </c>
      <c r="BE157" s="170">
        <f t="shared" ref="BE157:BE190" si="14">IF(N157="základná",J157,0)</f>
        <v>0</v>
      </c>
      <c r="BF157" s="170">
        <f t="shared" ref="BF157:BF190" si="15">IF(N157="znížená",J157,0)</f>
        <v>0</v>
      </c>
      <c r="BG157" s="170">
        <f t="shared" ref="BG157:BG190" si="16">IF(N157="zákl. prenesená",J157,0)</f>
        <v>0</v>
      </c>
      <c r="BH157" s="170">
        <f t="shared" ref="BH157:BH190" si="17">IF(N157="zníž. prenesená",J157,0)</f>
        <v>0</v>
      </c>
      <c r="BI157" s="170">
        <f t="shared" ref="BI157:BI190" si="18">IF(N157="nulová",J157,0)</f>
        <v>0</v>
      </c>
      <c r="BJ157" s="18" t="s">
        <v>87</v>
      </c>
      <c r="BK157" s="170">
        <f t="shared" ref="BK157:BK190" si="19">ROUND(I157*H157,2)</f>
        <v>0</v>
      </c>
      <c r="BL157" s="18" t="s">
        <v>289</v>
      </c>
      <c r="BM157" s="169" t="s">
        <v>488</v>
      </c>
    </row>
    <row r="158" spans="1:65" s="2" customFormat="1" ht="44.25" customHeight="1">
      <c r="A158" s="33"/>
      <c r="B158" s="156"/>
      <c r="C158" s="197" t="s">
        <v>2052</v>
      </c>
      <c r="D158" s="197" t="s">
        <v>305</v>
      </c>
      <c r="E158" s="198" t="s">
        <v>2457</v>
      </c>
      <c r="F158" s="199" t="s">
        <v>2458</v>
      </c>
      <c r="G158" s="200" t="s">
        <v>316</v>
      </c>
      <c r="H158" s="201">
        <v>3</v>
      </c>
      <c r="I158" s="202"/>
      <c r="J158" s="203">
        <f t="shared" si="1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388</v>
      </c>
      <c r="AT158" s="169" t="s">
        <v>305</v>
      </c>
      <c r="AU158" s="169" t="s">
        <v>81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289</v>
      </c>
      <c r="BM158" s="169" t="s">
        <v>497</v>
      </c>
    </row>
    <row r="159" spans="1:65" s="2" customFormat="1" ht="37.700000000000003" customHeight="1">
      <c r="A159" s="33"/>
      <c r="B159" s="156"/>
      <c r="C159" s="197" t="s">
        <v>354</v>
      </c>
      <c r="D159" s="197" t="s">
        <v>305</v>
      </c>
      <c r="E159" s="198" t="s">
        <v>2459</v>
      </c>
      <c r="F159" s="199" t="s">
        <v>2460</v>
      </c>
      <c r="G159" s="200" t="s">
        <v>444</v>
      </c>
      <c r="H159" s="201">
        <v>3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388</v>
      </c>
      <c r="AT159" s="169" t="s">
        <v>305</v>
      </c>
      <c r="AU159" s="169" t="s">
        <v>81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289</v>
      </c>
      <c r="BM159" s="169" t="s">
        <v>512</v>
      </c>
    </row>
    <row r="160" spans="1:65" s="2" customFormat="1" ht="24.2" customHeight="1">
      <c r="A160" s="33"/>
      <c r="B160" s="156"/>
      <c r="C160" s="157" t="s">
        <v>358</v>
      </c>
      <c r="D160" s="157" t="s">
        <v>197</v>
      </c>
      <c r="E160" s="158" t="s">
        <v>2461</v>
      </c>
      <c r="F160" s="159" t="s">
        <v>2462</v>
      </c>
      <c r="G160" s="160" t="s">
        <v>444</v>
      </c>
      <c r="H160" s="161">
        <v>3</v>
      </c>
      <c r="I160" s="162"/>
      <c r="J160" s="163">
        <f t="shared" si="1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289</v>
      </c>
      <c r="AT160" s="169" t="s">
        <v>197</v>
      </c>
      <c r="AU160" s="169" t="s">
        <v>81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289</v>
      </c>
      <c r="BM160" s="169" t="s">
        <v>521</v>
      </c>
    </row>
    <row r="161" spans="1:65" s="2" customFormat="1" ht="24.2" customHeight="1">
      <c r="A161" s="33"/>
      <c r="B161" s="156"/>
      <c r="C161" s="197" t="s">
        <v>362</v>
      </c>
      <c r="D161" s="197" t="s">
        <v>305</v>
      </c>
      <c r="E161" s="198" t="s">
        <v>2463</v>
      </c>
      <c r="F161" s="199" t="s">
        <v>2464</v>
      </c>
      <c r="G161" s="200" t="s">
        <v>444</v>
      </c>
      <c r="H161" s="201">
        <v>3</v>
      </c>
      <c r="I161" s="202"/>
      <c r="J161" s="203">
        <f t="shared" si="10"/>
        <v>0</v>
      </c>
      <c r="K161" s="204"/>
      <c r="L161" s="205"/>
      <c r="M161" s="206" t="s">
        <v>1</v>
      </c>
      <c r="N161" s="207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388</v>
      </c>
      <c r="AT161" s="169" t="s">
        <v>305</v>
      </c>
      <c r="AU161" s="169" t="s">
        <v>81</v>
      </c>
      <c r="AY161" s="18" t="s">
        <v>196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87</v>
      </c>
      <c r="BK161" s="170">
        <f t="shared" si="19"/>
        <v>0</v>
      </c>
      <c r="BL161" s="18" t="s">
        <v>289</v>
      </c>
      <c r="BM161" s="169" t="s">
        <v>549</v>
      </c>
    </row>
    <row r="162" spans="1:65" s="2" customFormat="1" ht="21.75" customHeight="1">
      <c r="A162" s="33"/>
      <c r="B162" s="156"/>
      <c r="C162" s="197" t="s">
        <v>368</v>
      </c>
      <c r="D162" s="197" t="s">
        <v>305</v>
      </c>
      <c r="E162" s="198" t="s">
        <v>2465</v>
      </c>
      <c r="F162" s="199" t="s">
        <v>2466</v>
      </c>
      <c r="G162" s="200" t="s">
        <v>444</v>
      </c>
      <c r="H162" s="201">
        <v>3</v>
      </c>
      <c r="I162" s="202"/>
      <c r="J162" s="203">
        <f t="shared" si="10"/>
        <v>0</v>
      </c>
      <c r="K162" s="204"/>
      <c r="L162" s="205"/>
      <c r="M162" s="206" t="s">
        <v>1</v>
      </c>
      <c r="N162" s="207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388</v>
      </c>
      <c r="AT162" s="169" t="s">
        <v>305</v>
      </c>
      <c r="AU162" s="169" t="s">
        <v>81</v>
      </c>
      <c r="AY162" s="18" t="s">
        <v>196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87</v>
      </c>
      <c r="BK162" s="170">
        <f t="shared" si="19"/>
        <v>0</v>
      </c>
      <c r="BL162" s="18" t="s">
        <v>289</v>
      </c>
      <c r="BM162" s="169" t="s">
        <v>558</v>
      </c>
    </row>
    <row r="163" spans="1:65" s="2" customFormat="1" ht="24.2" customHeight="1">
      <c r="A163" s="33"/>
      <c r="B163" s="156"/>
      <c r="C163" s="197" t="s">
        <v>375</v>
      </c>
      <c r="D163" s="197" t="s">
        <v>305</v>
      </c>
      <c r="E163" s="198" t="s">
        <v>2467</v>
      </c>
      <c r="F163" s="199" t="s">
        <v>2468</v>
      </c>
      <c r="G163" s="200" t="s">
        <v>444</v>
      </c>
      <c r="H163" s="201">
        <v>2</v>
      </c>
      <c r="I163" s="202"/>
      <c r="J163" s="203">
        <f t="shared" si="10"/>
        <v>0</v>
      </c>
      <c r="K163" s="204"/>
      <c r="L163" s="205"/>
      <c r="M163" s="206" t="s">
        <v>1</v>
      </c>
      <c r="N163" s="207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388</v>
      </c>
      <c r="AT163" s="169" t="s">
        <v>305</v>
      </c>
      <c r="AU163" s="169" t="s">
        <v>81</v>
      </c>
      <c r="AY163" s="18" t="s">
        <v>196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87</v>
      </c>
      <c r="BK163" s="170">
        <f t="shared" si="19"/>
        <v>0</v>
      </c>
      <c r="BL163" s="18" t="s">
        <v>289</v>
      </c>
      <c r="BM163" s="169" t="s">
        <v>567</v>
      </c>
    </row>
    <row r="164" spans="1:65" s="2" customFormat="1" ht="24.2" customHeight="1">
      <c r="A164" s="33"/>
      <c r="B164" s="156"/>
      <c r="C164" s="197" t="s">
        <v>381</v>
      </c>
      <c r="D164" s="197" t="s">
        <v>305</v>
      </c>
      <c r="E164" s="198" t="s">
        <v>2469</v>
      </c>
      <c r="F164" s="199" t="s">
        <v>2470</v>
      </c>
      <c r="G164" s="200" t="s">
        <v>444</v>
      </c>
      <c r="H164" s="201">
        <v>3</v>
      </c>
      <c r="I164" s="202"/>
      <c r="J164" s="203">
        <f t="shared" si="10"/>
        <v>0</v>
      </c>
      <c r="K164" s="204"/>
      <c r="L164" s="205"/>
      <c r="M164" s="206" t="s">
        <v>1</v>
      </c>
      <c r="N164" s="207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388</v>
      </c>
      <c r="AT164" s="169" t="s">
        <v>305</v>
      </c>
      <c r="AU164" s="169" t="s">
        <v>81</v>
      </c>
      <c r="AY164" s="18" t="s">
        <v>196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289</v>
      </c>
      <c r="BM164" s="169" t="s">
        <v>596</v>
      </c>
    </row>
    <row r="165" spans="1:65" s="2" customFormat="1" ht="21.75" customHeight="1">
      <c r="A165" s="33"/>
      <c r="B165" s="156"/>
      <c r="C165" s="197" t="s">
        <v>388</v>
      </c>
      <c r="D165" s="197" t="s">
        <v>305</v>
      </c>
      <c r="E165" s="198" t="s">
        <v>2471</v>
      </c>
      <c r="F165" s="199" t="s">
        <v>2472</v>
      </c>
      <c r="G165" s="200" t="s">
        <v>444</v>
      </c>
      <c r="H165" s="201">
        <v>3</v>
      </c>
      <c r="I165" s="202"/>
      <c r="J165" s="203">
        <f t="shared" si="10"/>
        <v>0</v>
      </c>
      <c r="K165" s="204"/>
      <c r="L165" s="205"/>
      <c r="M165" s="206" t="s">
        <v>1</v>
      </c>
      <c r="N165" s="207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388</v>
      </c>
      <c r="AT165" s="169" t="s">
        <v>305</v>
      </c>
      <c r="AU165" s="169" t="s">
        <v>81</v>
      </c>
      <c r="AY165" s="18" t="s">
        <v>196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87</v>
      </c>
      <c r="BK165" s="170">
        <f t="shared" si="19"/>
        <v>0</v>
      </c>
      <c r="BL165" s="18" t="s">
        <v>289</v>
      </c>
      <c r="BM165" s="169" t="s">
        <v>609</v>
      </c>
    </row>
    <row r="166" spans="1:65" s="2" customFormat="1" ht="16.5" customHeight="1">
      <c r="A166" s="33"/>
      <c r="B166" s="156"/>
      <c r="C166" s="197" t="s">
        <v>398</v>
      </c>
      <c r="D166" s="197" t="s">
        <v>305</v>
      </c>
      <c r="E166" s="198" t="s">
        <v>2473</v>
      </c>
      <c r="F166" s="199" t="s">
        <v>2474</v>
      </c>
      <c r="G166" s="200" t="s">
        <v>444</v>
      </c>
      <c r="H166" s="201">
        <v>5</v>
      </c>
      <c r="I166" s="202"/>
      <c r="J166" s="203">
        <f t="shared" si="10"/>
        <v>0</v>
      </c>
      <c r="K166" s="204"/>
      <c r="L166" s="205"/>
      <c r="M166" s="206" t="s">
        <v>1</v>
      </c>
      <c r="N166" s="207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388</v>
      </c>
      <c r="AT166" s="169" t="s">
        <v>305</v>
      </c>
      <c r="AU166" s="169" t="s">
        <v>81</v>
      </c>
      <c r="AY166" s="18" t="s">
        <v>196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87</v>
      </c>
      <c r="BK166" s="170">
        <f t="shared" si="19"/>
        <v>0</v>
      </c>
      <c r="BL166" s="18" t="s">
        <v>289</v>
      </c>
      <c r="BM166" s="169" t="s">
        <v>619</v>
      </c>
    </row>
    <row r="167" spans="1:65" s="2" customFormat="1" ht="24.2" customHeight="1">
      <c r="A167" s="33"/>
      <c r="B167" s="156"/>
      <c r="C167" s="197" t="s">
        <v>406</v>
      </c>
      <c r="D167" s="197" t="s">
        <v>305</v>
      </c>
      <c r="E167" s="198" t="s">
        <v>2475</v>
      </c>
      <c r="F167" s="199" t="s">
        <v>2476</v>
      </c>
      <c r="G167" s="200" t="s">
        <v>444</v>
      </c>
      <c r="H167" s="201">
        <v>1</v>
      </c>
      <c r="I167" s="202"/>
      <c r="J167" s="203">
        <f t="shared" si="10"/>
        <v>0</v>
      </c>
      <c r="K167" s="204"/>
      <c r="L167" s="205"/>
      <c r="M167" s="206" t="s">
        <v>1</v>
      </c>
      <c r="N167" s="207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388</v>
      </c>
      <c r="AT167" s="169" t="s">
        <v>305</v>
      </c>
      <c r="AU167" s="169" t="s">
        <v>81</v>
      </c>
      <c r="AY167" s="18" t="s">
        <v>196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87</v>
      </c>
      <c r="BK167" s="170">
        <f t="shared" si="19"/>
        <v>0</v>
      </c>
      <c r="BL167" s="18" t="s">
        <v>289</v>
      </c>
      <c r="BM167" s="169" t="s">
        <v>635</v>
      </c>
    </row>
    <row r="168" spans="1:65" s="2" customFormat="1" ht="24.2" customHeight="1">
      <c r="A168" s="33"/>
      <c r="B168" s="156"/>
      <c r="C168" s="197" t="s">
        <v>412</v>
      </c>
      <c r="D168" s="197" t="s">
        <v>305</v>
      </c>
      <c r="E168" s="198" t="s">
        <v>2477</v>
      </c>
      <c r="F168" s="199" t="s">
        <v>2478</v>
      </c>
      <c r="G168" s="200" t="s">
        <v>444</v>
      </c>
      <c r="H168" s="201">
        <v>1</v>
      </c>
      <c r="I168" s="202"/>
      <c r="J168" s="203">
        <f t="shared" si="10"/>
        <v>0</v>
      </c>
      <c r="K168" s="204"/>
      <c r="L168" s="205"/>
      <c r="M168" s="206" t="s">
        <v>1</v>
      </c>
      <c r="N168" s="207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388</v>
      </c>
      <c r="AT168" s="169" t="s">
        <v>305</v>
      </c>
      <c r="AU168" s="169" t="s">
        <v>81</v>
      </c>
      <c r="AY168" s="18" t="s">
        <v>196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87</v>
      </c>
      <c r="BK168" s="170">
        <f t="shared" si="19"/>
        <v>0</v>
      </c>
      <c r="BL168" s="18" t="s">
        <v>289</v>
      </c>
      <c r="BM168" s="169" t="s">
        <v>644</v>
      </c>
    </row>
    <row r="169" spans="1:65" s="2" customFormat="1" ht="21.75" customHeight="1">
      <c r="A169" s="33"/>
      <c r="B169" s="156"/>
      <c r="C169" s="197" t="s">
        <v>419</v>
      </c>
      <c r="D169" s="197" t="s">
        <v>305</v>
      </c>
      <c r="E169" s="198" t="s">
        <v>2479</v>
      </c>
      <c r="F169" s="199" t="s">
        <v>2480</v>
      </c>
      <c r="G169" s="200" t="s">
        <v>444</v>
      </c>
      <c r="H169" s="201">
        <v>3</v>
      </c>
      <c r="I169" s="202"/>
      <c r="J169" s="203">
        <f t="shared" si="10"/>
        <v>0</v>
      </c>
      <c r="K169" s="204"/>
      <c r="L169" s="205"/>
      <c r="M169" s="206" t="s">
        <v>1</v>
      </c>
      <c r="N169" s="207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388</v>
      </c>
      <c r="AT169" s="169" t="s">
        <v>305</v>
      </c>
      <c r="AU169" s="169" t="s">
        <v>81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289</v>
      </c>
      <c r="BM169" s="169" t="s">
        <v>653</v>
      </c>
    </row>
    <row r="170" spans="1:65" s="2" customFormat="1" ht="33" customHeight="1">
      <c r="A170" s="33"/>
      <c r="B170" s="156"/>
      <c r="C170" s="157" t="s">
        <v>428</v>
      </c>
      <c r="D170" s="157" t="s">
        <v>197</v>
      </c>
      <c r="E170" s="158" t="s">
        <v>2481</v>
      </c>
      <c r="F170" s="159" t="s">
        <v>2482</v>
      </c>
      <c r="G170" s="160" t="s">
        <v>444</v>
      </c>
      <c r="H170" s="161">
        <v>2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289</v>
      </c>
      <c r="AT170" s="169" t="s">
        <v>197</v>
      </c>
      <c r="AU170" s="169" t="s">
        <v>81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289</v>
      </c>
      <c r="BM170" s="169" t="s">
        <v>666</v>
      </c>
    </row>
    <row r="171" spans="1:65" s="2" customFormat="1" ht="24.2" customHeight="1">
      <c r="A171" s="33"/>
      <c r="B171" s="156"/>
      <c r="C171" s="197" t="s">
        <v>2040</v>
      </c>
      <c r="D171" s="197" t="s">
        <v>305</v>
      </c>
      <c r="E171" s="198" t="s">
        <v>2483</v>
      </c>
      <c r="F171" s="199" t="s">
        <v>2484</v>
      </c>
      <c r="G171" s="200" t="s">
        <v>444</v>
      </c>
      <c r="H171" s="201">
        <v>2</v>
      </c>
      <c r="I171" s="202"/>
      <c r="J171" s="203">
        <f t="shared" si="10"/>
        <v>0</v>
      </c>
      <c r="K171" s="204"/>
      <c r="L171" s="205"/>
      <c r="M171" s="206" t="s">
        <v>1</v>
      </c>
      <c r="N171" s="207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388</v>
      </c>
      <c r="AT171" s="169" t="s">
        <v>305</v>
      </c>
      <c r="AU171" s="169" t="s">
        <v>81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289</v>
      </c>
      <c r="BM171" s="169" t="s">
        <v>674</v>
      </c>
    </row>
    <row r="172" spans="1:65" s="2" customFormat="1" ht="24.2" customHeight="1">
      <c r="A172" s="33"/>
      <c r="B172" s="156"/>
      <c r="C172" s="197" t="s">
        <v>432</v>
      </c>
      <c r="D172" s="197" t="s">
        <v>305</v>
      </c>
      <c r="E172" s="198" t="s">
        <v>2485</v>
      </c>
      <c r="F172" s="199" t="s">
        <v>2486</v>
      </c>
      <c r="G172" s="200" t="s">
        <v>444</v>
      </c>
      <c r="H172" s="201">
        <v>2</v>
      </c>
      <c r="I172" s="202"/>
      <c r="J172" s="203">
        <f t="shared" si="10"/>
        <v>0</v>
      </c>
      <c r="K172" s="204"/>
      <c r="L172" s="205"/>
      <c r="M172" s="206" t="s">
        <v>1</v>
      </c>
      <c r="N172" s="207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388</v>
      </c>
      <c r="AT172" s="169" t="s">
        <v>305</v>
      </c>
      <c r="AU172" s="169" t="s">
        <v>81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289</v>
      </c>
      <c r="BM172" s="169" t="s">
        <v>682</v>
      </c>
    </row>
    <row r="173" spans="1:65" s="2" customFormat="1" ht="16.5" customHeight="1">
      <c r="A173" s="33"/>
      <c r="B173" s="156"/>
      <c r="C173" s="197" t="s">
        <v>441</v>
      </c>
      <c r="D173" s="197" t="s">
        <v>305</v>
      </c>
      <c r="E173" s="198" t="s">
        <v>2487</v>
      </c>
      <c r="F173" s="199" t="s">
        <v>2488</v>
      </c>
      <c r="G173" s="200" t="s">
        <v>444</v>
      </c>
      <c r="H173" s="201">
        <v>2</v>
      </c>
      <c r="I173" s="202"/>
      <c r="J173" s="203">
        <f t="shared" si="10"/>
        <v>0</v>
      </c>
      <c r="K173" s="204"/>
      <c r="L173" s="205"/>
      <c r="M173" s="206" t="s">
        <v>1</v>
      </c>
      <c r="N173" s="207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388</v>
      </c>
      <c r="AT173" s="169" t="s">
        <v>305</v>
      </c>
      <c r="AU173" s="169" t="s">
        <v>81</v>
      </c>
      <c r="AY173" s="18" t="s">
        <v>196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87</v>
      </c>
      <c r="BK173" s="170">
        <f t="shared" si="19"/>
        <v>0</v>
      </c>
      <c r="BL173" s="18" t="s">
        <v>289</v>
      </c>
      <c r="BM173" s="169" t="s">
        <v>692</v>
      </c>
    </row>
    <row r="174" spans="1:65" s="2" customFormat="1" ht="33" customHeight="1">
      <c r="A174" s="33"/>
      <c r="B174" s="156"/>
      <c r="C174" s="157" t="s">
        <v>447</v>
      </c>
      <c r="D174" s="157" t="s">
        <v>197</v>
      </c>
      <c r="E174" s="158" t="s">
        <v>2489</v>
      </c>
      <c r="F174" s="159" t="s">
        <v>2490</v>
      </c>
      <c r="G174" s="160" t="s">
        <v>444</v>
      </c>
      <c r="H174" s="161">
        <v>2</v>
      </c>
      <c r="I174" s="162"/>
      <c r="J174" s="163">
        <f t="shared" si="10"/>
        <v>0</v>
      </c>
      <c r="K174" s="164"/>
      <c r="L174" s="34"/>
      <c r="M174" s="165" t="s">
        <v>1</v>
      </c>
      <c r="N174" s="166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289</v>
      </c>
      <c r="AT174" s="169" t="s">
        <v>197</v>
      </c>
      <c r="AU174" s="169" t="s">
        <v>81</v>
      </c>
      <c r="AY174" s="18" t="s">
        <v>196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87</v>
      </c>
      <c r="BK174" s="170">
        <f t="shared" si="19"/>
        <v>0</v>
      </c>
      <c r="BL174" s="18" t="s">
        <v>289</v>
      </c>
      <c r="BM174" s="169" t="s">
        <v>701</v>
      </c>
    </row>
    <row r="175" spans="1:65" s="2" customFormat="1" ht="24.2" customHeight="1">
      <c r="A175" s="33"/>
      <c r="B175" s="156"/>
      <c r="C175" s="197" t="s">
        <v>452</v>
      </c>
      <c r="D175" s="197" t="s">
        <v>305</v>
      </c>
      <c r="E175" s="198" t="s">
        <v>2491</v>
      </c>
      <c r="F175" s="199" t="s">
        <v>2492</v>
      </c>
      <c r="G175" s="200" t="s">
        <v>444</v>
      </c>
      <c r="H175" s="201">
        <v>2</v>
      </c>
      <c r="I175" s="202"/>
      <c r="J175" s="203">
        <f t="shared" si="10"/>
        <v>0</v>
      </c>
      <c r="K175" s="204"/>
      <c r="L175" s="205"/>
      <c r="M175" s="206" t="s">
        <v>1</v>
      </c>
      <c r="N175" s="207" t="s">
        <v>40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388</v>
      </c>
      <c r="AT175" s="169" t="s">
        <v>305</v>
      </c>
      <c r="AU175" s="169" t="s">
        <v>81</v>
      </c>
      <c r="AY175" s="18" t="s">
        <v>196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87</v>
      </c>
      <c r="BK175" s="170">
        <f t="shared" si="19"/>
        <v>0</v>
      </c>
      <c r="BL175" s="18" t="s">
        <v>289</v>
      </c>
      <c r="BM175" s="169" t="s">
        <v>710</v>
      </c>
    </row>
    <row r="176" spans="1:65" s="2" customFormat="1" ht="37.700000000000003" customHeight="1">
      <c r="A176" s="33"/>
      <c r="B176" s="156"/>
      <c r="C176" s="157" t="s">
        <v>456</v>
      </c>
      <c r="D176" s="157" t="s">
        <v>197</v>
      </c>
      <c r="E176" s="158" t="s">
        <v>2493</v>
      </c>
      <c r="F176" s="159" t="s">
        <v>2494</v>
      </c>
      <c r="G176" s="160" t="s">
        <v>444</v>
      </c>
      <c r="H176" s="161">
        <v>1</v>
      </c>
      <c r="I176" s="162"/>
      <c r="J176" s="163">
        <f t="shared" si="10"/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289</v>
      </c>
      <c r="AT176" s="169" t="s">
        <v>197</v>
      </c>
      <c r="AU176" s="169" t="s">
        <v>81</v>
      </c>
      <c r="AY176" s="18" t="s">
        <v>196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87</v>
      </c>
      <c r="BK176" s="170">
        <f t="shared" si="19"/>
        <v>0</v>
      </c>
      <c r="BL176" s="18" t="s">
        <v>289</v>
      </c>
      <c r="BM176" s="169" t="s">
        <v>718</v>
      </c>
    </row>
    <row r="177" spans="1:65" s="2" customFormat="1" ht="44.25" customHeight="1">
      <c r="A177" s="33"/>
      <c r="B177" s="156"/>
      <c r="C177" s="157" t="s">
        <v>462</v>
      </c>
      <c r="D177" s="157" t="s">
        <v>197</v>
      </c>
      <c r="E177" s="158" t="s">
        <v>2495</v>
      </c>
      <c r="F177" s="159" t="s">
        <v>2496</v>
      </c>
      <c r="G177" s="160" t="s">
        <v>444</v>
      </c>
      <c r="H177" s="161">
        <v>1</v>
      </c>
      <c r="I177" s="162"/>
      <c r="J177" s="163">
        <f t="shared" si="10"/>
        <v>0</v>
      </c>
      <c r="K177" s="164"/>
      <c r="L177" s="34"/>
      <c r="M177" s="165" t="s">
        <v>1</v>
      </c>
      <c r="N177" s="166" t="s">
        <v>40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289</v>
      </c>
      <c r="AT177" s="169" t="s">
        <v>197</v>
      </c>
      <c r="AU177" s="169" t="s">
        <v>81</v>
      </c>
      <c r="AY177" s="18" t="s">
        <v>196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87</v>
      </c>
      <c r="BK177" s="170">
        <f t="shared" si="19"/>
        <v>0</v>
      </c>
      <c r="BL177" s="18" t="s">
        <v>289</v>
      </c>
      <c r="BM177" s="169" t="s">
        <v>729</v>
      </c>
    </row>
    <row r="178" spans="1:65" s="2" customFormat="1" ht="24.2" customHeight="1">
      <c r="A178" s="33"/>
      <c r="B178" s="156"/>
      <c r="C178" s="157" t="s">
        <v>467</v>
      </c>
      <c r="D178" s="157" t="s">
        <v>197</v>
      </c>
      <c r="E178" s="158" t="s">
        <v>2497</v>
      </c>
      <c r="F178" s="159" t="s">
        <v>2498</v>
      </c>
      <c r="G178" s="160" t="s">
        <v>444</v>
      </c>
      <c r="H178" s="161">
        <v>1</v>
      </c>
      <c r="I178" s="162"/>
      <c r="J178" s="163">
        <f t="shared" si="1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289</v>
      </c>
      <c r="AT178" s="169" t="s">
        <v>197</v>
      </c>
      <c r="AU178" s="169" t="s">
        <v>81</v>
      </c>
      <c r="AY178" s="18" t="s">
        <v>196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87</v>
      </c>
      <c r="BK178" s="170">
        <f t="shared" si="19"/>
        <v>0</v>
      </c>
      <c r="BL178" s="18" t="s">
        <v>289</v>
      </c>
      <c r="BM178" s="169" t="s">
        <v>2096</v>
      </c>
    </row>
    <row r="179" spans="1:65" s="2" customFormat="1" ht="24.2" customHeight="1">
      <c r="A179" s="33"/>
      <c r="B179" s="156"/>
      <c r="C179" s="157" t="s">
        <v>472</v>
      </c>
      <c r="D179" s="157" t="s">
        <v>197</v>
      </c>
      <c r="E179" s="158" t="s">
        <v>2499</v>
      </c>
      <c r="F179" s="159" t="s">
        <v>2500</v>
      </c>
      <c r="G179" s="160" t="s">
        <v>444</v>
      </c>
      <c r="H179" s="161">
        <v>1</v>
      </c>
      <c r="I179" s="162"/>
      <c r="J179" s="163">
        <f t="shared" si="10"/>
        <v>0</v>
      </c>
      <c r="K179" s="164"/>
      <c r="L179" s="34"/>
      <c r="M179" s="165" t="s">
        <v>1</v>
      </c>
      <c r="N179" s="166" t="s">
        <v>40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289</v>
      </c>
      <c r="AT179" s="169" t="s">
        <v>197</v>
      </c>
      <c r="AU179" s="169" t="s">
        <v>81</v>
      </c>
      <c r="AY179" s="18" t="s">
        <v>196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87</v>
      </c>
      <c r="BK179" s="170">
        <f t="shared" si="19"/>
        <v>0</v>
      </c>
      <c r="BL179" s="18" t="s">
        <v>289</v>
      </c>
      <c r="BM179" s="169" t="s">
        <v>2099</v>
      </c>
    </row>
    <row r="180" spans="1:65" s="2" customFormat="1" ht="24.2" customHeight="1">
      <c r="A180" s="33"/>
      <c r="B180" s="156"/>
      <c r="C180" s="157" t="s">
        <v>476</v>
      </c>
      <c r="D180" s="157" t="s">
        <v>197</v>
      </c>
      <c r="E180" s="158" t="s">
        <v>2501</v>
      </c>
      <c r="F180" s="159" t="s">
        <v>2502</v>
      </c>
      <c r="G180" s="160" t="s">
        <v>444</v>
      </c>
      <c r="H180" s="161">
        <v>6</v>
      </c>
      <c r="I180" s="162"/>
      <c r="J180" s="163">
        <f t="shared" si="1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289</v>
      </c>
      <c r="AT180" s="169" t="s">
        <v>197</v>
      </c>
      <c r="AU180" s="169" t="s">
        <v>81</v>
      </c>
      <c r="AY180" s="18" t="s">
        <v>196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87</v>
      </c>
      <c r="BK180" s="170">
        <f t="shared" si="19"/>
        <v>0</v>
      </c>
      <c r="BL180" s="18" t="s">
        <v>289</v>
      </c>
      <c r="BM180" s="169" t="s">
        <v>741</v>
      </c>
    </row>
    <row r="181" spans="1:65" s="2" customFormat="1" ht="24.2" customHeight="1">
      <c r="A181" s="33"/>
      <c r="B181" s="156"/>
      <c r="C181" s="197" t="s">
        <v>488</v>
      </c>
      <c r="D181" s="197" t="s">
        <v>305</v>
      </c>
      <c r="E181" s="198" t="s">
        <v>2503</v>
      </c>
      <c r="F181" s="199" t="s">
        <v>2504</v>
      </c>
      <c r="G181" s="200" t="s">
        <v>444</v>
      </c>
      <c r="H181" s="201">
        <v>5</v>
      </c>
      <c r="I181" s="202"/>
      <c r="J181" s="203">
        <f t="shared" si="10"/>
        <v>0</v>
      </c>
      <c r="K181" s="204"/>
      <c r="L181" s="205"/>
      <c r="M181" s="206" t="s">
        <v>1</v>
      </c>
      <c r="N181" s="207" t="s">
        <v>40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388</v>
      </c>
      <c r="AT181" s="169" t="s">
        <v>305</v>
      </c>
      <c r="AU181" s="169" t="s">
        <v>81</v>
      </c>
      <c r="AY181" s="18" t="s">
        <v>196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87</v>
      </c>
      <c r="BK181" s="170">
        <f t="shared" si="19"/>
        <v>0</v>
      </c>
      <c r="BL181" s="18" t="s">
        <v>289</v>
      </c>
      <c r="BM181" s="169" t="s">
        <v>751</v>
      </c>
    </row>
    <row r="182" spans="1:65" s="2" customFormat="1" ht="24.2" customHeight="1">
      <c r="A182" s="33"/>
      <c r="B182" s="156"/>
      <c r="C182" s="197" t="s">
        <v>493</v>
      </c>
      <c r="D182" s="197" t="s">
        <v>305</v>
      </c>
      <c r="E182" s="198" t="s">
        <v>2505</v>
      </c>
      <c r="F182" s="199" t="s">
        <v>2506</v>
      </c>
      <c r="G182" s="200" t="s">
        <v>444</v>
      </c>
      <c r="H182" s="201">
        <v>1</v>
      </c>
      <c r="I182" s="202"/>
      <c r="J182" s="203">
        <f t="shared" si="10"/>
        <v>0</v>
      </c>
      <c r="K182" s="204"/>
      <c r="L182" s="205"/>
      <c r="M182" s="206" t="s">
        <v>1</v>
      </c>
      <c r="N182" s="207" t="s">
        <v>40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388</v>
      </c>
      <c r="AT182" s="169" t="s">
        <v>305</v>
      </c>
      <c r="AU182" s="169" t="s">
        <v>81</v>
      </c>
      <c r="AY182" s="18" t="s">
        <v>196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87</v>
      </c>
      <c r="BK182" s="170">
        <f t="shared" si="19"/>
        <v>0</v>
      </c>
      <c r="BL182" s="18" t="s">
        <v>289</v>
      </c>
      <c r="BM182" s="169" t="s">
        <v>761</v>
      </c>
    </row>
    <row r="183" spans="1:65" s="2" customFormat="1" ht="24.2" customHeight="1">
      <c r="A183" s="33"/>
      <c r="B183" s="156"/>
      <c r="C183" s="157" t="s">
        <v>497</v>
      </c>
      <c r="D183" s="157" t="s">
        <v>197</v>
      </c>
      <c r="E183" s="158" t="s">
        <v>2507</v>
      </c>
      <c r="F183" s="159" t="s">
        <v>2508</v>
      </c>
      <c r="G183" s="160" t="s">
        <v>444</v>
      </c>
      <c r="H183" s="161">
        <v>1</v>
      </c>
      <c r="I183" s="162"/>
      <c r="J183" s="163">
        <f t="shared" si="1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289</v>
      </c>
      <c r="AT183" s="169" t="s">
        <v>197</v>
      </c>
      <c r="AU183" s="169" t="s">
        <v>81</v>
      </c>
      <c r="AY183" s="18" t="s">
        <v>196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87</v>
      </c>
      <c r="BK183" s="170">
        <f t="shared" si="19"/>
        <v>0</v>
      </c>
      <c r="BL183" s="18" t="s">
        <v>289</v>
      </c>
      <c r="BM183" s="169" t="s">
        <v>772</v>
      </c>
    </row>
    <row r="184" spans="1:65" s="2" customFormat="1" ht="24.2" customHeight="1">
      <c r="A184" s="33"/>
      <c r="B184" s="156"/>
      <c r="C184" s="197" t="s">
        <v>507</v>
      </c>
      <c r="D184" s="197" t="s">
        <v>305</v>
      </c>
      <c r="E184" s="198" t="s">
        <v>2509</v>
      </c>
      <c r="F184" s="199" t="s">
        <v>2510</v>
      </c>
      <c r="G184" s="200" t="s">
        <v>444</v>
      </c>
      <c r="H184" s="201">
        <v>1</v>
      </c>
      <c r="I184" s="202"/>
      <c r="J184" s="203">
        <f t="shared" si="10"/>
        <v>0</v>
      </c>
      <c r="K184" s="204"/>
      <c r="L184" s="205"/>
      <c r="M184" s="206" t="s">
        <v>1</v>
      </c>
      <c r="N184" s="207" t="s">
        <v>40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388</v>
      </c>
      <c r="AT184" s="169" t="s">
        <v>305</v>
      </c>
      <c r="AU184" s="169" t="s">
        <v>81</v>
      </c>
      <c r="AY184" s="18" t="s">
        <v>196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87</v>
      </c>
      <c r="BK184" s="170">
        <f t="shared" si="19"/>
        <v>0</v>
      </c>
      <c r="BL184" s="18" t="s">
        <v>289</v>
      </c>
      <c r="BM184" s="169" t="s">
        <v>783</v>
      </c>
    </row>
    <row r="185" spans="1:65" s="2" customFormat="1" ht="24.2" customHeight="1">
      <c r="A185" s="33"/>
      <c r="B185" s="156"/>
      <c r="C185" s="157" t="s">
        <v>512</v>
      </c>
      <c r="D185" s="157" t="s">
        <v>197</v>
      </c>
      <c r="E185" s="158" t="s">
        <v>2511</v>
      </c>
      <c r="F185" s="159" t="s">
        <v>2512</v>
      </c>
      <c r="G185" s="160" t="s">
        <v>444</v>
      </c>
      <c r="H185" s="161">
        <v>4</v>
      </c>
      <c r="I185" s="162"/>
      <c r="J185" s="163">
        <f t="shared" si="10"/>
        <v>0</v>
      </c>
      <c r="K185" s="164"/>
      <c r="L185" s="34"/>
      <c r="M185" s="165" t="s">
        <v>1</v>
      </c>
      <c r="N185" s="166" t="s">
        <v>40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289</v>
      </c>
      <c r="AT185" s="169" t="s">
        <v>197</v>
      </c>
      <c r="AU185" s="169" t="s">
        <v>81</v>
      </c>
      <c r="AY185" s="18" t="s">
        <v>196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87</v>
      </c>
      <c r="BK185" s="170">
        <f t="shared" si="19"/>
        <v>0</v>
      </c>
      <c r="BL185" s="18" t="s">
        <v>289</v>
      </c>
      <c r="BM185" s="169" t="s">
        <v>791</v>
      </c>
    </row>
    <row r="186" spans="1:65" s="2" customFormat="1" ht="24.2" customHeight="1">
      <c r="A186" s="33"/>
      <c r="B186" s="156"/>
      <c r="C186" s="197" t="s">
        <v>516</v>
      </c>
      <c r="D186" s="197" t="s">
        <v>305</v>
      </c>
      <c r="E186" s="198" t="s">
        <v>2513</v>
      </c>
      <c r="F186" s="199" t="s">
        <v>2514</v>
      </c>
      <c r="G186" s="200" t="s">
        <v>444</v>
      </c>
      <c r="H186" s="201">
        <v>3</v>
      </c>
      <c r="I186" s="202"/>
      <c r="J186" s="203">
        <f t="shared" si="10"/>
        <v>0</v>
      </c>
      <c r="K186" s="204"/>
      <c r="L186" s="205"/>
      <c r="M186" s="206" t="s">
        <v>1</v>
      </c>
      <c r="N186" s="207" t="s">
        <v>40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388</v>
      </c>
      <c r="AT186" s="169" t="s">
        <v>305</v>
      </c>
      <c r="AU186" s="169" t="s">
        <v>81</v>
      </c>
      <c r="AY186" s="18" t="s">
        <v>196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87</v>
      </c>
      <c r="BK186" s="170">
        <f t="shared" si="19"/>
        <v>0</v>
      </c>
      <c r="BL186" s="18" t="s">
        <v>289</v>
      </c>
      <c r="BM186" s="169" t="s">
        <v>797</v>
      </c>
    </row>
    <row r="187" spans="1:65" s="2" customFormat="1" ht="24.2" customHeight="1">
      <c r="A187" s="33"/>
      <c r="B187" s="156"/>
      <c r="C187" s="197" t="s">
        <v>521</v>
      </c>
      <c r="D187" s="197" t="s">
        <v>305</v>
      </c>
      <c r="E187" s="198" t="s">
        <v>2515</v>
      </c>
      <c r="F187" s="199" t="s">
        <v>2516</v>
      </c>
      <c r="G187" s="200" t="s">
        <v>444</v>
      </c>
      <c r="H187" s="201">
        <v>1</v>
      </c>
      <c r="I187" s="202"/>
      <c r="J187" s="203">
        <f t="shared" si="10"/>
        <v>0</v>
      </c>
      <c r="K187" s="204"/>
      <c r="L187" s="205"/>
      <c r="M187" s="206" t="s">
        <v>1</v>
      </c>
      <c r="N187" s="207" t="s">
        <v>40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388</v>
      </c>
      <c r="AT187" s="169" t="s">
        <v>305</v>
      </c>
      <c r="AU187" s="169" t="s">
        <v>81</v>
      </c>
      <c r="AY187" s="18" t="s">
        <v>196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87</v>
      </c>
      <c r="BK187" s="170">
        <f t="shared" si="19"/>
        <v>0</v>
      </c>
      <c r="BL187" s="18" t="s">
        <v>289</v>
      </c>
      <c r="BM187" s="169" t="s">
        <v>804</v>
      </c>
    </row>
    <row r="188" spans="1:65" s="2" customFormat="1" ht="24.2" customHeight="1">
      <c r="A188" s="33"/>
      <c r="B188" s="156"/>
      <c r="C188" s="157" t="s">
        <v>526</v>
      </c>
      <c r="D188" s="157" t="s">
        <v>197</v>
      </c>
      <c r="E188" s="158" t="s">
        <v>2517</v>
      </c>
      <c r="F188" s="159" t="s">
        <v>2518</v>
      </c>
      <c r="G188" s="160" t="s">
        <v>444</v>
      </c>
      <c r="H188" s="161">
        <v>2</v>
      </c>
      <c r="I188" s="162"/>
      <c r="J188" s="163">
        <f t="shared" si="1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289</v>
      </c>
      <c r="AT188" s="169" t="s">
        <v>197</v>
      </c>
      <c r="AU188" s="169" t="s">
        <v>81</v>
      </c>
      <c r="AY188" s="18" t="s">
        <v>196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87</v>
      </c>
      <c r="BK188" s="170">
        <f t="shared" si="19"/>
        <v>0</v>
      </c>
      <c r="BL188" s="18" t="s">
        <v>289</v>
      </c>
      <c r="BM188" s="169" t="s">
        <v>810</v>
      </c>
    </row>
    <row r="189" spans="1:65" s="2" customFormat="1" ht="24.2" customHeight="1">
      <c r="A189" s="33"/>
      <c r="B189" s="156"/>
      <c r="C189" s="197" t="s">
        <v>549</v>
      </c>
      <c r="D189" s="197" t="s">
        <v>305</v>
      </c>
      <c r="E189" s="198" t="s">
        <v>2519</v>
      </c>
      <c r="F189" s="199" t="s">
        <v>2520</v>
      </c>
      <c r="G189" s="200" t="s">
        <v>444</v>
      </c>
      <c r="H189" s="201">
        <v>2</v>
      </c>
      <c r="I189" s="202"/>
      <c r="J189" s="203">
        <f t="shared" si="10"/>
        <v>0</v>
      </c>
      <c r="K189" s="204"/>
      <c r="L189" s="205"/>
      <c r="M189" s="206" t="s">
        <v>1</v>
      </c>
      <c r="N189" s="207" t="s">
        <v>40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388</v>
      </c>
      <c r="AT189" s="169" t="s">
        <v>305</v>
      </c>
      <c r="AU189" s="169" t="s">
        <v>81</v>
      </c>
      <c r="AY189" s="18" t="s">
        <v>196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87</v>
      </c>
      <c r="BK189" s="170">
        <f t="shared" si="19"/>
        <v>0</v>
      </c>
      <c r="BL189" s="18" t="s">
        <v>289</v>
      </c>
      <c r="BM189" s="169" t="s">
        <v>821</v>
      </c>
    </row>
    <row r="190" spans="1:65" s="2" customFormat="1" ht="24.2" customHeight="1">
      <c r="A190" s="33"/>
      <c r="B190" s="156"/>
      <c r="C190" s="197" t="s">
        <v>554</v>
      </c>
      <c r="D190" s="197" t="s">
        <v>305</v>
      </c>
      <c r="E190" s="198" t="s">
        <v>2521</v>
      </c>
      <c r="F190" s="199" t="s">
        <v>2522</v>
      </c>
      <c r="G190" s="200" t="s">
        <v>2523</v>
      </c>
      <c r="H190" s="201">
        <v>20</v>
      </c>
      <c r="I190" s="202"/>
      <c r="J190" s="203">
        <f t="shared" si="10"/>
        <v>0</v>
      </c>
      <c r="K190" s="204"/>
      <c r="L190" s="205"/>
      <c r="M190" s="206" t="s">
        <v>1</v>
      </c>
      <c r="N190" s="207" t="s">
        <v>40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388</v>
      </c>
      <c r="AT190" s="169" t="s">
        <v>305</v>
      </c>
      <c r="AU190" s="169" t="s">
        <v>81</v>
      </c>
      <c r="AY190" s="18" t="s">
        <v>196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87</v>
      </c>
      <c r="BK190" s="170">
        <f t="shared" si="19"/>
        <v>0</v>
      </c>
      <c r="BL190" s="18" t="s">
        <v>289</v>
      </c>
      <c r="BM190" s="169" t="s">
        <v>830</v>
      </c>
    </row>
    <row r="191" spans="1:65" s="12" customFormat="1" ht="25.9" customHeight="1">
      <c r="B191" s="146"/>
      <c r="D191" s="147" t="s">
        <v>73</v>
      </c>
      <c r="E191" s="148" t="s">
        <v>2524</v>
      </c>
      <c r="F191" s="148" t="s">
        <v>2525</v>
      </c>
      <c r="I191" s="149"/>
      <c r="J191" s="134">
        <f>BK191</f>
        <v>0</v>
      </c>
      <c r="L191" s="146"/>
      <c r="M191" s="150"/>
      <c r="N191" s="151"/>
      <c r="O191" s="151"/>
      <c r="P191" s="152">
        <f>SUM(P192:P209)</f>
        <v>0</v>
      </c>
      <c r="Q191" s="151"/>
      <c r="R191" s="152">
        <f>SUM(R192:R209)</f>
        <v>0</v>
      </c>
      <c r="S191" s="151"/>
      <c r="T191" s="153">
        <f>SUM(T192:T209)</f>
        <v>0</v>
      </c>
      <c r="AR191" s="147" t="s">
        <v>87</v>
      </c>
      <c r="AT191" s="154" t="s">
        <v>73</v>
      </c>
      <c r="AU191" s="154" t="s">
        <v>74</v>
      </c>
      <c r="AY191" s="147" t="s">
        <v>196</v>
      </c>
      <c r="BK191" s="155">
        <f>SUM(BK192:BK209)</f>
        <v>0</v>
      </c>
    </row>
    <row r="192" spans="1:65" s="2" customFormat="1" ht="24.2" customHeight="1">
      <c r="A192" s="33"/>
      <c r="B192" s="156"/>
      <c r="C192" s="157" t="s">
        <v>558</v>
      </c>
      <c r="D192" s="157" t="s">
        <v>197</v>
      </c>
      <c r="E192" s="158" t="s">
        <v>2526</v>
      </c>
      <c r="F192" s="159" t="s">
        <v>2527</v>
      </c>
      <c r="G192" s="160" t="s">
        <v>316</v>
      </c>
      <c r="H192" s="161">
        <v>50</v>
      </c>
      <c r="I192" s="162"/>
      <c r="J192" s="163">
        <f t="shared" ref="J192:J209" si="20">ROUND(I192*H192,2)</f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ref="P192:P209" si="21">O192*H192</f>
        <v>0</v>
      </c>
      <c r="Q192" s="167">
        <v>0</v>
      </c>
      <c r="R192" s="167">
        <f t="shared" ref="R192:R209" si="22">Q192*H192</f>
        <v>0</v>
      </c>
      <c r="S192" s="167">
        <v>0</v>
      </c>
      <c r="T192" s="168">
        <f t="shared" ref="T192:T209" si="23"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289</v>
      </c>
      <c r="AT192" s="169" t="s">
        <v>197</v>
      </c>
      <c r="AU192" s="169" t="s">
        <v>81</v>
      </c>
      <c r="AY192" s="18" t="s">
        <v>196</v>
      </c>
      <c r="BE192" s="170">
        <f t="shared" ref="BE192:BE209" si="24">IF(N192="základná",J192,0)</f>
        <v>0</v>
      </c>
      <c r="BF192" s="170">
        <f t="shared" ref="BF192:BF209" si="25">IF(N192="znížená",J192,0)</f>
        <v>0</v>
      </c>
      <c r="BG192" s="170">
        <f t="shared" ref="BG192:BG209" si="26">IF(N192="zákl. prenesená",J192,0)</f>
        <v>0</v>
      </c>
      <c r="BH192" s="170">
        <f t="shared" ref="BH192:BH209" si="27">IF(N192="zníž. prenesená",J192,0)</f>
        <v>0</v>
      </c>
      <c r="BI192" s="170">
        <f t="shared" ref="BI192:BI209" si="28">IF(N192="nulová",J192,0)</f>
        <v>0</v>
      </c>
      <c r="BJ192" s="18" t="s">
        <v>87</v>
      </c>
      <c r="BK192" s="170">
        <f t="shared" ref="BK192:BK209" si="29">ROUND(I192*H192,2)</f>
        <v>0</v>
      </c>
      <c r="BL192" s="18" t="s">
        <v>289</v>
      </c>
      <c r="BM192" s="169" t="s">
        <v>840</v>
      </c>
    </row>
    <row r="193" spans="1:65" s="2" customFormat="1" ht="21.75" customHeight="1">
      <c r="A193" s="33"/>
      <c r="B193" s="156"/>
      <c r="C193" s="157" t="s">
        <v>562</v>
      </c>
      <c r="D193" s="157" t="s">
        <v>197</v>
      </c>
      <c r="E193" s="158" t="s">
        <v>2528</v>
      </c>
      <c r="F193" s="159" t="s">
        <v>2529</v>
      </c>
      <c r="G193" s="160" t="s">
        <v>316</v>
      </c>
      <c r="H193" s="161">
        <v>630</v>
      </c>
      <c r="I193" s="162"/>
      <c r="J193" s="163">
        <f t="shared" si="20"/>
        <v>0</v>
      </c>
      <c r="K193" s="164"/>
      <c r="L193" s="34"/>
      <c r="M193" s="165" t="s">
        <v>1</v>
      </c>
      <c r="N193" s="166" t="s">
        <v>40</v>
      </c>
      <c r="O193" s="62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289</v>
      </c>
      <c r="AT193" s="169" t="s">
        <v>197</v>
      </c>
      <c r="AU193" s="169" t="s">
        <v>81</v>
      </c>
      <c r="AY193" s="18" t="s">
        <v>196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8" t="s">
        <v>87</v>
      </c>
      <c r="BK193" s="170">
        <f t="shared" si="29"/>
        <v>0</v>
      </c>
      <c r="BL193" s="18" t="s">
        <v>289</v>
      </c>
      <c r="BM193" s="169" t="s">
        <v>844</v>
      </c>
    </row>
    <row r="194" spans="1:65" s="2" customFormat="1" ht="21.75" customHeight="1">
      <c r="A194" s="33"/>
      <c r="B194" s="156"/>
      <c r="C194" s="157" t="s">
        <v>567</v>
      </c>
      <c r="D194" s="157" t="s">
        <v>197</v>
      </c>
      <c r="E194" s="158" t="s">
        <v>2530</v>
      </c>
      <c r="F194" s="159" t="s">
        <v>2531</v>
      </c>
      <c r="G194" s="160" t="s">
        <v>316</v>
      </c>
      <c r="H194" s="161">
        <v>20</v>
      </c>
      <c r="I194" s="162"/>
      <c r="J194" s="163">
        <f t="shared" si="2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21"/>
        <v>0</v>
      </c>
      <c r="Q194" s="167">
        <v>0</v>
      </c>
      <c r="R194" s="167">
        <f t="shared" si="22"/>
        <v>0</v>
      </c>
      <c r="S194" s="167">
        <v>0</v>
      </c>
      <c r="T194" s="168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289</v>
      </c>
      <c r="AT194" s="169" t="s">
        <v>197</v>
      </c>
      <c r="AU194" s="169" t="s">
        <v>81</v>
      </c>
      <c r="AY194" s="18" t="s">
        <v>196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8" t="s">
        <v>87</v>
      </c>
      <c r="BK194" s="170">
        <f t="shared" si="29"/>
        <v>0</v>
      </c>
      <c r="BL194" s="18" t="s">
        <v>289</v>
      </c>
      <c r="BM194" s="169" t="s">
        <v>852</v>
      </c>
    </row>
    <row r="195" spans="1:65" s="2" customFormat="1" ht="21.75" customHeight="1">
      <c r="A195" s="33"/>
      <c r="B195" s="156"/>
      <c r="C195" s="157" t="s">
        <v>572</v>
      </c>
      <c r="D195" s="157" t="s">
        <v>197</v>
      </c>
      <c r="E195" s="158" t="s">
        <v>2532</v>
      </c>
      <c r="F195" s="159" t="s">
        <v>2533</v>
      </c>
      <c r="G195" s="160" t="s">
        <v>316</v>
      </c>
      <c r="H195" s="161">
        <v>310</v>
      </c>
      <c r="I195" s="162"/>
      <c r="J195" s="163">
        <f t="shared" si="20"/>
        <v>0</v>
      </c>
      <c r="K195" s="164"/>
      <c r="L195" s="34"/>
      <c r="M195" s="165" t="s">
        <v>1</v>
      </c>
      <c r="N195" s="166" t="s">
        <v>40</v>
      </c>
      <c r="O195" s="62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289</v>
      </c>
      <c r="AT195" s="169" t="s">
        <v>197</v>
      </c>
      <c r="AU195" s="169" t="s">
        <v>81</v>
      </c>
      <c r="AY195" s="18" t="s">
        <v>196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8" t="s">
        <v>87</v>
      </c>
      <c r="BK195" s="170">
        <f t="shared" si="29"/>
        <v>0</v>
      </c>
      <c r="BL195" s="18" t="s">
        <v>289</v>
      </c>
      <c r="BM195" s="169" t="s">
        <v>861</v>
      </c>
    </row>
    <row r="196" spans="1:65" s="2" customFormat="1" ht="21.75" customHeight="1">
      <c r="A196" s="33"/>
      <c r="B196" s="156"/>
      <c r="C196" s="157" t="s">
        <v>596</v>
      </c>
      <c r="D196" s="157" t="s">
        <v>197</v>
      </c>
      <c r="E196" s="158" t="s">
        <v>2534</v>
      </c>
      <c r="F196" s="159" t="s">
        <v>2535</v>
      </c>
      <c r="G196" s="160" t="s">
        <v>316</v>
      </c>
      <c r="H196" s="161">
        <v>130</v>
      </c>
      <c r="I196" s="162"/>
      <c r="J196" s="163">
        <f t="shared" si="2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21"/>
        <v>0</v>
      </c>
      <c r="Q196" s="167">
        <v>0</v>
      </c>
      <c r="R196" s="167">
        <f t="shared" si="22"/>
        <v>0</v>
      </c>
      <c r="S196" s="167">
        <v>0</v>
      </c>
      <c r="T196" s="168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289</v>
      </c>
      <c r="AT196" s="169" t="s">
        <v>197</v>
      </c>
      <c r="AU196" s="169" t="s">
        <v>81</v>
      </c>
      <c r="AY196" s="18" t="s">
        <v>196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8" t="s">
        <v>87</v>
      </c>
      <c r="BK196" s="170">
        <f t="shared" si="29"/>
        <v>0</v>
      </c>
      <c r="BL196" s="18" t="s">
        <v>289</v>
      </c>
      <c r="BM196" s="169" t="s">
        <v>865</v>
      </c>
    </row>
    <row r="197" spans="1:65" s="2" customFormat="1" ht="21.75" customHeight="1">
      <c r="A197" s="33"/>
      <c r="B197" s="156"/>
      <c r="C197" s="157" t="s">
        <v>605</v>
      </c>
      <c r="D197" s="157" t="s">
        <v>197</v>
      </c>
      <c r="E197" s="158" t="s">
        <v>2536</v>
      </c>
      <c r="F197" s="159" t="s">
        <v>2537</v>
      </c>
      <c r="G197" s="160" t="s">
        <v>316</v>
      </c>
      <c r="H197" s="161">
        <v>140</v>
      </c>
      <c r="I197" s="162"/>
      <c r="J197" s="163">
        <f t="shared" si="20"/>
        <v>0</v>
      </c>
      <c r="K197" s="164"/>
      <c r="L197" s="34"/>
      <c r="M197" s="165" t="s">
        <v>1</v>
      </c>
      <c r="N197" s="166" t="s">
        <v>40</v>
      </c>
      <c r="O197" s="62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289</v>
      </c>
      <c r="AT197" s="169" t="s">
        <v>197</v>
      </c>
      <c r="AU197" s="169" t="s">
        <v>81</v>
      </c>
      <c r="AY197" s="18" t="s">
        <v>196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8" t="s">
        <v>87</v>
      </c>
      <c r="BK197" s="170">
        <f t="shared" si="29"/>
        <v>0</v>
      </c>
      <c r="BL197" s="18" t="s">
        <v>289</v>
      </c>
      <c r="BM197" s="169" t="s">
        <v>873</v>
      </c>
    </row>
    <row r="198" spans="1:65" s="2" customFormat="1" ht="21.75" customHeight="1">
      <c r="A198" s="33"/>
      <c r="B198" s="156"/>
      <c r="C198" s="157" t="s">
        <v>609</v>
      </c>
      <c r="D198" s="157" t="s">
        <v>197</v>
      </c>
      <c r="E198" s="158" t="s">
        <v>2538</v>
      </c>
      <c r="F198" s="159" t="s">
        <v>2539</v>
      </c>
      <c r="G198" s="160" t="s">
        <v>316</v>
      </c>
      <c r="H198" s="161">
        <v>70</v>
      </c>
      <c r="I198" s="162"/>
      <c r="J198" s="163">
        <f t="shared" si="2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289</v>
      </c>
      <c r="AT198" s="169" t="s">
        <v>197</v>
      </c>
      <c r="AU198" s="169" t="s">
        <v>81</v>
      </c>
      <c r="AY198" s="18" t="s">
        <v>196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8" t="s">
        <v>87</v>
      </c>
      <c r="BK198" s="170">
        <f t="shared" si="29"/>
        <v>0</v>
      </c>
      <c r="BL198" s="18" t="s">
        <v>289</v>
      </c>
      <c r="BM198" s="169" t="s">
        <v>880</v>
      </c>
    </row>
    <row r="199" spans="1:65" s="2" customFormat="1" ht="21.75" customHeight="1">
      <c r="A199" s="33"/>
      <c r="B199" s="156"/>
      <c r="C199" s="157" t="s">
        <v>614</v>
      </c>
      <c r="D199" s="157" t="s">
        <v>197</v>
      </c>
      <c r="E199" s="158" t="s">
        <v>2540</v>
      </c>
      <c r="F199" s="159" t="s">
        <v>2541</v>
      </c>
      <c r="G199" s="160" t="s">
        <v>316</v>
      </c>
      <c r="H199" s="161">
        <v>26</v>
      </c>
      <c r="I199" s="162"/>
      <c r="J199" s="163">
        <f t="shared" si="20"/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si="21"/>
        <v>0</v>
      </c>
      <c r="Q199" s="167">
        <v>0</v>
      </c>
      <c r="R199" s="167">
        <f t="shared" si="22"/>
        <v>0</v>
      </c>
      <c r="S199" s="167">
        <v>0</v>
      </c>
      <c r="T199" s="168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289</v>
      </c>
      <c r="AT199" s="169" t="s">
        <v>197</v>
      </c>
      <c r="AU199" s="169" t="s">
        <v>81</v>
      </c>
      <c r="AY199" s="18" t="s">
        <v>196</v>
      </c>
      <c r="BE199" s="170">
        <f t="shared" si="24"/>
        <v>0</v>
      </c>
      <c r="BF199" s="170">
        <f t="shared" si="25"/>
        <v>0</v>
      </c>
      <c r="BG199" s="170">
        <f t="shared" si="26"/>
        <v>0</v>
      </c>
      <c r="BH199" s="170">
        <f t="shared" si="27"/>
        <v>0</v>
      </c>
      <c r="BI199" s="170">
        <f t="shared" si="28"/>
        <v>0</v>
      </c>
      <c r="BJ199" s="18" t="s">
        <v>87</v>
      </c>
      <c r="BK199" s="170">
        <f t="shared" si="29"/>
        <v>0</v>
      </c>
      <c r="BL199" s="18" t="s">
        <v>289</v>
      </c>
      <c r="BM199" s="169" t="s">
        <v>887</v>
      </c>
    </row>
    <row r="200" spans="1:65" s="2" customFormat="1" ht="21.75" customHeight="1">
      <c r="A200" s="33"/>
      <c r="B200" s="156"/>
      <c r="C200" s="157" t="s">
        <v>619</v>
      </c>
      <c r="D200" s="157" t="s">
        <v>197</v>
      </c>
      <c r="E200" s="158" t="s">
        <v>2542</v>
      </c>
      <c r="F200" s="159" t="s">
        <v>2543</v>
      </c>
      <c r="G200" s="160" t="s">
        <v>316</v>
      </c>
      <c r="H200" s="161">
        <v>6</v>
      </c>
      <c r="I200" s="162"/>
      <c r="J200" s="163">
        <f t="shared" si="2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289</v>
      </c>
      <c r="AT200" s="169" t="s">
        <v>197</v>
      </c>
      <c r="AU200" s="169" t="s">
        <v>81</v>
      </c>
      <c r="AY200" s="18" t="s">
        <v>196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87</v>
      </c>
      <c r="BK200" s="170">
        <f t="shared" si="29"/>
        <v>0</v>
      </c>
      <c r="BL200" s="18" t="s">
        <v>289</v>
      </c>
      <c r="BM200" s="169" t="s">
        <v>894</v>
      </c>
    </row>
    <row r="201" spans="1:65" s="2" customFormat="1" ht="21.75" customHeight="1">
      <c r="A201" s="33"/>
      <c r="B201" s="156"/>
      <c r="C201" s="157" t="s">
        <v>629</v>
      </c>
      <c r="D201" s="157" t="s">
        <v>197</v>
      </c>
      <c r="E201" s="158" t="s">
        <v>2544</v>
      </c>
      <c r="F201" s="159" t="s">
        <v>2545</v>
      </c>
      <c r="G201" s="160" t="s">
        <v>316</v>
      </c>
      <c r="H201" s="161">
        <v>4</v>
      </c>
      <c r="I201" s="162"/>
      <c r="J201" s="163">
        <f t="shared" si="2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289</v>
      </c>
      <c r="AT201" s="169" t="s">
        <v>197</v>
      </c>
      <c r="AU201" s="169" t="s">
        <v>81</v>
      </c>
      <c r="AY201" s="18" t="s">
        <v>196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87</v>
      </c>
      <c r="BK201" s="170">
        <f t="shared" si="29"/>
        <v>0</v>
      </c>
      <c r="BL201" s="18" t="s">
        <v>289</v>
      </c>
      <c r="BM201" s="169" t="s">
        <v>901</v>
      </c>
    </row>
    <row r="202" spans="1:65" s="2" customFormat="1" ht="24.2" customHeight="1">
      <c r="A202" s="33"/>
      <c r="B202" s="156"/>
      <c r="C202" s="197" t="s">
        <v>635</v>
      </c>
      <c r="D202" s="197" t="s">
        <v>305</v>
      </c>
      <c r="E202" s="198" t="s">
        <v>2546</v>
      </c>
      <c r="F202" s="199" t="s">
        <v>2547</v>
      </c>
      <c r="G202" s="200" t="s">
        <v>316</v>
      </c>
      <c r="H202" s="201">
        <v>20</v>
      </c>
      <c r="I202" s="202"/>
      <c r="J202" s="203">
        <f t="shared" si="20"/>
        <v>0</v>
      </c>
      <c r="K202" s="204"/>
      <c r="L202" s="205"/>
      <c r="M202" s="206" t="s">
        <v>1</v>
      </c>
      <c r="N202" s="207" t="s">
        <v>40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388</v>
      </c>
      <c r="AT202" s="169" t="s">
        <v>305</v>
      </c>
      <c r="AU202" s="169" t="s">
        <v>81</v>
      </c>
      <c r="AY202" s="18" t="s">
        <v>196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87</v>
      </c>
      <c r="BK202" s="170">
        <f t="shared" si="29"/>
        <v>0</v>
      </c>
      <c r="BL202" s="18" t="s">
        <v>289</v>
      </c>
      <c r="BM202" s="169" t="s">
        <v>909</v>
      </c>
    </row>
    <row r="203" spans="1:65" s="2" customFormat="1" ht="24.2" customHeight="1">
      <c r="A203" s="33"/>
      <c r="B203" s="156"/>
      <c r="C203" s="197" t="s">
        <v>640</v>
      </c>
      <c r="D203" s="197" t="s">
        <v>305</v>
      </c>
      <c r="E203" s="198" t="s">
        <v>2548</v>
      </c>
      <c r="F203" s="199" t="s">
        <v>2549</v>
      </c>
      <c r="G203" s="200" t="s">
        <v>316</v>
      </c>
      <c r="H203" s="201">
        <v>12</v>
      </c>
      <c r="I203" s="202"/>
      <c r="J203" s="203">
        <f t="shared" si="20"/>
        <v>0</v>
      </c>
      <c r="K203" s="204"/>
      <c r="L203" s="205"/>
      <c r="M203" s="206" t="s">
        <v>1</v>
      </c>
      <c r="N203" s="207" t="s">
        <v>40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388</v>
      </c>
      <c r="AT203" s="169" t="s">
        <v>305</v>
      </c>
      <c r="AU203" s="169" t="s">
        <v>81</v>
      </c>
      <c r="AY203" s="18" t="s">
        <v>196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87</v>
      </c>
      <c r="BK203" s="170">
        <f t="shared" si="29"/>
        <v>0</v>
      </c>
      <c r="BL203" s="18" t="s">
        <v>289</v>
      </c>
      <c r="BM203" s="169" t="s">
        <v>920</v>
      </c>
    </row>
    <row r="204" spans="1:65" s="2" customFormat="1" ht="24.2" customHeight="1">
      <c r="A204" s="33"/>
      <c r="B204" s="156"/>
      <c r="C204" s="197" t="s">
        <v>644</v>
      </c>
      <c r="D204" s="197" t="s">
        <v>305</v>
      </c>
      <c r="E204" s="198" t="s">
        <v>2542</v>
      </c>
      <c r="F204" s="199" t="s">
        <v>2550</v>
      </c>
      <c r="G204" s="200" t="s">
        <v>316</v>
      </c>
      <c r="H204" s="201">
        <v>20</v>
      </c>
      <c r="I204" s="202"/>
      <c r="J204" s="203">
        <f t="shared" si="20"/>
        <v>0</v>
      </c>
      <c r="K204" s="204"/>
      <c r="L204" s="205"/>
      <c r="M204" s="206" t="s">
        <v>1</v>
      </c>
      <c r="N204" s="207" t="s">
        <v>40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388</v>
      </c>
      <c r="AT204" s="169" t="s">
        <v>305</v>
      </c>
      <c r="AU204" s="169" t="s">
        <v>81</v>
      </c>
      <c r="AY204" s="18" t="s">
        <v>196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87</v>
      </c>
      <c r="BK204" s="170">
        <f t="shared" si="29"/>
        <v>0</v>
      </c>
      <c r="BL204" s="18" t="s">
        <v>289</v>
      </c>
      <c r="BM204" s="169" t="s">
        <v>929</v>
      </c>
    </row>
    <row r="205" spans="1:65" s="2" customFormat="1" ht="24.2" customHeight="1">
      <c r="A205" s="33"/>
      <c r="B205" s="156"/>
      <c r="C205" s="197" t="s">
        <v>649</v>
      </c>
      <c r="D205" s="197" t="s">
        <v>305</v>
      </c>
      <c r="E205" s="198" t="s">
        <v>2551</v>
      </c>
      <c r="F205" s="199" t="s">
        <v>2552</v>
      </c>
      <c r="G205" s="200" t="s">
        <v>444</v>
      </c>
      <c r="H205" s="201">
        <v>3</v>
      </c>
      <c r="I205" s="202"/>
      <c r="J205" s="203">
        <f t="shared" si="20"/>
        <v>0</v>
      </c>
      <c r="K205" s="204"/>
      <c r="L205" s="205"/>
      <c r="M205" s="206" t="s">
        <v>1</v>
      </c>
      <c r="N205" s="207" t="s">
        <v>40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388</v>
      </c>
      <c r="AT205" s="169" t="s">
        <v>305</v>
      </c>
      <c r="AU205" s="169" t="s">
        <v>81</v>
      </c>
      <c r="AY205" s="18" t="s">
        <v>196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87</v>
      </c>
      <c r="BK205" s="170">
        <f t="shared" si="29"/>
        <v>0</v>
      </c>
      <c r="BL205" s="18" t="s">
        <v>289</v>
      </c>
      <c r="BM205" s="169" t="s">
        <v>936</v>
      </c>
    </row>
    <row r="206" spans="1:65" s="2" customFormat="1" ht="24.2" customHeight="1">
      <c r="A206" s="33"/>
      <c r="B206" s="156"/>
      <c r="C206" s="197" t="s">
        <v>653</v>
      </c>
      <c r="D206" s="197" t="s">
        <v>305</v>
      </c>
      <c r="E206" s="198" t="s">
        <v>2553</v>
      </c>
      <c r="F206" s="199" t="s">
        <v>2554</v>
      </c>
      <c r="G206" s="200" t="s">
        <v>444</v>
      </c>
      <c r="H206" s="201">
        <v>3</v>
      </c>
      <c r="I206" s="202"/>
      <c r="J206" s="203">
        <f t="shared" si="20"/>
        <v>0</v>
      </c>
      <c r="K206" s="204"/>
      <c r="L206" s="205"/>
      <c r="M206" s="206" t="s">
        <v>1</v>
      </c>
      <c r="N206" s="207" t="s">
        <v>40</v>
      </c>
      <c r="O206" s="62"/>
      <c r="P206" s="167">
        <f t="shared" si="21"/>
        <v>0</v>
      </c>
      <c r="Q206" s="167">
        <v>0</v>
      </c>
      <c r="R206" s="167">
        <f t="shared" si="22"/>
        <v>0</v>
      </c>
      <c r="S206" s="167">
        <v>0</v>
      </c>
      <c r="T206" s="168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388</v>
      </c>
      <c r="AT206" s="169" t="s">
        <v>305</v>
      </c>
      <c r="AU206" s="169" t="s">
        <v>81</v>
      </c>
      <c r="AY206" s="18" t="s">
        <v>196</v>
      </c>
      <c r="BE206" s="170">
        <f t="shared" si="24"/>
        <v>0</v>
      </c>
      <c r="BF206" s="170">
        <f t="shared" si="25"/>
        <v>0</v>
      </c>
      <c r="BG206" s="170">
        <f t="shared" si="26"/>
        <v>0</v>
      </c>
      <c r="BH206" s="170">
        <f t="shared" si="27"/>
        <v>0</v>
      </c>
      <c r="BI206" s="170">
        <f t="shared" si="28"/>
        <v>0</v>
      </c>
      <c r="BJ206" s="18" t="s">
        <v>87</v>
      </c>
      <c r="BK206" s="170">
        <f t="shared" si="29"/>
        <v>0</v>
      </c>
      <c r="BL206" s="18" t="s">
        <v>289</v>
      </c>
      <c r="BM206" s="169" t="s">
        <v>944</v>
      </c>
    </row>
    <row r="207" spans="1:65" s="2" customFormat="1" ht="24.2" customHeight="1">
      <c r="A207" s="33"/>
      <c r="B207" s="156"/>
      <c r="C207" s="157" t="s">
        <v>662</v>
      </c>
      <c r="D207" s="157" t="s">
        <v>197</v>
      </c>
      <c r="E207" s="158" t="s">
        <v>2555</v>
      </c>
      <c r="F207" s="159" t="s">
        <v>2556</v>
      </c>
      <c r="G207" s="160" t="s">
        <v>444</v>
      </c>
      <c r="H207" s="161">
        <v>8</v>
      </c>
      <c r="I207" s="162"/>
      <c r="J207" s="163">
        <f t="shared" si="20"/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si="21"/>
        <v>0</v>
      </c>
      <c r="Q207" s="167">
        <v>0</v>
      </c>
      <c r="R207" s="167">
        <f t="shared" si="22"/>
        <v>0</v>
      </c>
      <c r="S207" s="167">
        <v>0</v>
      </c>
      <c r="T207" s="168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289</v>
      </c>
      <c r="AT207" s="169" t="s">
        <v>197</v>
      </c>
      <c r="AU207" s="169" t="s">
        <v>81</v>
      </c>
      <c r="AY207" s="18" t="s">
        <v>196</v>
      </c>
      <c r="BE207" s="170">
        <f t="shared" si="24"/>
        <v>0</v>
      </c>
      <c r="BF207" s="170">
        <f t="shared" si="25"/>
        <v>0</v>
      </c>
      <c r="BG207" s="170">
        <f t="shared" si="26"/>
        <v>0</v>
      </c>
      <c r="BH207" s="170">
        <f t="shared" si="27"/>
        <v>0</v>
      </c>
      <c r="BI207" s="170">
        <f t="shared" si="28"/>
        <v>0</v>
      </c>
      <c r="BJ207" s="18" t="s">
        <v>87</v>
      </c>
      <c r="BK207" s="170">
        <f t="shared" si="29"/>
        <v>0</v>
      </c>
      <c r="BL207" s="18" t="s">
        <v>289</v>
      </c>
      <c r="BM207" s="169" t="s">
        <v>951</v>
      </c>
    </row>
    <row r="208" spans="1:65" s="2" customFormat="1" ht="24.2" customHeight="1">
      <c r="A208" s="33"/>
      <c r="B208" s="156"/>
      <c r="C208" s="157" t="s">
        <v>666</v>
      </c>
      <c r="D208" s="157" t="s">
        <v>197</v>
      </c>
      <c r="E208" s="158" t="s">
        <v>2557</v>
      </c>
      <c r="F208" s="159" t="s">
        <v>2558</v>
      </c>
      <c r="G208" s="160" t="s">
        <v>316</v>
      </c>
      <c r="H208" s="161">
        <v>1332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289</v>
      </c>
      <c r="AT208" s="169" t="s">
        <v>197</v>
      </c>
      <c r="AU208" s="169" t="s">
        <v>81</v>
      </c>
      <c r="AY208" s="18" t="s">
        <v>196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87</v>
      </c>
      <c r="BK208" s="170">
        <f t="shared" si="29"/>
        <v>0</v>
      </c>
      <c r="BL208" s="18" t="s">
        <v>289</v>
      </c>
      <c r="BM208" s="169" t="s">
        <v>960</v>
      </c>
    </row>
    <row r="209" spans="1:65" s="2" customFormat="1" ht="24.2" customHeight="1">
      <c r="A209" s="33"/>
      <c r="B209" s="156"/>
      <c r="C209" s="157" t="s">
        <v>670</v>
      </c>
      <c r="D209" s="157" t="s">
        <v>197</v>
      </c>
      <c r="E209" s="158" t="s">
        <v>2559</v>
      </c>
      <c r="F209" s="159" t="s">
        <v>2560</v>
      </c>
      <c r="G209" s="160" t="s">
        <v>316</v>
      </c>
      <c r="H209" s="161">
        <v>50</v>
      </c>
      <c r="I209" s="162"/>
      <c r="J209" s="163">
        <f t="shared" si="20"/>
        <v>0</v>
      </c>
      <c r="K209" s="164"/>
      <c r="L209" s="34"/>
      <c r="M209" s="165" t="s">
        <v>1</v>
      </c>
      <c r="N209" s="166" t="s">
        <v>40</v>
      </c>
      <c r="O209" s="62"/>
      <c r="P209" s="167">
        <f t="shared" si="21"/>
        <v>0</v>
      </c>
      <c r="Q209" s="167">
        <v>0</v>
      </c>
      <c r="R209" s="167">
        <f t="shared" si="22"/>
        <v>0</v>
      </c>
      <c r="S209" s="167">
        <v>0</v>
      </c>
      <c r="T209" s="168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289</v>
      </c>
      <c r="AT209" s="169" t="s">
        <v>197</v>
      </c>
      <c r="AU209" s="169" t="s">
        <v>81</v>
      </c>
      <c r="AY209" s="18" t="s">
        <v>196</v>
      </c>
      <c r="BE209" s="170">
        <f t="shared" si="24"/>
        <v>0</v>
      </c>
      <c r="BF209" s="170">
        <f t="shared" si="25"/>
        <v>0</v>
      </c>
      <c r="BG209" s="170">
        <f t="shared" si="26"/>
        <v>0</v>
      </c>
      <c r="BH209" s="170">
        <f t="shared" si="27"/>
        <v>0</v>
      </c>
      <c r="BI209" s="170">
        <f t="shared" si="28"/>
        <v>0</v>
      </c>
      <c r="BJ209" s="18" t="s">
        <v>87</v>
      </c>
      <c r="BK209" s="170">
        <f t="shared" si="29"/>
        <v>0</v>
      </c>
      <c r="BL209" s="18" t="s">
        <v>289</v>
      </c>
      <c r="BM209" s="169" t="s">
        <v>964</v>
      </c>
    </row>
    <row r="210" spans="1:65" s="12" customFormat="1" ht="25.9" customHeight="1">
      <c r="B210" s="146"/>
      <c r="D210" s="147" t="s">
        <v>73</v>
      </c>
      <c r="E210" s="148" t="s">
        <v>2561</v>
      </c>
      <c r="F210" s="148" t="s">
        <v>2562</v>
      </c>
      <c r="I210" s="149"/>
      <c r="J210" s="134">
        <f>BK210</f>
        <v>0</v>
      </c>
      <c r="L210" s="146"/>
      <c r="M210" s="150"/>
      <c r="N210" s="151"/>
      <c r="O210" s="151"/>
      <c r="P210" s="152">
        <f>SUM(P211:P254)</f>
        <v>0</v>
      </c>
      <c r="Q210" s="151"/>
      <c r="R210" s="152">
        <f>SUM(R211:R254)</f>
        <v>0</v>
      </c>
      <c r="S210" s="151"/>
      <c r="T210" s="153">
        <f>SUM(T211:T254)</f>
        <v>0</v>
      </c>
      <c r="AR210" s="147" t="s">
        <v>87</v>
      </c>
      <c r="AT210" s="154" t="s">
        <v>73</v>
      </c>
      <c r="AU210" s="154" t="s">
        <v>74</v>
      </c>
      <c r="AY210" s="147" t="s">
        <v>196</v>
      </c>
      <c r="BK210" s="155">
        <f>SUM(BK211:BK254)</f>
        <v>0</v>
      </c>
    </row>
    <row r="211" spans="1:65" s="2" customFormat="1" ht="24.2" customHeight="1">
      <c r="A211" s="33"/>
      <c r="B211" s="156"/>
      <c r="C211" s="157" t="s">
        <v>674</v>
      </c>
      <c r="D211" s="157" t="s">
        <v>197</v>
      </c>
      <c r="E211" s="158" t="s">
        <v>2563</v>
      </c>
      <c r="F211" s="159" t="s">
        <v>2564</v>
      </c>
      <c r="G211" s="160" t="s">
        <v>444</v>
      </c>
      <c r="H211" s="161">
        <v>7</v>
      </c>
      <c r="I211" s="162"/>
      <c r="J211" s="163">
        <f t="shared" ref="J211:J254" si="30">ROUND(I211*H211,2)</f>
        <v>0</v>
      </c>
      <c r="K211" s="164"/>
      <c r="L211" s="34"/>
      <c r="M211" s="165" t="s">
        <v>1</v>
      </c>
      <c r="N211" s="166" t="s">
        <v>40</v>
      </c>
      <c r="O211" s="62"/>
      <c r="P211" s="167">
        <f t="shared" ref="P211:P254" si="31">O211*H211</f>
        <v>0</v>
      </c>
      <c r="Q211" s="167">
        <v>0</v>
      </c>
      <c r="R211" s="167">
        <f t="shared" ref="R211:R254" si="32">Q211*H211</f>
        <v>0</v>
      </c>
      <c r="S211" s="167">
        <v>0</v>
      </c>
      <c r="T211" s="168">
        <f t="shared" ref="T211:T254" si="33"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289</v>
      </c>
      <c r="AT211" s="169" t="s">
        <v>197</v>
      </c>
      <c r="AU211" s="169" t="s">
        <v>81</v>
      </c>
      <c r="AY211" s="18" t="s">
        <v>196</v>
      </c>
      <c r="BE211" s="170">
        <f t="shared" ref="BE211:BE254" si="34">IF(N211="základná",J211,0)</f>
        <v>0</v>
      </c>
      <c r="BF211" s="170">
        <f t="shared" ref="BF211:BF254" si="35">IF(N211="znížená",J211,0)</f>
        <v>0</v>
      </c>
      <c r="BG211" s="170">
        <f t="shared" ref="BG211:BG254" si="36">IF(N211="zákl. prenesená",J211,0)</f>
        <v>0</v>
      </c>
      <c r="BH211" s="170">
        <f t="shared" ref="BH211:BH254" si="37">IF(N211="zníž. prenesená",J211,0)</f>
        <v>0</v>
      </c>
      <c r="BI211" s="170">
        <f t="shared" ref="BI211:BI254" si="38">IF(N211="nulová",J211,0)</f>
        <v>0</v>
      </c>
      <c r="BJ211" s="18" t="s">
        <v>87</v>
      </c>
      <c r="BK211" s="170">
        <f t="shared" ref="BK211:BK254" si="39">ROUND(I211*H211,2)</f>
        <v>0</v>
      </c>
      <c r="BL211" s="18" t="s">
        <v>289</v>
      </c>
      <c r="BM211" s="169" t="s">
        <v>971</v>
      </c>
    </row>
    <row r="212" spans="1:65" s="2" customFormat="1" ht="24.2" customHeight="1">
      <c r="A212" s="33"/>
      <c r="B212" s="156"/>
      <c r="C212" s="197" t="s">
        <v>678</v>
      </c>
      <c r="D212" s="197" t="s">
        <v>305</v>
      </c>
      <c r="E212" s="198" t="s">
        <v>2565</v>
      </c>
      <c r="F212" s="199" t="s">
        <v>2566</v>
      </c>
      <c r="G212" s="200" t="s">
        <v>444</v>
      </c>
      <c r="H212" s="201">
        <v>5</v>
      </c>
      <c r="I212" s="202"/>
      <c r="J212" s="203">
        <f t="shared" si="30"/>
        <v>0</v>
      </c>
      <c r="K212" s="204"/>
      <c r="L212" s="205"/>
      <c r="M212" s="206" t="s">
        <v>1</v>
      </c>
      <c r="N212" s="207" t="s">
        <v>40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388</v>
      </c>
      <c r="AT212" s="169" t="s">
        <v>305</v>
      </c>
      <c r="AU212" s="169" t="s">
        <v>81</v>
      </c>
      <c r="AY212" s="18" t="s">
        <v>196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87</v>
      </c>
      <c r="BK212" s="170">
        <f t="shared" si="39"/>
        <v>0</v>
      </c>
      <c r="BL212" s="18" t="s">
        <v>289</v>
      </c>
      <c r="BM212" s="169" t="s">
        <v>981</v>
      </c>
    </row>
    <row r="213" spans="1:65" s="2" customFormat="1" ht="16.5" customHeight="1">
      <c r="A213" s="33"/>
      <c r="B213" s="156"/>
      <c r="C213" s="197" t="s">
        <v>682</v>
      </c>
      <c r="D213" s="197" t="s">
        <v>305</v>
      </c>
      <c r="E213" s="198" t="s">
        <v>2567</v>
      </c>
      <c r="F213" s="199" t="s">
        <v>2568</v>
      </c>
      <c r="G213" s="200" t="s">
        <v>444</v>
      </c>
      <c r="H213" s="201">
        <v>1</v>
      </c>
      <c r="I213" s="202"/>
      <c r="J213" s="203">
        <f t="shared" si="30"/>
        <v>0</v>
      </c>
      <c r="K213" s="204"/>
      <c r="L213" s="205"/>
      <c r="M213" s="206" t="s">
        <v>1</v>
      </c>
      <c r="N213" s="207" t="s">
        <v>40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388</v>
      </c>
      <c r="AT213" s="169" t="s">
        <v>305</v>
      </c>
      <c r="AU213" s="169" t="s">
        <v>81</v>
      </c>
      <c r="AY213" s="18" t="s">
        <v>196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87</v>
      </c>
      <c r="BK213" s="170">
        <f t="shared" si="39"/>
        <v>0</v>
      </c>
      <c r="BL213" s="18" t="s">
        <v>289</v>
      </c>
      <c r="BM213" s="169" t="s">
        <v>990</v>
      </c>
    </row>
    <row r="214" spans="1:65" s="2" customFormat="1" ht="16.5" customHeight="1">
      <c r="A214" s="33"/>
      <c r="B214" s="156"/>
      <c r="C214" s="197" t="s">
        <v>687</v>
      </c>
      <c r="D214" s="197" t="s">
        <v>305</v>
      </c>
      <c r="E214" s="198" t="s">
        <v>2569</v>
      </c>
      <c r="F214" s="199" t="s">
        <v>2570</v>
      </c>
      <c r="G214" s="200" t="s">
        <v>444</v>
      </c>
      <c r="H214" s="201">
        <v>1</v>
      </c>
      <c r="I214" s="202"/>
      <c r="J214" s="203">
        <f t="shared" si="30"/>
        <v>0</v>
      </c>
      <c r="K214" s="204"/>
      <c r="L214" s="205"/>
      <c r="M214" s="206" t="s">
        <v>1</v>
      </c>
      <c r="N214" s="207" t="s">
        <v>40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388</v>
      </c>
      <c r="AT214" s="169" t="s">
        <v>305</v>
      </c>
      <c r="AU214" s="169" t="s">
        <v>81</v>
      </c>
      <c r="AY214" s="18" t="s">
        <v>196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87</v>
      </c>
      <c r="BK214" s="170">
        <f t="shared" si="39"/>
        <v>0</v>
      </c>
      <c r="BL214" s="18" t="s">
        <v>289</v>
      </c>
      <c r="BM214" s="169" t="s">
        <v>999</v>
      </c>
    </row>
    <row r="215" spans="1:65" s="2" customFormat="1" ht="16.5" customHeight="1">
      <c r="A215" s="33"/>
      <c r="B215" s="156"/>
      <c r="C215" s="157" t="s">
        <v>692</v>
      </c>
      <c r="D215" s="157" t="s">
        <v>197</v>
      </c>
      <c r="E215" s="158" t="s">
        <v>2571</v>
      </c>
      <c r="F215" s="159" t="s">
        <v>2572</v>
      </c>
      <c r="G215" s="160" t="s">
        <v>444</v>
      </c>
      <c r="H215" s="161">
        <v>37</v>
      </c>
      <c r="I215" s="162"/>
      <c r="J215" s="163">
        <f t="shared" si="30"/>
        <v>0</v>
      </c>
      <c r="K215" s="164"/>
      <c r="L215" s="34"/>
      <c r="M215" s="165" t="s">
        <v>1</v>
      </c>
      <c r="N215" s="166" t="s">
        <v>40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289</v>
      </c>
      <c r="AT215" s="169" t="s">
        <v>197</v>
      </c>
      <c r="AU215" s="169" t="s">
        <v>81</v>
      </c>
      <c r="AY215" s="18" t="s">
        <v>196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87</v>
      </c>
      <c r="BK215" s="170">
        <f t="shared" si="39"/>
        <v>0</v>
      </c>
      <c r="BL215" s="18" t="s">
        <v>289</v>
      </c>
      <c r="BM215" s="169" t="s">
        <v>1007</v>
      </c>
    </row>
    <row r="216" spans="1:65" s="2" customFormat="1" ht="16.5" customHeight="1">
      <c r="A216" s="33"/>
      <c r="B216" s="156"/>
      <c r="C216" s="197" t="s">
        <v>697</v>
      </c>
      <c r="D216" s="197" t="s">
        <v>305</v>
      </c>
      <c r="E216" s="198" t="s">
        <v>2573</v>
      </c>
      <c r="F216" s="199" t="s">
        <v>2574</v>
      </c>
      <c r="G216" s="200" t="s">
        <v>444</v>
      </c>
      <c r="H216" s="201">
        <v>5</v>
      </c>
      <c r="I216" s="202"/>
      <c r="J216" s="203">
        <f t="shared" si="30"/>
        <v>0</v>
      </c>
      <c r="K216" s="204"/>
      <c r="L216" s="205"/>
      <c r="M216" s="206" t="s">
        <v>1</v>
      </c>
      <c r="N216" s="207" t="s">
        <v>40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388</v>
      </c>
      <c r="AT216" s="169" t="s">
        <v>305</v>
      </c>
      <c r="AU216" s="169" t="s">
        <v>81</v>
      </c>
      <c r="AY216" s="18" t="s">
        <v>196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87</v>
      </c>
      <c r="BK216" s="170">
        <f t="shared" si="39"/>
        <v>0</v>
      </c>
      <c r="BL216" s="18" t="s">
        <v>289</v>
      </c>
      <c r="BM216" s="169" t="s">
        <v>1016</v>
      </c>
    </row>
    <row r="217" spans="1:65" s="2" customFormat="1" ht="24.2" customHeight="1">
      <c r="A217" s="33"/>
      <c r="B217" s="156"/>
      <c r="C217" s="197" t="s">
        <v>701</v>
      </c>
      <c r="D217" s="197" t="s">
        <v>305</v>
      </c>
      <c r="E217" s="198" t="s">
        <v>2575</v>
      </c>
      <c r="F217" s="199" t="s">
        <v>2576</v>
      </c>
      <c r="G217" s="200" t="s">
        <v>444</v>
      </c>
      <c r="H217" s="201">
        <v>14</v>
      </c>
      <c r="I217" s="202"/>
      <c r="J217" s="203">
        <f t="shared" si="30"/>
        <v>0</v>
      </c>
      <c r="K217" s="204"/>
      <c r="L217" s="205"/>
      <c r="M217" s="206" t="s">
        <v>1</v>
      </c>
      <c r="N217" s="207" t="s">
        <v>40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388</v>
      </c>
      <c r="AT217" s="169" t="s">
        <v>305</v>
      </c>
      <c r="AU217" s="169" t="s">
        <v>81</v>
      </c>
      <c r="AY217" s="18" t="s">
        <v>196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87</v>
      </c>
      <c r="BK217" s="170">
        <f t="shared" si="39"/>
        <v>0</v>
      </c>
      <c r="BL217" s="18" t="s">
        <v>289</v>
      </c>
      <c r="BM217" s="169" t="s">
        <v>1027</v>
      </c>
    </row>
    <row r="218" spans="1:65" s="2" customFormat="1" ht="16.5" customHeight="1">
      <c r="A218" s="33"/>
      <c r="B218" s="156"/>
      <c r="C218" s="197" t="s">
        <v>706</v>
      </c>
      <c r="D218" s="197" t="s">
        <v>305</v>
      </c>
      <c r="E218" s="198" t="s">
        <v>2577</v>
      </c>
      <c r="F218" s="199" t="s">
        <v>2578</v>
      </c>
      <c r="G218" s="200" t="s">
        <v>444</v>
      </c>
      <c r="H218" s="201">
        <v>17</v>
      </c>
      <c r="I218" s="202"/>
      <c r="J218" s="203">
        <f t="shared" si="30"/>
        <v>0</v>
      </c>
      <c r="K218" s="204"/>
      <c r="L218" s="205"/>
      <c r="M218" s="206" t="s">
        <v>1</v>
      </c>
      <c r="N218" s="207" t="s">
        <v>40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388</v>
      </c>
      <c r="AT218" s="169" t="s">
        <v>305</v>
      </c>
      <c r="AU218" s="169" t="s">
        <v>81</v>
      </c>
      <c r="AY218" s="18" t="s">
        <v>196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87</v>
      </c>
      <c r="BK218" s="170">
        <f t="shared" si="39"/>
        <v>0</v>
      </c>
      <c r="BL218" s="18" t="s">
        <v>289</v>
      </c>
      <c r="BM218" s="169" t="s">
        <v>1038</v>
      </c>
    </row>
    <row r="219" spans="1:65" s="2" customFormat="1" ht="16.5" customHeight="1">
      <c r="A219" s="33"/>
      <c r="B219" s="156"/>
      <c r="C219" s="197" t="s">
        <v>710</v>
      </c>
      <c r="D219" s="197" t="s">
        <v>305</v>
      </c>
      <c r="E219" s="198" t="s">
        <v>2579</v>
      </c>
      <c r="F219" s="199" t="s">
        <v>2580</v>
      </c>
      <c r="G219" s="200" t="s">
        <v>444</v>
      </c>
      <c r="H219" s="201">
        <v>1</v>
      </c>
      <c r="I219" s="202"/>
      <c r="J219" s="203">
        <f t="shared" si="30"/>
        <v>0</v>
      </c>
      <c r="K219" s="204"/>
      <c r="L219" s="205"/>
      <c r="M219" s="206" t="s">
        <v>1</v>
      </c>
      <c r="N219" s="207" t="s">
        <v>40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388</v>
      </c>
      <c r="AT219" s="169" t="s">
        <v>305</v>
      </c>
      <c r="AU219" s="169" t="s">
        <v>81</v>
      </c>
      <c r="AY219" s="18" t="s">
        <v>196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87</v>
      </c>
      <c r="BK219" s="170">
        <f t="shared" si="39"/>
        <v>0</v>
      </c>
      <c r="BL219" s="18" t="s">
        <v>289</v>
      </c>
      <c r="BM219" s="169" t="s">
        <v>1052</v>
      </c>
    </row>
    <row r="220" spans="1:65" s="2" customFormat="1" ht="16.5" customHeight="1">
      <c r="A220" s="33"/>
      <c r="B220" s="156"/>
      <c r="C220" s="157" t="s">
        <v>714</v>
      </c>
      <c r="D220" s="157" t="s">
        <v>197</v>
      </c>
      <c r="E220" s="158" t="s">
        <v>2581</v>
      </c>
      <c r="F220" s="159" t="s">
        <v>2582</v>
      </c>
      <c r="G220" s="160" t="s">
        <v>444</v>
      </c>
      <c r="H220" s="161">
        <v>49</v>
      </c>
      <c r="I220" s="162"/>
      <c r="J220" s="163">
        <f t="shared" si="3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31"/>
        <v>0</v>
      </c>
      <c r="Q220" s="167">
        <v>0</v>
      </c>
      <c r="R220" s="167">
        <f t="shared" si="32"/>
        <v>0</v>
      </c>
      <c r="S220" s="167">
        <v>0</v>
      </c>
      <c r="T220" s="168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289</v>
      </c>
      <c r="AT220" s="169" t="s">
        <v>197</v>
      </c>
      <c r="AU220" s="169" t="s">
        <v>81</v>
      </c>
      <c r="AY220" s="18" t="s">
        <v>196</v>
      </c>
      <c r="BE220" s="170">
        <f t="shared" si="34"/>
        <v>0</v>
      </c>
      <c r="BF220" s="170">
        <f t="shared" si="35"/>
        <v>0</v>
      </c>
      <c r="BG220" s="170">
        <f t="shared" si="36"/>
        <v>0</v>
      </c>
      <c r="BH220" s="170">
        <f t="shared" si="37"/>
        <v>0</v>
      </c>
      <c r="BI220" s="170">
        <f t="shared" si="38"/>
        <v>0</v>
      </c>
      <c r="BJ220" s="18" t="s">
        <v>87</v>
      </c>
      <c r="BK220" s="170">
        <f t="shared" si="39"/>
        <v>0</v>
      </c>
      <c r="BL220" s="18" t="s">
        <v>289</v>
      </c>
      <c r="BM220" s="169" t="s">
        <v>1060</v>
      </c>
    </row>
    <row r="221" spans="1:65" s="2" customFormat="1" ht="24.2" customHeight="1">
      <c r="A221" s="33"/>
      <c r="B221" s="156"/>
      <c r="C221" s="197" t="s">
        <v>718</v>
      </c>
      <c r="D221" s="197" t="s">
        <v>305</v>
      </c>
      <c r="E221" s="198" t="s">
        <v>2583</v>
      </c>
      <c r="F221" s="199" t="s">
        <v>2584</v>
      </c>
      <c r="G221" s="200" t="s">
        <v>444</v>
      </c>
      <c r="H221" s="201">
        <v>49</v>
      </c>
      <c r="I221" s="202"/>
      <c r="J221" s="203">
        <f t="shared" si="30"/>
        <v>0</v>
      </c>
      <c r="K221" s="204"/>
      <c r="L221" s="205"/>
      <c r="M221" s="206" t="s">
        <v>1</v>
      </c>
      <c r="N221" s="207" t="s">
        <v>40</v>
      </c>
      <c r="O221" s="62"/>
      <c r="P221" s="167">
        <f t="shared" si="31"/>
        <v>0</v>
      </c>
      <c r="Q221" s="167">
        <v>0</v>
      </c>
      <c r="R221" s="167">
        <f t="shared" si="32"/>
        <v>0</v>
      </c>
      <c r="S221" s="167">
        <v>0</v>
      </c>
      <c r="T221" s="168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388</v>
      </c>
      <c r="AT221" s="169" t="s">
        <v>305</v>
      </c>
      <c r="AU221" s="169" t="s">
        <v>81</v>
      </c>
      <c r="AY221" s="18" t="s">
        <v>196</v>
      </c>
      <c r="BE221" s="170">
        <f t="shared" si="34"/>
        <v>0</v>
      </c>
      <c r="BF221" s="170">
        <f t="shared" si="35"/>
        <v>0</v>
      </c>
      <c r="BG221" s="170">
        <f t="shared" si="36"/>
        <v>0</v>
      </c>
      <c r="BH221" s="170">
        <f t="shared" si="37"/>
        <v>0</v>
      </c>
      <c r="BI221" s="170">
        <f t="shared" si="38"/>
        <v>0</v>
      </c>
      <c r="BJ221" s="18" t="s">
        <v>87</v>
      </c>
      <c r="BK221" s="170">
        <f t="shared" si="39"/>
        <v>0</v>
      </c>
      <c r="BL221" s="18" t="s">
        <v>289</v>
      </c>
      <c r="BM221" s="169" t="s">
        <v>1070</v>
      </c>
    </row>
    <row r="222" spans="1:65" s="2" customFormat="1" ht="16.5" customHeight="1">
      <c r="A222" s="33"/>
      <c r="B222" s="156"/>
      <c r="C222" s="157" t="s">
        <v>2182</v>
      </c>
      <c r="D222" s="157" t="s">
        <v>197</v>
      </c>
      <c r="E222" s="158" t="s">
        <v>2585</v>
      </c>
      <c r="F222" s="159" t="s">
        <v>2586</v>
      </c>
      <c r="G222" s="160" t="s">
        <v>444</v>
      </c>
      <c r="H222" s="161">
        <v>98</v>
      </c>
      <c r="I222" s="162"/>
      <c r="J222" s="163">
        <f t="shared" si="3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31"/>
        <v>0</v>
      </c>
      <c r="Q222" s="167">
        <v>0</v>
      </c>
      <c r="R222" s="167">
        <f t="shared" si="32"/>
        <v>0</v>
      </c>
      <c r="S222" s="167">
        <v>0</v>
      </c>
      <c r="T222" s="168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289</v>
      </c>
      <c r="AT222" s="169" t="s">
        <v>197</v>
      </c>
      <c r="AU222" s="169" t="s">
        <v>81</v>
      </c>
      <c r="AY222" s="18" t="s">
        <v>196</v>
      </c>
      <c r="BE222" s="170">
        <f t="shared" si="34"/>
        <v>0</v>
      </c>
      <c r="BF222" s="170">
        <f t="shared" si="35"/>
        <v>0</v>
      </c>
      <c r="BG222" s="170">
        <f t="shared" si="36"/>
        <v>0</v>
      </c>
      <c r="BH222" s="170">
        <f t="shared" si="37"/>
        <v>0</v>
      </c>
      <c r="BI222" s="170">
        <f t="shared" si="38"/>
        <v>0</v>
      </c>
      <c r="BJ222" s="18" t="s">
        <v>87</v>
      </c>
      <c r="BK222" s="170">
        <f t="shared" si="39"/>
        <v>0</v>
      </c>
      <c r="BL222" s="18" t="s">
        <v>289</v>
      </c>
      <c r="BM222" s="169" t="s">
        <v>1078</v>
      </c>
    </row>
    <row r="223" spans="1:65" s="2" customFormat="1" ht="24.2" customHeight="1">
      <c r="A223" s="33"/>
      <c r="B223" s="156"/>
      <c r="C223" s="197" t="s">
        <v>729</v>
      </c>
      <c r="D223" s="197" t="s">
        <v>305</v>
      </c>
      <c r="E223" s="198" t="s">
        <v>2587</v>
      </c>
      <c r="F223" s="199" t="s">
        <v>2588</v>
      </c>
      <c r="G223" s="200" t="s">
        <v>444</v>
      </c>
      <c r="H223" s="201">
        <v>49</v>
      </c>
      <c r="I223" s="202"/>
      <c r="J223" s="203">
        <f t="shared" si="30"/>
        <v>0</v>
      </c>
      <c r="K223" s="204"/>
      <c r="L223" s="205"/>
      <c r="M223" s="206" t="s">
        <v>1</v>
      </c>
      <c r="N223" s="207" t="s">
        <v>40</v>
      </c>
      <c r="O223" s="62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388</v>
      </c>
      <c r="AT223" s="169" t="s">
        <v>305</v>
      </c>
      <c r="AU223" s="169" t="s">
        <v>81</v>
      </c>
      <c r="AY223" s="18" t="s">
        <v>196</v>
      </c>
      <c r="BE223" s="170">
        <f t="shared" si="34"/>
        <v>0</v>
      </c>
      <c r="BF223" s="170">
        <f t="shared" si="35"/>
        <v>0</v>
      </c>
      <c r="BG223" s="170">
        <f t="shared" si="36"/>
        <v>0</v>
      </c>
      <c r="BH223" s="170">
        <f t="shared" si="37"/>
        <v>0</v>
      </c>
      <c r="BI223" s="170">
        <f t="shared" si="38"/>
        <v>0</v>
      </c>
      <c r="BJ223" s="18" t="s">
        <v>87</v>
      </c>
      <c r="BK223" s="170">
        <f t="shared" si="39"/>
        <v>0</v>
      </c>
      <c r="BL223" s="18" t="s">
        <v>289</v>
      </c>
      <c r="BM223" s="169" t="s">
        <v>1088</v>
      </c>
    </row>
    <row r="224" spans="1:65" s="2" customFormat="1" ht="21.75" customHeight="1">
      <c r="A224" s="33"/>
      <c r="B224" s="156"/>
      <c r="C224" s="197" t="s">
        <v>2187</v>
      </c>
      <c r="D224" s="197" t="s">
        <v>305</v>
      </c>
      <c r="E224" s="198" t="s">
        <v>2589</v>
      </c>
      <c r="F224" s="199" t="s">
        <v>2590</v>
      </c>
      <c r="G224" s="200" t="s">
        <v>444</v>
      </c>
      <c r="H224" s="201">
        <v>49</v>
      </c>
      <c r="I224" s="202"/>
      <c r="J224" s="203">
        <f t="shared" si="30"/>
        <v>0</v>
      </c>
      <c r="K224" s="204"/>
      <c r="L224" s="205"/>
      <c r="M224" s="206" t="s">
        <v>1</v>
      </c>
      <c r="N224" s="207" t="s">
        <v>40</v>
      </c>
      <c r="O224" s="62"/>
      <c r="P224" s="167">
        <f t="shared" si="31"/>
        <v>0</v>
      </c>
      <c r="Q224" s="167">
        <v>0</v>
      </c>
      <c r="R224" s="167">
        <f t="shared" si="32"/>
        <v>0</v>
      </c>
      <c r="S224" s="167">
        <v>0</v>
      </c>
      <c r="T224" s="168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388</v>
      </c>
      <c r="AT224" s="169" t="s">
        <v>305</v>
      </c>
      <c r="AU224" s="169" t="s">
        <v>81</v>
      </c>
      <c r="AY224" s="18" t="s">
        <v>196</v>
      </c>
      <c r="BE224" s="170">
        <f t="shared" si="34"/>
        <v>0</v>
      </c>
      <c r="BF224" s="170">
        <f t="shared" si="35"/>
        <v>0</v>
      </c>
      <c r="BG224" s="170">
        <f t="shared" si="36"/>
        <v>0</v>
      </c>
      <c r="BH224" s="170">
        <f t="shared" si="37"/>
        <v>0</v>
      </c>
      <c r="BI224" s="170">
        <f t="shared" si="38"/>
        <v>0</v>
      </c>
      <c r="BJ224" s="18" t="s">
        <v>87</v>
      </c>
      <c r="BK224" s="170">
        <f t="shared" si="39"/>
        <v>0</v>
      </c>
      <c r="BL224" s="18" t="s">
        <v>289</v>
      </c>
      <c r="BM224" s="169" t="s">
        <v>1098</v>
      </c>
    </row>
    <row r="225" spans="1:65" s="2" customFormat="1" ht="16.5" customHeight="1">
      <c r="A225" s="33"/>
      <c r="B225" s="156"/>
      <c r="C225" s="157" t="s">
        <v>2096</v>
      </c>
      <c r="D225" s="157" t="s">
        <v>197</v>
      </c>
      <c r="E225" s="158" t="s">
        <v>2591</v>
      </c>
      <c r="F225" s="159" t="s">
        <v>2592</v>
      </c>
      <c r="G225" s="160" t="s">
        <v>444</v>
      </c>
      <c r="H225" s="161">
        <v>4</v>
      </c>
      <c r="I225" s="162"/>
      <c r="J225" s="163">
        <f t="shared" si="30"/>
        <v>0</v>
      </c>
      <c r="K225" s="164"/>
      <c r="L225" s="34"/>
      <c r="M225" s="165" t="s">
        <v>1</v>
      </c>
      <c r="N225" s="166" t="s">
        <v>40</v>
      </c>
      <c r="O225" s="62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289</v>
      </c>
      <c r="AT225" s="169" t="s">
        <v>197</v>
      </c>
      <c r="AU225" s="169" t="s">
        <v>81</v>
      </c>
      <c r="AY225" s="18" t="s">
        <v>196</v>
      </c>
      <c r="BE225" s="170">
        <f t="shared" si="34"/>
        <v>0</v>
      </c>
      <c r="BF225" s="170">
        <f t="shared" si="35"/>
        <v>0</v>
      </c>
      <c r="BG225" s="170">
        <f t="shared" si="36"/>
        <v>0</v>
      </c>
      <c r="BH225" s="170">
        <f t="shared" si="37"/>
        <v>0</v>
      </c>
      <c r="BI225" s="170">
        <f t="shared" si="38"/>
        <v>0</v>
      </c>
      <c r="BJ225" s="18" t="s">
        <v>87</v>
      </c>
      <c r="BK225" s="170">
        <f t="shared" si="39"/>
        <v>0</v>
      </c>
      <c r="BL225" s="18" t="s">
        <v>289</v>
      </c>
      <c r="BM225" s="169" t="s">
        <v>1108</v>
      </c>
    </row>
    <row r="226" spans="1:65" s="2" customFormat="1" ht="24.2" customHeight="1">
      <c r="A226" s="33"/>
      <c r="B226" s="156"/>
      <c r="C226" s="197" t="s">
        <v>2192</v>
      </c>
      <c r="D226" s="197" t="s">
        <v>305</v>
      </c>
      <c r="E226" s="198" t="s">
        <v>2593</v>
      </c>
      <c r="F226" s="199" t="s">
        <v>2594</v>
      </c>
      <c r="G226" s="200" t="s">
        <v>444</v>
      </c>
      <c r="H226" s="201">
        <v>4</v>
      </c>
      <c r="I226" s="202"/>
      <c r="J226" s="203">
        <f t="shared" si="30"/>
        <v>0</v>
      </c>
      <c r="K226" s="204"/>
      <c r="L226" s="205"/>
      <c r="M226" s="206" t="s">
        <v>1</v>
      </c>
      <c r="N226" s="207" t="s">
        <v>40</v>
      </c>
      <c r="O226" s="62"/>
      <c r="P226" s="167">
        <f t="shared" si="31"/>
        <v>0</v>
      </c>
      <c r="Q226" s="167">
        <v>0</v>
      </c>
      <c r="R226" s="167">
        <f t="shared" si="32"/>
        <v>0</v>
      </c>
      <c r="S226" s="167">
        <v>0</v>
      </c>
      <c r="T226" s="168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388</v>
      </c>
      <c r="AT226" s="169" t="s">
        <v>305</v>
      </c>
      <c r="AU226" s="169" t="s">
        <v>81</v>
      </c>
      <c r="AY226" s="18" t="s">
        <v>196</v>
      </c>
      <c r="BE226" s="170">
        <f t="shared" si="34"/>
        <v>0</v>
      </c>
      <c r="BF226" s="170">
        <f t="shared" si="35"/>
        <v>0</v>
      </c>
      <c r="BG226" s="170">
        <f t="shared" si="36"/>
        <v>0</v>
      </c>
      <c r="BH226" s="170">
        <f t="shared" si="37"/>
        <v>0</v>
      </c>
      <c r="BI226" s="170">
        <f t="shared" si="38"/>
        <v>0</v>
      </c>
      <c r="BJ226" s="18" t="s">
        <v>87</v>
      </c>
      <c r="BK226" s="170">
        <f t="shared" si="39"/>
        <v>0</v>
      </c>
      <c r="BL226" s="18" t="s">
        <v>289</v>
      </c>
      <c r="BM226" s="169" t="s">
        <v>1119</v>
      </c>
    </row>
    <row r="227" spans="1:65" s="2" customFormat="1" ht="16.5" customHeight="1">
      <c r="A227" s="33"/>
      <c r="B227" s="156"/>
      <c r="C227" s="157" t="s">
        <v>2099</v>
      </c>
      <c r="D227" s="157" t="s">
        <v>197</v>
      </c>
      <c r="E227" s="158" t="s">
        <v>2595</v>
      </c>
      <c r="F227" s="159" t="s">
        <v>2596</v>
      </c>
      <c r="G227" s="160" t="s">
        <v>444</v>
      </c>
      <c r="H227" s="161">
        <v>14</v>
      </c>
      <c r="I227" s="162"/>
      <c r="J227" s="163">
        <f t="shared" si="30"/>
        <v>0</v>
      </c>
      <c r="K227" s="164"/>
      <c r="L227" s="34"/>
      <c r="M227" s="165" t="s">
        <v>1</v>
      </c>
      <c r="N227" s="166" t="s">
        <v>40</v>
      </c>
      <c r="O227" s="62"/>
      <c r="P227" s="167">
        <f t="shared" si="31"/>
        <v>0</v>
      </c>
      <c r="Q227" s="167">
        <v>0</v>
      </c>
      <c r="R227" s="167">
        <f t="shared" si="32"/>
        <v>0</v>
      </c>
      <c r="S227" s="167">
        <v>0</v>
      </c>
      <c r="T227" s="168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289</v>
      </c>
      <c r="AT227" s="169" t="s">
        <v>197</v>
      </c>
      <c r="AU227" s="169" t="s">
        <v>81</v>
      </c>
      <c r="AY227" s="18" t="s">
        <v>196</v>
      </c>
      <c r="BE227" s="170">
        <f t="shared" si="34"/>
        <v>0</v>
      </c>
      <c r="BF227" s="170">
        <f t="shared" si="35"/>
        <v>0</v>
      </c>
      <c r="BG227" s="170">
        <f t="shared" si="36"/>
        <v>0</v>
      </c>
      <c r="BH227" s="170">
        <f t="shared" si="37"/>
        <v>0</v>
      </c>
      <c r="BI227" s="170">
        <f t="shared" si="38"/>
        <v>0</v>
      </c>
      <c r="BJ227" s="18" t="s">
        <v>87</v>
      </c>
      <c r="BK227" s="170">
        <f t="shared" si="39"/>
        <v>0</v>
      </c>
      <c r="BL227" s="18" t="s">
        <v>289</v>
      </c>
      <c r="BM227" s="169" t="s">
        <v>1128</v>
      </c>
    </row>
    <row r="228" spans="1:65" s="2" customFormat="1" ht="24.2" customHeight="1">
      <c r="A228" s="33"/>
      <c r="B228" s="156"/>
      <c r="C228" s="197" t="s">
        <v>737</v>
      </c>
      <c r="D228" s="197" t="s">
        <v>305</v>
      </c>
      <c r="E228" s="198" t="s">
        <v>2597</v>
      </c>
      <c r="F228" s="199" t="s">
        <v>2598</v>
      </c>
      <c r="G228" s="200" t="s">
        <v>444</v>
      </c>
      <c r="H228" s="201">
        <v>1</v>
      </c>
      <c r="I228" s="202"/>
      <c r="J228" s="203">
        <f t="shared" si="30"/>
        <v>0</v>
      </c>
      <c r="K228" s="204"/>
      <c r="L228" s="205"/>
      <c r="M228" s="206" t="s">
        <v>1</v>
      </c>
      <c r="N228" s="207" t="s">
        <v>40</v>
      </c>
      <c r="O228" s="62"/>
      <c r="P228" s="167">
        <f t="shared" si="31"/>
        <v>0</v>
      </c>
      <c r="Q228" s="167">
        <v>0</v>
      </c>
      <c r="R228" s="167">
        <f t="shared" si="32"/>
        <v>0</v>
      </c>
      <c r="S228" s="167">
        <v>0</v>
      </c>
      <c r="T228" s="168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388</v>
      </c>
      <c r="AT228" s="169" t="s">
        <v>305</v>
      </c>
      <c r="AU228" s="169" t="s">
        <v>81</v>
      </c>
      <c r="AY228" s="18" t="s">
        <v>196</v>
      </c>
      <c r="BE228" s="170">
        <f t="shared" si="34"/>
        <v>0</v>
      </c>
      <c r="BF228" s="170">
        <f t="shared" si="35"/>
        <v>0</v>
      </c>
      <c r="BG228" s="170">
        <f t="shared" si="36"/>
        <v>0</v>
      </c>
      <c r="BH228" s="170">
        <f t="shared" si="37"/>
        <v>0</v>
      </c>
      <c r="BI228" s="170">
        <f t="shared" si="38"/>
        <v>0</v>
      </c>
      <c r="BJ228" s="18" t="s">
        <v>87</v>
      </c>
      <c r="BK228" s="170">
        <f t="shared" si="39"/>
        <v>0</v>
      </c>
      <c r="BL228" s="18" t="s">
        <v>289</v>
      </c>
      <c r="BM228" s="169" t="s">
        <v>1139</v>
      </c>
    </row>
    <row r="229" spans="1:65" s="2" customFormat="1" ht="16.5" customHeight="1">
      <c r="A229" s="33"/>
      <c r="B229" s="156"/>
      <c r="C229" s="197" t="s">
        <v>741</v>
      </c>
      <c r="D229" s="197" t="s">
        <v>305</v>
      </c>
      <c r="E229" s="198" t="s">
        <v>2599</v>
      </c>
      <c r="F229" s="199" t="s">
        <v>2600</v>
      </c>
      <c r="G229" s="200" t="s">
        <v>444</v>
      </c>
      <c r="H229" s="201">
        <v>8</v>
      </c>
      <c r="I229" s="202"/>
      <c r="J229" s="203">
        <f t="shared" si="30"/>
        <v>0</v>
      </c>
      <c r="K229" s="204"/>
      <c r="L229" s="205"/>
      <c r="M229" s="206" t="s">
        <v>1</v>
      </c>
      <c r="N229" s="207" t="s">
        <v>40</v>
      </c>
      <c r="O229" s="62"/>
      <c r="P229" s="167">
        <f t="shared" si="31"/>
        <v>0</v>
      </c>
      <c r="Q229" s="167">
        <v>0</v>
      </c>
      <c r="R229" s="167">
        <f t="shared" si="32"/>
        <v>0</v>
      </c>
      <c r="S229" s="167">
        <v>0</v>
      </c>
      <c r="T229" s="168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388</v>
      </c>
      <c r="AT229" s="169" t="s">
        <v>305</v>
      </c>
      <c r="AU229" s="169" t="s">
        <v>81</v>
      </c>
      <c r="AY229" s="18" t="s">
        <v>196</v>
      </c>
      <c r="BE229" s="170">
        <f t="shared" si="34"/>
        <v>0</v>
      </c>
      <c r="BF229" s="170">
        <f t="shared" si="35"/>
        <v>0</v>
      </c>
      <c r="BG229" s="170">
        <f t="shared" si="36"/>
        <v>0</v>
      </c>
      <c r="BH229" s="170">
        <f t="shared" si="37"/>
        <v>0</v>
      </c>
      <c r="BI229" s="170">
        <f t="shared" si="38"/>
        <v>0</v>
      </c>
      <c r="BJ229" s="18" t="s">
        <v>87</v>
      </c>
      <c r="BK229" s="170">
        <f t="shared" si="39"/>
        <v>0</v>
      </c>
      <c r="BL229" s="18" t="s">
        <v>289</v>
      </c>
      <c r="BM229" s="169" t="s">
        <v>1153</v>
      </c>
    </row>
    <row r="230" spans="1:65" s="2" customFormat="1" ht="16.5" customHeight="1">
      <c r="A230" s="33"/>
      <c r="B230" s="156"/>
      <c r="C230" s="197" t="s">
        <v>746</v>
      </c>
      <c r="D230" s="197" t="s">
        <v>305</v>
      </c>
      <c r="E230" s="198" t="s">
        <v>2601</v>
      </c>
      <c r="F230" s="199" t="s">
        <v>2602</v>
      </c>
      <c r="G230" s="200" t="s">
        <v>444</v>
      </c>
      <c r="H230" s="201">
        <v>1</v>
      </c>
      <c r="I230" s="202"/>
      <c r="J230" s="203">
        <f t="shared" si="30"/>
        <v>0</v>
      </c>
      <c r="K230" s="204"/>
      <c r="L230" s="205"/>
      <c r="M230" s="206" t="s">
        <v>1</v>
      </c>
      <c r="N230" s="207" t="s">
        <v>40</v>
      </c>
      <c r="O230" s="62"/>
      <c r="P230" s="167">
        <f t="shared" si="31"/>
        <v>0</v>
      </c>
      <c r="Q230" s="167">
        <v>0</v>
      </c>
      <c r="R230" s="167">
        <f t="shared" si="32"/>
        <v>0</v>
      </c>
      <c r="S230" s="167">
        <v>0</v>
      </c>
      <c r="T230" s="168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388</v>
      </c>
      <c r="AT230" s="169" t="s">
        <v>305</v>
      </c>
      <c r="AU230" s="169" t="s">
        <v>81</v>
      </c>
      <c r="AY230" s="18" t="s">
        <v>196</v>
      </c>
      <c r="BE230" s="170">
        <f t="shared" si="34"/>
        <v>0</v>
      </c>
      <c r="BF230" s="170">
        <f t="shared" si="35"/>
        <v>0</v>
      </c>
      <c r="BG230" s="170">
        <f t="shared" si="36"/>
        <v>0</v>
      </c>
      <c r="BH230" s="170">
        <f t="shared" si="37"/>
        <v>0</v>
      </c>
      <c r="BI230" s="170">
        <f t="shared" si="38"/>
        <v>0</v>
      </c>
      <c r="BJ230" s="18" t="s">
        <v>87</v>
      </c>
      <c r="BK230" s="170">
        <f t="shared" si="39"/>
        <v>0</v>
      </c>
      <c r="BL230" s="18" t="s">
        <v>289</v>
      </c>
      <c r="BM230" s="169" t="s">
        <v>1171</v>
      </c>
    </row>
    <row r="231" spans="1:65" s="2" customFormat="1" ht="16.5" customHeight="1">
      <c r="A231" s="33"/>
      <c r="B231" s="156"/>
      <c r="C231" s="197" t="s">
        <v>751</v>
      </c>
      <c r="D231" s="197" t="s">
        <v>305</v>
      </c>
      <c r="E231" s="198" t="s">
        <v>2603</v>
      </c>
      <c r="F231" s="199" t="s">
        <v>2604</v>
      </c>
      <c r="G231" s="200" t="s">
        <v>444</v>
      </c>
      <c r="H231" s="201">
        <v>3</v>
      </c>
      <c r="I231" s="202"/>
      <c r="J231" s="203">
        <f t="shared" si="30"/>
        <v>0</v>
      </c>
      <c r="K231" s="204"/>
      <c r="L231" s="205"/>
      <c r="M231" s="206" t="s">
        <v>1</v>
      </c>
      <c r="N231" s="207" t="s">
        <v>40</v>
      </c>
      <c r="O231" s="62"/>
      <c r="P231" s="167">
        <f t="shared" si="31"/>
        <v>0</v>
      </c>
      <c r="Q231" s="167">
        <v>0</v>
      </c>
      <c r="R231" s="167">
        <f t="shared" si="32"/>
        <v>0</v>
      </c>
      <c r="S231" s="167">
        <v>0</v>
      </c>
      <c r="T231" s="168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388</v>
      </c>
      <c r="AT231" s="169" t="s">
        <v>305</v>
      </c>
      <c r="AU231" s="169" t="s">
        <v>81</v>
      </c>
      <c r="AY231" s="18" t="s">
        <v>196</v>
      </c>
      <c r="BE231" s="170">
        <f t="shared" si="34"/>
        <v>0</v>
      </c>
      <c r="BF231" s="170">
        <f t="shared" si="35"/>
        <v>0</v>
      </c>
      <c r="BG231" s="170">
        <f t="shared" si="36"/>
        <v>0</v>
      </c>
      <c r="BH231" s="170">
        <f t="shared" si="37"/>
        <v>0</v>
      </c>
      <c r="BI231" s="170">
        <f t="shared" si="38"/>
        <v>0</v>
      </c>
      <c r="BJ231" s="18" t="s">
        <v>87</v>
      </c>
      <c r="BK231" s="170">
        <f t="shared" si="39"/>
        <v>0</v>
      </c>
      <c r="BL231" s="18" t="s">
        <v>289</v>
      </c>
      <c r="BM231" s="169" t="s">
        <v>1184</v>
      </c>
    </row>
    <row r="232" spans="1:65" s="2" customFormat="1" ht="16.5" customHeight="1">
      <c r="A232" s="33"/>
      <c r="B232" s="156"/>
      <c r="C232" s="197" t="s">
        <v>756</v>
      </c>
      <c r="D232" s="197" t="s">
        <v>305</v>
      </c>
      <c r="E232" s="198" t="s">
        <v>2605</v>
      </c>
      <c r="F232" s="199" t="s">
        <v>2606</v>
      </c>
      <c r="G232" s="200" t="s">
        <v>444</v>
      </c>
      <c r="H232" s="201">
        <v>1</v>
      </c>
      <c r="I232" s="202"/>
      <c r="J232" s="203">
        <f t="shared" si="30"/>
        <v>0</v>
      </c>
      <c r="K232" s="204"/>
      <c r="L232" s="205"/>
      <c r="M232" s="206" t="s">
        <v>1</v>
      </c>
      <c r="N232" s="207" t="s">
        <v>40</v>
      </c>
      <c r="O232" s="62"/>
      <c r="P232" s="167">
        <f t="shared" si="31"/>
        <v>0</v>
      </c>
      <c r="Q232" s="167">
        <v>0</v>
      </c>
      <c r="R232" s="167">
        <f t="shared" si="32"/>
        <v>0</v>
      </c>
      <c r="S232" s="167">
        <v>0</v>
      </c>
      <c r="T232" s="168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388</v>
      </c>
      <c r="AT232" s="169" t="s">
        <v>305</v>
      </c>
      <c r="AU232" s="169" t="s">
        <v>81</v>
      </c>
      <c r="AY232" s="18" t="s">
        <v>196</v>
      </c>
      <c r="BE232" s="170">
        <f t="shared" si="34"/>
        <v>0</v>
      </c>
      <c r="BF232" s="170">
        <f t="shared" si="35"/>
        <v>0</v>
      </c>
      <c r="BG232" s="170">
        <f t="shared" si="36"/>
        <v>0</v>
      </c>
      <c r="BH232" s="170">
        <f t="shared" si="37"/>
        <v>0</v>
      </c>
      <c r="BI232" s="170">
        <f t="shared" si="38"/>
        <v>0</v>
      </c>
      <c r="BJ232" s="18" t="s">
        <v>87</v>
      </c>
      <c r="BK232" s="170">
        <f t="shared" si="39"/>
        <v>0</v>
      </c>
      <c r="BL232" s="18" t="s">
        <v>289</v>
      </c>
      <c r="BM232" s="169" t="s">
        <v>1194</v>
      </c>
    </row>
    <row r="233" spans="1:65" s="2" customFormat="1" ht="16.5" customHeight="1">
      <c r="A233" s="33"/>
      <c r="B233" s="156"/>
      <c r="C233" s="157" t="s">
        <v>761</v>
      </c>
      <c r="D233" s="157" t="s">
        <v>197</v>
      </c>
      <c r="E233" s="158" t="s">
        <v>2607</v>
      </c>
      <c r="F233" s="159" t="s">
        <v>2608</v>
      </c>
      <c r="G233" s="160" t="s">
        <v>444</v>
      </c>
      <c r="H233" s="161">
        <v>12</v>
      </c>
      <c r="I233" s="162"/>
      <c r="J233" s="163">
        <f t="shared" si="3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31"/>
        <v>0</v>
      </c>
      <c r="Q233" s="167">
        <v>0</v>
      </c>
      <c r="R233" s="167">
        <f t="shared" si="32"/>
        <v>0</v>
      </c>
      <c r="S233" s="167">
        <v>0</v>
      </c>
      <c r="T233" s="168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289</v>
      </c>
      <c r="AT233" s="169" t="s">
        <v>197</v>
      </c>
      <c r="AU233" s="169" t="s">
        <v>81</v>
      </c>
      <c r="AY233" s="18" t="s">
        <v>196</v>
      </c>
      <c r="BE233" s="170">
        <f t="shared" si="34"/>
        <v>0</v>
      </c>
      <c r="BF233" s="170">
        <f t="shared" si="35"/>
        <v>0</v>
      </c>
      <c r="BG233" s="170">
        <f t="shared" si="36"/>
        <v>0</v>
      </c>
      <c r="BH233" s="170">
        <f t="shared" si="37"/>
        <v>0</v>
      </c>
      <c r="BI233" s="170">
        <f t="shared" si="38"/>
        <v>0</v>
      </c>
      <c r="BJ233" s="18" t="s">
        <v>87</v>
      </c>
      <c r="BK233" s="170">
        <f t="shared" si="39"/>
        <v>0</v>
      </c>
      <c r="BL233" s="18" t="s">
        <v>289</v>
      </c>
      <c r="BM233" s="169" t="s">
        <v>1205</v>
      </c>
    </row>
    <row r="234" spans="1:65" s="2" customFormat="1" ht="16.5" customHeight="1">
      <c r="A234" s="33"/>
      <c r="B234" s="156"/>
      <c r="C234" s="197" t="s">
        <v>727</v>
      </c>
      <c r="D234" s="197" t="s">
        <v>305</v>
      </c>
      <c r="E234" s="198" t="s">
        <v>2609</v>
      </c>
      <c r="F234" s="199" t="s">
        <v>2610</v>
      </c>
      <c r="G234" s="200" t="s">
        <v>444</v>
      </c>
      <c r="H234" s="201">
        <v>8</v>
      </c>
      <c r="I234" s="202"/>
      <c r="J234" s="203">
        <f t="shared" si="30"/>
        <v>0</v>
      </c>
      <c r="K234" s="204"/>
      <c r="L234" s="205"/>
      <c r="M234" s="206" t="s">
        <v>1</v>
      </c>
      <c r="N234" s="207" t="s">
        <v>40</v>
      </c>
      <c r="O234" s="62"/>
      <c r="P234" s="167">
        <f t="shared" si="31"/>
        <v>0</v>
      </c>
      <c r="Q234" s="167">
        <v>0</v>
      </c>
      <c r="R234" s="167">
        <f t="shared" si="32"/>
        <v>0</v>
      </c>
      <c r="S234" s="167">
        <v>0</v>
      </c>
      <c r="T234" s="168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388</v>
      </c>
      <c r="AT234" s="169" t="s">
        <v>305</v>
      </c>
      <c r="AU234" s="169" t="s">
        <v>81</v>
      </c>
      <c r="AY234" s="18" t="s">
        <v>196</v>
      </c>
      <c r="BE234" s="170">
        <f t="shared" si="34"/>
        <v>0</v>
      </c>
      <c r="BF234" s="170">
        <f t="shared" si="35"/>
        <v>0</v>
      </c>
      <c r="BG234" s="170">
        <f t="shared" si="36"/>
        <v>0</v>
      </c>
      <c r="BH234" s="170">
        <f t="shared" si="37"/>
        <v>0</v>
      </c>
      <c r="BI234" s="170">
        <f t="shared" si="38"/>
        <v>0</v>
      </c>
      <c r="BJ234" s="18" t="s">
        <v>87</v>
      </c>
      <c r="BK234" s="170">
        <f t="shared" si="39"/>
        <v>0</v>
      </c>
      <c r="BL234" s="18" t="s">
        <v>289</v>
      </c>
      <c r="BM234" s="169" t="s">
        <v>1219</v>
      </c>
    </row>
    <row r="235" spans="1:65" s="2" customFormat="1" ht="16.5" customHeight="1">
      <c r="A235" s="33"/>
      <c r="B235" s="156"/>
      <c r="C235" s="197" t="s">
        <v>772</v>
      </c>
      <c r="D235" s="197" t="s">
        <v>305</v>
      </c>
      <c r="E235" s="198" t="s">
        <v>2611</v>
      </c>
      <c r="F235" s="199" t="s">
        <v>2612</v>
      </c>
      <c r="G235" s="200" t="s">
        <v>444</v>
      </c>
      <c r="H235" s="201">
        <v>2</v>
      </c>
      <c r="I235" s="202"/>
      <c r="J235" s="203">
        <f t="shared" si="30"/>
        <v>0</v>
      </c>
      <c r="K235" s="204"/>
      <c r="L235" s="205"/>
      <c r="M235" s="206" t="s">
        <v>1</v>
      </c>
      <c r="N235" s="207" t="s">
        <v>40</v>
      </c>
      <c r="O235" s="62"/>
      <c r="P235" s="167">
        <f t="shared" si="31"/>
        <v>0</v>
      </c>
      <c r="Q235" s="167">
        <v>0</v>
      </c>
      <c r="R235" s="167">
        <f t="shared" si="32"/>
        <v>0</v>
      </c>
      <c r="S235" s="167">
        <v>0</v>
      </c>
      <c r="T235" s="168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388</v>
      </c>
      <c r="AT235" s="169" t="s">
        <v>305</v>
      </c>
      <c r="AU235" s="169" t="s">
        <v>81</v>
      </c>
      <c r="AY235" s="18" t="s">
        <v>196</v>
      </c>
      <c r="BE235" s="170">
        <f t="shared" si="34"/>
        <v>0</v>
      </c>
      <c r="BF235" s="170">
        <f t="shared" si="35"/>
        <v>0</v>
      </c>
      <c r="BG235" s="170">
        <f t="shared" si="36"/>
        <v>0</v>
      </c>
      <c r="BH235" s="170">
        <f t="shared" si="37"/>
        <v>0</v>
      </c>
      <c r="BI235" s="170">
        <f t="shared" si="38"/>
        <v>0</v>
      </c>
      <c r="BJ235" s="18" t="s">
        <v>87</v>
      </c>
      <c r="BK235" s="170">
        <f t="shared" si="39"/>
        <v>0</v>
      </c>
      <c r="BL235" s="18" t="s">
        <v>289</v>
      </c>
      <c r="BM235" s="169" t="s">
        <v>1256</v>
      </c>
    </row>
    <row r="236" spans="1:65" s="2" customFormat="1" ht="16.5" customHeight="1">
      <c r="A236" s="33"/>
      <c r="B236" s="156"/>
      <c r="C236" s="197" t="s">
        <v>778</v>
      </c>
      <c r="D236" s="197" t="s">
        <v>305</v>
      </c>
      <c r="E236" s="198" t="s">
        <v>2613</v>
      </c>
      <c r="F236" s="199" t="s">
        <v>2614</v>
      </c>
      <c r="G236" s="200" t="s">
        <v>444</v>
      </c>
      <c r="H236" s="201">
        <v>2</v>
      </c>
      <c r="I236" s="202"/>
      <c r="J236" s="203">
        <f t="shared" si="30"/>
        <v>0</v>
      </c>
      <c r="K236" s="204"/>
      <c r="L236" s="205"/>
      <c r="M236" s="206" t="s">
        <v>1</v>
      </c>
      <c r="N236" s="207" t="s">
        <v>40</v>
      </c>
      <c r="O236" s="62"/>
      <c r="P236" s="167">
        <f t="shared" si="31"/>
        <v>0</v>
      </c>
      <c r="Q236" s="167">
        <v>0</v>
      </c>
      <c r="R236" s="167">
        <f t="shared" si="32"/>
        <v>0</v>
      </c>
      <c r="S236" s="167">
        <v>0</v>
      </c>
      <c r="T236" s="168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388</v>
      </c>
      <c r="AT236" s="169" t="s">
        <v>305</v>
      </c>
      <c r="AU236" s="169" t="s">
        <v>81</v>
      </c>
      <c r="AY236" s="18" t="s">
        <v>196</v>
      </c>
      <c r="BE236" s="170">
        <f t="shared" si="34"/>
        <v>0</v>
      </c>
      <c r="BF236" s="170">
        <f t="shared" si="35"/>
        <v>0</v>
      </c>
      <c r="BG236" s="170">
        <f t="shared" si="36"/>
        <v>0</v>
      </c>
      <c r="BH236" s="170">
        <f t="shared" si="37"/>
        <v>0</v>
      </c>
      <c r="BI236" s="170">
        <f t="shared" si="38"/>
        <v>0</v>
      </c>
      <c r="BJ236" s="18" t="s">
        <v>87</v>
      </c>
      <c r="BK236" s="170">
        <f t="shared" si="39"/>
        <v>0</v>
      </c>
      <c r="BL236" s="18" t="s">
        <v>289</v>
      </c>
      <c r="BM236" s="169" t="s">
        <v>1265</v>
      </c>
    </row>
    <row r="237" spans="1:65" s="2" customFormat="1" ht="16.5" customHeight="1">
      <c r="A237" s="33"/>
      <c r="B237" s="156"/>
      <c r="C237" s="157" t="s">
        <v>783</v>
      </c>
      <c r="D237" s="157" t="s">
        <v>197</v>
      </c>
      <c r="E237" s="158" t="s">
        <v>2615</v>
      </c>
      <c r="F237" s="159" t="s">
        <v>2616</v>
      </c>
      <c r="G237" s="160" t="s">
        <v>444</v>
      </c>
      <c r="H237" s="161">
        <v>25</v>
      </c>
      <c r="I237" s="162"/>
      <c r="J237" s="163">
        <f t="shared" si="30"/>
        <v>0</v>
      </c>
      <c r="K237" s="164"/>
      <c r="L237" s="34"/>
      <c r="M237" s="165" t="s">
        <v>1</v>
      </c>
      <c r="N237" s="166" t="s">
        <v>40</v>
      </c>
      <c r="O237" s="62"/>
      <c r="P237" s="167">
        <f t="shared" si="31"/>
        <v>0</v>
      </c>
      <c r="Q237" s="167">
        <v>0</v>
      </c>
      <c r="R237" s="167">
        <f t="shared" si="32"/>
        <v>0</v>
      </c>
      <c r="S237" s="167">
        <v>0</v>
      </c>
      <c r="T237" s="168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289</v>
      </c>
      <c r="AT237" s="169" t="s">
        <v>197</v>
      </c>
      <c r="AU237" s="169" t="s">
        <v>81</v>
      </c>
      <c r="AY237" s="18" t="s">
        <v>196</v>
      </c>
      <c r="BE237" s="170">
        <f t="shared" si="34"/>
        <v>0</v>
      </c>
      <c r="BF237" s="170">
        <f t="shared" si="35"/>
        <v>0</v>
      </c>
      <c r="BG237" s="170">
        <f t="shared" si="36"/>
        <v>0</v>
      </c>
      <c r="BH237" s="170">
        <f t="shared" si="37"/>
        <v>0</v>
      </c>
      <c r="BI237" s="170">
        <f t="shared" si="38"/>
        <v>0</v>
      </c>
      <c r="BJ237" s="18" t="s">
        <v>87</v>
      </c>
      <c r="BK237" s="170">
        <f t="shared" si="39"/>
        <v>0</v>
      </c>
      <c r="BL237" s="18" t="s">
        <v>289</v>
      </c>
      <c r="BM237" s="169" t="s">
        <v>1274</v>
      </c>
    </row>
    <row r="238" spans="1:65" s="2" customFormat="1" ht="16.5" customHeight="1">
      <c r="A238" s="33"/>
      <c r="B238" s="156"/>
      <c r="C238" s="197" t="s">
        <v>788</v>
      </c>
      <c r="D238" s="197" t="s">
        <v>305</v>
      </c>
      <c r="E238" s="198" t="s">
        <v>2617</v>
      </c>
      <c r="F238" s="199" t="s">
        <v>2618</v>
      </c>
      <c r="G238" s="200" t="s">
        <v>444</v>
      </c>
      <c r="H238" s="201">
        <v>16</v>
      </c>
      <c r="I238" s="202"/>
      <c r="J238" s="203">
        <f t="shared" si="30"/>
        <v>0</v>
      </c>
      <c r="K238" s="204"/>
      <c r="L238" s="205"/>
      <c r="M238" s="206" t="s">
        <v>1</v>
      </c>
      <c r="N238" s="207" t="s">
        <v>40</v>
      </c>
      <c r="O238" s="62"/>
      <c r="P238" s="167">
        <f t="shared" si="31"/>
        <v>0</v>
      </c>
      <c r="Q238" s="167">
        <v>0</v>
      </c>
      <c r="R238" s="167">
        <f t="shared" si="32"/>
        <v>0</v>
      </c>
      <c r="S238" s="167">
        <v>0</v>
      </c>
      <c r="T238" s="168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388</v>
      </c>
      <c r="AT238" s="169" t="s">
        <v>305</v>
      </c>
      <c r="AU238" s="169" t="s">
        <v>81</v>
      </c>
      <c r="AY238" s="18" t="s">
        <v>196</v>
      </c>
      <c r="BE238" s="170">
        <f t="shared" si="34"/>
        <v>0</v>
      </c>
      <c r="BF238" s="170">
        <f t="shared" si="35"/>
        <v>0</v>
      </c>
      <c r="BG238" s="170">
        <f t="shared" si="36"/>
        <v>0</v>
      </c>
      <c r="BH238" s="170">
        <f t="shared" si="37"/>
        <v>0</v>
      </c>
      <c r="BI238" s="170">
        <f t="shared" si="38"/>
        <v>0</v>
      </c>
      <c r="BJ238" s="18" t="s">
        <v>87</v>
      </c>
      <c r="BK238" s="170">
        <f t="shared" si="39"/>
        <v>0</v>
      </c>
      <c r="BL238" s="18" t="s">
        <v>289</v>
      </c>
      <c r="BM238" s="169" t="s">
        <v>1282</v>
      </c>
    </row>
    <row r="239" spans="1:65" s="2" customFormat="1" ht="16.5" customHeight="1">
      <c r="A239" s="33"/>
      <c r="B239" s="156"/>
      <c r="C239" s="197" t="s">
        <v>791</v>
      </c>
      <c r="D239" s="197" t="s">
        <v>305</v>
      </c>
      <c r="E239" s="198" t="s">
        <v>2619</v>
      </c>
      <c r="F239" s="199" t="s">
        <v>2620</v>
      </c>
      <c r="G239" s="200" t="s">
        <v>444</v>
      </c>
      <c r="H239" s="201">
        <v>6</v>
      </c>
      <c r="I239" s="202"/>
      <c r="J239" s="203">
        <f t="shared" si="30"/>
        <v>0</v>
      </c>
      <c r="K239" s="204"/>
      <c r="L239" s="205"/>
      <c r="M239" s="206" t="s">
        <v>1</v>
      </c>
      <c r="N239" s="207" t="s">
        <v>40</v>
      </c>
      <c r="O239" s="62"/>
      <c r="P239" s="167">
        <f t="shared" si="31"/>
        <v>0</v>
      </c>
      <c r="Q239" s="167">
        <v>0</v>
      </c>
      <c r="R239" s="167">
        <f t="shared" si="32"/>
        <v>0</v>
      </c>
      <c r="S239" s="167">
        <v>0</v>
      </c>
      <c r="T239" s="168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388</v>
      </c>
      <c r="AT239" s="169" t="s">
        <v>305</v>
      </c>
      <c r="AU239" s="169" t="s">
        <v>81</v>
      </c>
      <c r="AY239" s="18" t="s">
        <v>196</v>
      </c>
      <c r="BE239" s="170">
        <f t="shared" si="34"/>
        <v>0</v>
      </c>
      <c r="BF239" s="170">
        <f t="shared" si="35"/>
        <v>0</v>
      </c>
      <c r="BG239" s="170">
        <f t="shared" si="36"/>
        <v>0</v>
      </c>
      <c r="BH239" s="170">
        <f t="shared" si="37"/>
        <v>0</v>
      </c>
      <c r="BI239" s="170">
        <f t="shared" si="38"/>
        <v>0</v>
      </c>
      <c r="BJ239" s="18" t="s">
        <v>87</v>
      </c>
      <c r="BK239" s="170">
        <f t="shared" si="39"/>
        <v>0</v>
      </c>
      <c r="BL239" s="18" t="s">
        <v>289</v>
      </c>
      <c r="BM239" s="169" t="s">
        <v>1290</v>
      </c>
    </row>
    <row r="240" spans="1:65" s="2" customFormat="1" ht="16.5" customHeight="1">
      <c r="A240" s="33"/>
      <c r="B240" s="156"/>
      <c r="C240" s="197" t="s">
        <v>795</v>
      </c>
      <c r="D240" s="197" t="s">
        <v>305</v>
      </c>
      <c r="E240" s="198" t="s">
        <v>2621</v>
      </c>
      <c r="F240" s="199" t="s">
        <v>2622</v>
      </c>
      <c r="G240" s="200" t="s">
        <v>444</v>
      </c>
      <c r="H240" s="201">
        <v>3</v>
      </c>
      <c r="I240" s="202"/>
      <c r="J240" s="203">
        <f t="shared" si="30"/>
        <v>0</v>
      </c>
      <c r="K240" s="204"/>
      <c r="L240" s="205"/>
      <c r="M240" s="206" t="s">
        <v>1</v>
      </c>
      <c r="N240" s="207" t="s">
        <v>40</v>
      </c>
      <c r="O240" s="62"/>
      <c r="P240" s="167">
        <f t="shared" si="31"/>
        <v>0</v>
      </c>
      <c r="Q240" s="167">
        <v>0</v>
      </c>
      <c r="R240" s="167">
        <f t="shared" si="32"/>
        <v>0</v>
      </c>
      <c r="S240" s="167">
        <v>0</v>
      </c>
      <c r="T240" s="168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388</v>
      </c>
      <c r="AT240" s="169" t="s">
        <v>305</v>
      </c>
      <c r="AU240" s="169" t="s">
        <v>81</v>
      </c>
      <c r="AY240" s="18" t="s">
        <v>196</v>
      </c>
      <c r="BE240" s="170">
        <f t="shared" si="34"/>
        <v>0</v>
      </c>
      <c r="BF240" s="170">
        <f t="shared" si="35"/>
        <v>0</v>
      </c>
      <c r="BG240" s="170">
        <f t="shared" si="36"/>
        <v>0</v>
      </c>
      <c r="BH240" s="170">
        <f t="shared" si="37"/>
        <v>0</v>
      </c>
      <c r="BI240" s="170">
        <f t="shared" si="38"/>
        <v>0</v>
      </c>
      <c r="BJ240" s="18" t="s">
        <v>87</v>
      </c>
      <c r="BK240" s="170">
        <f t="shared" si="39"/>
        <v>0</v>
      </c>
      <c r="BL240" s="18" t="s">
        <v>289</v>
      </c>
      <c r="BM240" s="169" t="s">
        <v>1298</v>
      </c>
    </row>
    <row r="241" spans="1:65" s="2" customFormat="1" ht="16.5" customHeight="1">
      <c r="A241" s="33"/>
      <c r="B241" s="156"/>
      <c r="C241" s="157" t="s">
        <v>797</v>
      </c>
      <c r="D241" s="157" t="s">
        <v>197</v>
      </c>
      <c r="E241" s="158" t="s">
        <v>2623</v>
      </c>
      <c r="F241" s="159" t="s">
        <v>2624</v>
      </c>
      <c r="G241" s="160" t="s">
        <v>444</v>
      </c>
      <c r="H241" s="161">
        <v>12</v>
      </c>
      <c r="I241" s="162"/>
      <c r="J241" s="163">
        <f t="shared" si="30"/>
        <v>0</v>
      </c>
      <c r="K241" s="164"/>
      <c r="L241" s="34"/>
      <c r="M241" s="165" t="s">
        <v>1</v>
      </c>
      <c r="N241" s="166" t="s">
        <v>40</v>
      </c>
      <c r="O241" s="62"/>
      <c r="P241" s="167">
        <f t="shared" si="31"/>
        <v>0</v>
      </c>
      <c r="Q241" s="167">
        <v>0</v>
      </c>
      <c r="R241" s="167">
        <f t="shared" si="32"/>
        <v>0</v>
      </c>
      <c r="S241" s="167">
        <v>0</v>
      </c>
      <c r="T241" s="168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289</v>
      </c>
      <c r="AT241" s="169" t="s">
        <v>197</v>
      </c>
      <c r="AU241" s="169" t="s">
        <v>81</v>
      </c>
      <c r="AY241" s="18" t="s">
        <v>196</v>
      </c>
      <c r="BE241" s="170">
        <f t="shared" si="34"/>
        <v>0</v>
      </c>
      <c r="BF241" s="170">
        <f t="shared" si="35"/>
        <v>0</v>
      </c>
      <c r="BG241" s="170">
        <f t="shared" si="36"/>
        <v>0</v>
      </c>
      <c r="BH241" s="170">
        <f t="shared" si="37"/>
        <v>0</v>
      </c>
      <c r="BI241" s="170">
        <f t="shared" si="38"/>
        <v>0</v>
      </c>
      <c r="BJ241" s="18" t="s">
        <v>87</v>
      </c>
      <c r="BK241" s="170">
        <f t="shared" si="39"/>
        <v>0</v>
      </c>
      <c r="BL241" s="18" t="s">
        <v>289</v>
      </c>
      <c r="BM241" s="169" t="s">
        <v>1306</v>
      </c>
    </row>
    <row r="242" spans="1:65" s="2" customFormat="1" ht="16.5" customHeight="1">
      <c r="A242" s="33"/>
      <c r="B242" s="156"/>
      <c r="C242" s="197" t="s">
        <v>801</v>
      </c>
      <c r="D242" s="197" t="s">
        <v>305</v>
      </c>
      <c r="E242" s="198" t="s">
        <v>2625</v>
      </c>
      <c r="F242" s="199" t="s">
        <v>2626</v>
      </c>
      <c r="G242" s="200" t="s">
        <v>444</v>
      </c>
      <c r="H242" s="201">
        <v>8</v>
      </c>
      <c r="I242" s="202"/>
      <c r="J242" s="203">
        <f t="shared" si="30"/>
        <v>0</v>
      </c>
      <c r="K242" s="204"/>
      <c r="L242" s="205"/>
      <c r="M242" s="206" t="s">
        <v>1</v>
      </c>
      <c r="N242" s="207" t="s">
        <v>40</v>
      </c>
      <c r="O242" s="62"/>
      <c r="P242" s="167">
        <f t="shared" si="31"/>
        <v>0</v>
      </c>
      <c r="Q242" s="167">
        <v>0</v>
      </c>
      <c r="R242" s="167">
        <f t="shared" si="32"/>
        <v>0</v>
      </c>
      <c r="S242" s="167">
        <v>0</v>
      </c>
      <c r="T242" s="168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388</v>
      </c>
      <c r="AT242" s="169" t="s">
        <v>305</v>
      </c>
      <c r="AU242" s="169" t="s">
        <v>81</v>
      </c>
      <c r="AY242" s="18" t="s">
        <v>196</v>
      </c>
      <c r="BE242" s="170">
        <f t="shared" si="34"/>
        <v>0</v>
      </c>
      <c r="BF242" s="170">
        <f t="shared" si="35"/>
        <v>0</v>
      </c>
      <c r="BG242" s="170">
        <f t="shared" si="36"/>
        <v>0</v>
      </c>
      <c r="BH242" s="170">
        <f t="shared" si="37"/>
        <v>0</v>
      </c>
      <c r="BI242" s="170">
        <f t="shared" si="38"/>
        <v>0</v>
      </c>
      <c r="BJ242" s="18" t="s">
        <v>87</v>
      </c>
      <c r="BK242" s="170">
        <f t="shared" si="39"/>
        <v>0</v>
      </c>
      <c r="BL242" s="18" t="s">
        <v>289</v>
      </c>
      <c r="BM242" s="169" t="s">
        <v>2228</v>
      </c>
    </row>
    <row r="243" spans="1:65" s="2" customFormat="1" ht="16.5" customHeight="1">
      <c r="A243" s="33"/>
      <c r="B243" s="156"/>
      <c r="C243" s="197" t="s">
        <v>804</v>
      </c>
      <c r="D243" s="197" t="s">
        <v>305</v>
      </c>
      <c r="E243" s="198" t="s">
        <v>2627</v>
      </c>
      <c r="F243" s="199" t="s">
        <v>2628</v>
      </c>
      <c r="G243" s="200" t="s">
        <v>444</v>
      </c>
      <c r="H243" s="201">
        <v>2</v>
      </c>
      <c r="I243" s="202"/>
      <c r="J243" s="203">
        <f t="shared" si="30"/>
        <v>0</v>
      </c>
      <c r="K243" s="204"/>
      <c r="L243" s="205"/>
      <c r="M243" s="206" t="s">
        <v>1</v>
      </c>
      <c r="N243" s="207" t="s">
        <v>40</v>
      </c>
      <c r="O243" s="62"/>
      <c r="P243" s="167">
        <f t="shared" si="31"/>
        <v>0</v>
      </c>
      <c r="Q243" s="167">
        <v>0</v>
      </c>
      <c r="R243" s="167">
        <f t="shared" si="32"/>
        <v>0</v>
      </c>
      <c r="S243" s="167">
        <v>0</v>
      </c>
      <c r="T243" s="168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388</v>
      </c>
      <c r="AT243" s="169" t="s">
        <v>305</v>
      </c>
      <c r="AU243" s="169" t="s">
        <v>81</v>
      </c>
      <c r="AY243" s="18" t="s">
        <v>196</v>
      </c>
      <c r="BE243" s="170">
        <f t="shared" si="34"/>
        <v>0</v>
      </c>
      <c r="BF243" s="170">
        <f t="shared" si="35"/>
        <v>0</v>
      </c>
      <c r="BG243" s="170">
        <f t="shared" si="36"/>
        <v>0</v>
      </c>
      <c r="BH243" s="170">
        <f t="shared" si="37"/>
        <v>0</v>
      </c>
      <c r="BI243" s="170">
        <f t="shared" si="38"/>
        <v>0</v>
      </c>
      <c r="BJ243" s="18" t="s">
        <v>87</v>
      </c>
      <c r="BK243" s="170">
        <f t="shared" si="39"/>
        <v>0</v>
      </c>
      <c r="BL243" s="18" t="s">
        <v>289</v>
      </c>
      <c r="BM243" s="169" t="s">
        <v>2231</v>
      </c>
    </row>
    <row r="244" spans="1:65" s="2" customFormat="1" ht="16.5" customHeight="1">
      <c r="A244" s="33"/>
      <c r="B244" s="156"/>
      <c r="C244" s="197" t="s">
        <v>808</v>
      </c>
      <c r="D244" s="197" t="s">
        <v>305</v>
      </c>
      <c r="E244" s="198" t="s">
        <v>2629</v>
      </c>
      <c r="F244" s="199" t="s">
        <v>2630</v>
      </c>
      <c r="G244" s="200" t="s">
        <v>444</v>
      </c>
      <c r="H244" s="201">
        <v>2</v>
      </c>
      <c r="I244" s="202"/>
      <c r="J244" s="203">
        <f t="shared" si="30"/>
        <v>0</v>
      </c>
      <c r="K244" s="204"/>
      <c r="L244" s="205"/>
      <c r="M244" s="206" t="s">
        <v>1</v>
      </c>
      <c r="N244" s="207" t="s">
        <v>40</v>
      </c>
      <c r="O244" s="62"/>
      <c r="P244" s="167">
        <f t="shared" si="31"/>
        <v>0</v>
      </c>
      <c r="Q244" s="167">
        <v>0</v>
      </c>
      <c r="R244" s="167">
        <f t="shared" si="32"/>
        <v>0</v>
      </c>
      <c r="S244" s="167">
        <v>0</v>
      </c>
      <c r="T244" s="168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388</v>
      </c>
      <c r="AT244" s="169" t="s">
        <v>305</v>
      </c>
      <c r="AU244" s="169" t="s">
        <v>81</v>
      </c>
      <c r="AY244" s="18" t="s">
        <v>196</v>
      </c>
      <c r="BE244" s="170">
        <f t="shared" si="34"/>
        <v>0</v>
      </c>
      <c r="BF244" s="170">
        <f t="shared" si="35"/>
        <v>0</v>
      </c>
      <c r="BG244" s="170">
        <f t="shared" si="36"/>
        <v>0</v>
      </c>
      <c r="BH244" s="170">
        <f t="shared" si="37"/>
        <v>0</v>
      </c>
      <c r="BI244" s="170">
        <f t="shared" si="38"/>
        <v>0</v>
      </c>
      <c r="BJ244" s="18" t="s">
        <v>87</v>
      </c>
      <c r="BK244" s="170">
        <f t="shared" si="39"/>
        <v>0</v>
      </c>
      <c r="BL244" s="18" t="s">
        <v>289</v>
      </c>
      <c r="BM244" s="169" t="s">
        <v>2234</v>
      </c>
    </row>
    <row r="245" spans="1:65" s="2" customFormat="1" ht="16.5" customHeight="1">
      <c r="A245" s="33"/>
      <c r="B245" s="156"/>
      <c r="C245" s="157" t="s">
        <v>810</v>
      </c>
      <c r="D245" s="157" t="s">
        <v>197</v>
      </c>
      <c r="E245" s="158" t="s">
        <v>2631</v>
      </c>
      <c r="F245" s="159" t="s">
        <v>2632</v>
      </c>
      <c r="G245" s="160" t="s">
        <v>444</v>
      </c>
      <c r="H245" s="161">
        <v>25</v>
      </c>
      <c r="I245" s="162"/>
      <c r="J245" s="163">
        <f t="shared" si="30"/>
        <v>0</v>
      </c>
      <c r="K245" s="164"/>
      <c r="L245" s="34"/>
      <c r="M245" s="165" t="s">
        <v>1</v>
      </c>
      <c r="N245" s="166" t="s">
        <v>40</v>
      </c>
      <c r="O245" s="62"/>
      <c r="P245" s="167">
        <f t="shared" si="31"/>
        <v>0</v>
      </c>
      <c r="Q245" s="167">
        <v>0</v>
      </c>
      <c r="R245" s="167">
        <f t="shared" si="32"/>
        <v>0</v>
      </c>
      <c r="S245" s="167">
        <v>0</v>
      </c>
      <c r="T245" s="168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289</v>
      </c>
      <c r="AT245" s="169" t="s">
        <v>197</v>
      </c>
      <c r="AU245" s="169" t="s">
        <v>81</v>
      </c>
      <c r="AY245" s="18" t="s">
        <v>196</v>
      </c>
      <c r="BE245" s="170">
        <f t="shared" si="34"/>
        <v>0</v>
      </c>
      <c r="BF245" s="170">
        <f t="shared" si="35"/>
        <v>0</v>
      </c>
      <c r="BG245" s="170">
        <f t="shared" si="36"/>
        <v>0</v>
      </c>
      <c r="BH245" s="170">
        <f t="shared" si="37"/>
        <v>0</v>
      </c>
      <c r="BI245" s="170">
        <f t="shared" si="38"/>
        <v>0</v>
      </c>
      <c r="BJ245" s="18" t="s">
        <v>87</v>
      </c>
      <c r="BK245" s="170">
        <f t="shared" si="39"/>
        <v>0</v>
      </c>
      <c r="BL245" s="18" t="s">
        <v>289</v>
      </c>
      <c r="BM245" s="169" t="s">
        <v>1310</v>
      </c>
    </row>
    <row r="246" spans="1:65" s="2" customFormat="1" ht="16.5" customHeight="1">
      <c r="A246" s="33"/>
      <c r="B246" s="156"/>
      <c r="C246" s="197" t="s">
        <v>815</v>
      </c>
      <c r="D246" s="197" t="s">
        <v>305</v>
      </c>
      <c r="E246" s="198" t="s">
        <v>2633</v>
      </c>
      <c r="F246" s="199" t="s">
        <v>2634</v>
      </c>
      <c r="G246" s="200" t="s">
        <v>444</v>
      </c>
      <c r="H246" s="201">
        <v>19</v>
      </c>
      <c r="I246" s="202"/>
      <c r="J246" s="203">
        <f t="shared" si="30"/>
        <v>0</v>
      </c>
      <c r="K246" s="204"/>
      <c r="L246" s="205"/>
      <c r="M246" s="206" t="s">
        <v>1</v>
      </c>
      <c r="N246" s="207" t="s">
        <v>40</v>
      </c>
      <c r="O246" s="62"/>
      <c r="P246" s="167">
        <f t="shared" si="31"/>
        <v>0</v>
      </c>
      <c r="Q246" s="167">
        <v>0</v>
      </c>
      <c r="R246" s="167">
        <f t="shared" si="32"/>
        <v>0</v>
      </c>
      <c r="S246" s="167">
        <v>0</v>
      </c>
      <c r="T246" s="168">
        <f t="shared" si="3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388</v>
      </c>
      <c r="AT246" s="169" t="s">
        <v>305</v>
      </c>
      <c r="AU246" s="169" t="s">
        <v>81</v>
      </c>
      <c r="AY246" s="18" t="s">
        <v>196</v>
      </c>
      <c r="BE246" s="170">
        <f t="shared" si="34"/>
        <v>0</v>
      </c>
      <c r="BF246" s="170">
        <f t="shared" si="35"/>
        <v>0</v>
      </c>
      <c r="BG246" s="170">
        <f t="shared" si="36"/>
        <v>0</v>
      </c>
      <c r="BH246" s="170">
        <f t="shared" si="37"/>
        <v>0</v>
      </c>
      <c r="BI246" s="170">
        <f t="shared" si="38"/>
        <v>0</v>
      </c>
      <c r="BJ246" s="18" t="s">
        <v>87</v>
      </c>
      <c r="BK246" s="170">
        <f t="shared" si="39"/>
        <v>0</v>
      </c>
      <c r="BL246" s="18" t="s">
        <v>289</v>
      </c>
      <c r="BM246" s="169" t="s">
        <v>1333</v>
      </c>
    </row>
    <row r="247" spans="1:65" s="2" customFormat="1" ht="16.5" customHeight="1">
      <c r="A247" s="33"/>
      <c r="B247" s="156"/>
      <c r="C247" s="197" t="s">
        <v>821</v>
      </c>
      <c r="D247" s="197" t="s">
        <v>305</v>
      </c>
      <c r="E247" s="198" t="s">
        <v>2635</v>
      </c>
      <c r="F247" s="199" t="s">
        <v>2636</v>
      </c>
      <c r="G247" s="200" t="s">
        <v>444</v>
      </c>
      <c r="H247" s="201">
        <v>3</v>
      </c>
      <c r="I247" s="202"/>
      <c r="J247" s="203">
        <f t="shared" si="30"/>
        <v>0</v>
      </c>
      <c r="K247" s="204"/>
      <c r="L247" s="205"/>
      <c r="M247" s="206" t="s">
        <v>1</v>
      </c>
      <c r="N247" s="207" t="s">
        <v>40</v>
      </c>
      <c r="O247" s="62"/>
      <c r="P247" s="167">
        <f t="shared" si="31"/>
        <v>0</v>
      </c>
      <c r="Q247" s="167">
        <v>0</v>
      </c>
      <c r="R247" s="167">
        <f t="shared" si="32"/>
        <v>0</v>
      </c>
      <c r="S247" s="167">
        <v>0</v>
      </c>
      <c r="T247" s="168">
        <f t="shared" si="3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388</v>
      </c>
      <c r="AT247" s="169" t="s">
        <v>305</v>
      </c>
      <c r="AU247" s="169" t="s">
        <v>81</v>
      </c>
      <c r="AY247" s="18" t="s">
        <v>196</v>
      </c>
      <c r="BE247" s="170">
        <f t="shared" si="34"/>
        <v>0</v>
      </c>
      <c r="BF247" s="170">
        <f t="shared" si="35"/>
        <v>0</v>
      </c>
      <c r="BG247" s="170">
        <f t="shared" si="36"/>
        <v>0</v>
      </c>
      <c r="BH247" s="170">
        <f t="shared" si="37"/>
        <v>0</v>
      </c>
      <c r="BI247" s="170">
        <f t="shared" si="38"/>
        <v>0</v>
      </c>
      <c r="BJ247" s="18" t="s">
        <v>87</v>
      </c>
      <c r="BK247" s="170">
        <f t="shared" si="39"/>
        <v>0</v>
      </c>
      <c r="BL247" s="18" t="s">
        <v>289</v>
      </c>
      <c r="BM247" s="169" t="s">
        <v>1344</v>
      </c>
    </row>
    <row r="248" spans="1:65" s="2" customFormat="1" ht="16.5" customHeight="1">
      <c r="A248" s="33"/>
      <c r="B248" s="156"/>
      <c r="C248" s="197" t="s">
        <v>826</v>
      </c>
      <c r="D248" s="197" t="s">
        <v>305</v>
      </c>
      <c r="E248" s="198" t="s">
        <v>2637</v>
      </c>
      <c r="F248" s="199" t="s">
        <v>2638</v>
      </c>
      <c r="G248" s="200" t="s">
        <v>444</v>
      </c>
      <c r="H248" s="201">
        <v>3</v>
      </c>
      <c r="I248" s="202"/>
      <c r="J248" s="203">
        <f t="shared" si="30"/>
        <v>0</v>
      </c>
      <c r="K248" s="204"/>
      <c r="L248" s="205"/>
      <c r="M248" s="206" t="s">
        <v>1</v>
      </c>
      <c r="N248" s="207" t="s">
        <v>40</v>
      </c>
      <c r="O248" s="62"/>
      <c r="P248" s="167">
        <f t="shared" si="31"/>
        <v>0</v>
      </c>
      <c r="Q248" s="167">
        <v>0</v>
      </c>
      <c r="R248" s="167">
        <f t="shared" si="32"/>
        <v>0</v>
      </c>
      <c r="S248" s="167">
        <v>0</v>
      </c>
      <c r="T248" s="168">
        <f t="shared" si="3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388</v>
      </c>
      <c r="AT248" s="169" t="s">
        <v>305</v>
      </c>
      <c r="AU248" s="169" t="s">
        <v>81</v>
      </c>
      <c r="AY248" s="18" t="s">
        <v>196</v>
      </c>
      <c r="BE248" s="170">
        <f t="shared" si="34"/>
        <v>0</v>
      </c>
      <c r="BF248" s="170">
        <f t="shared" si="35"/>
        <v>0</v>
      </c>
      <c r="BG248" s="170">
        <f t="shared" si="36"/>
        <v>0</v>
      </c>
      <c r="BH248" s="170">
        <f t="shared" si="37"/>
        <v>0</v>
      </c>
      <c r="BI248" s="170">
        <f t="shared" si="38"/>
        <v>0</v>
      </c>
      <c r="BJ248" s="18" t="s">
        <v>87</v>
      </c>
      <c r="BK248" s="170">
        <f t="shared" si="39"/>
        <v>0</v>
      </c>
      <c r="BL248" s="18" t="s">
        <v>289</v>
      </c>
      <c r="BM248" s="169" t="s">
        <v>1354</v>
      </c>
    </row>
    <row r="249" spans="1:65" s="2" customFormat="1" ht="16.5" customHeight="1">
      <c r="A249" s="33"/>
      <c r="B249" s="156"/>
      <c r="C249" s="157" t="s">
        <v>830</v>
      </c>
      <c r="D249" s="157" t="s">
        <v>197</v>
      </c>
      <c r="E249" s="158" t="s">
        <v>2639</v>
      </c>
      <c r="F249" s="159" t="s">
        <v>2640</v>
      </c>
      <c r="G249" s="160" t="s">
        <v>444</v>
      </c>
      <c r="H249" s="161">
        <v>4</v>
      </c>
      <c r="I249" s="162"/>
      <c r="J249" s="163">
        <f t="shared" si="3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31"/>
        <v>0</v>
      </c>
      <c r="Q249" s="167">
        <v>0</v>
      </c>
      <c r="R249" s="167">
        <f t="shared" si="32"/>
        <v>0</v>
      </c>
      <c r="S249" s="167">
        <v>0</v>
      </c>
      <c r="T249" s="168">
        <f t="shared" si="3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289</v>
      </c>
      <c r="AT249" s="169" t="s">
        <v>197</v>
      </c>
      <c r="AU249" s="169" t="s">
        <v>81</v>
      </c>
      <c r="AY249" s="18" t="s">
        <v>196</v>
      </c>
      <c r="BE249" s="170">
        <f t="shared" si="34"/>
        <v>0</v>
      </c>
      <c r="BF249" s="170">
        <f t="shared" si="35"/>
        <v>0</v>
      </c>
      <c r="BG249" s="170">
        <f t="shared" si="36"/>
        <v>0</v>
      </c>
      <c r="BH249" s="170">
        <f t="shared" si="37"/>
        <v>0</v>
      </c>
      <c r="BI249" s="170">
        <f t="shared" si="38"/>
        <v>0</v>
      </c>
      <c r="BJ249" s="18" t="s">
        <v>87</v>
      </c>
      <c r="BK249" s="170">
        <f t="shared" si="39"/>
        <v>0</v>
      </c>
      <c r="BL249" s="18" t="s">
        <v>289</v>
      </c>
      <c r="BM249" s="169" t="s">
        <v>1366</v>
      </c>
    </row>
    <row r="250" spans="1:65" s="2" customFormat="1" ht="24.2" customHeight="1">
      <c r="A250" s="33"/>
      <c r="B250" s="156"/>
      <c r="C250" s="197" t="s">
        <v>834</v>
      </c>
      <c r="D250" s="197" t="s">
        <v>305</v>
      </c>
      <c r="E250" s="198" t="s">
        <v>2641</v>
      </c>
      <c r="F250" s="199" t="s">
        <v>2642</v>
      </c>
      <c r="G250" s="200" t="s">
        <v>444</v>
      </c>
      <c r="H250" s="201">
        <v>4</v>
      </c>
      <c r="I250" s="202"/>
      <c r="J250" s="203">
        <f t="shared" si="30"/>
        <v>0</v>
      </c>
      <c r="K250" s="204"/>
      <c r="L250" s="205"/>
      <c r="M250" s="206" t="s">
        <v>1</v>
      </c>
      <c r="N250" s="207" t="s">
        <v>40</v>
      </c>
      <c r="O250" s="62"/>
      <c r="P250" s="167">
        <f t="shared" si="31"/>
        <v>0</v>
      </c>
      <c r="Q250" s="167">
        <v>0</v>
      </c>
      <c r="R250" s="167">
        <f t="shared" si="32"/>
        <v>0</v>
      </c>
      <c r="S250" s="167">
        <v>0</v>
      </c>
      <c r="T250" s="168">
        <f t="shared" si="3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388</v>
      </c>
      <c r="AT250" s="169" t="s">
        <v>305</v>
      </c>
      <c r="AU250" s="169" t="s">
        <v>81</v>
      </c>
      <c r="AY250" s="18" t="s">
        <v>196</v>
      </c>
      <c r="BE250" s="170">
        <f t="shared" si="34"/>
        <v>0</v>
      </c>
      <c r="BF250" s="170">
        <f t="shared" si="35"/>
        <v>0</v>
      </c>
      <c r="BG250" s="170">
        <f t="shared" si="36"/>
        <v>0</v>
      </c>
      <c r="BH250" s="170">
        <f t="shared" si="37"/>
        <v>0</v>
      </c>
      <c r="BI250" s="170">
        <f t="shared" si="38"/>
        <v>0</v>
      </c>
      <c r="BJ250" s="18" t="s">
        <v>87</v>
      </c>
      <c r="BK250" s="170">
        <f t="shared" si="39"/>
        <v>0</v>
      </c>
      <c r="BL250" s="18" t="s">
        <v>289</v>
      </c>
      <c r="BM250" s="169" t="s">
        <v>1374</v>
      </c>
    </row>
    <row r="251" spans="1:65" s="2" customFormat="1" ht="16.5" customHeight="1">
      <c r="A251" s="33"/>
      <c r="B251" s="156"/>
      <c r="C251" s="157" t="s">
        <v>840</v>
      </c>
      <c r="D251" s="157" t="s">
        <v>197</v>
      </c>
      <c r="E251" s="158" t="s">
        <v>2643</v>
      </c>
      <c r="F251" s="159" t="s">
        <v>2644</v>
      </c>
      <c r="G251" s="160" t="s">
        <v>444</v>
      </c>
      <c r="H251" s="161">
        <v>1</v>
      </c>
      <c r="I251" s="162"/>
      <c r="J251" s="163">
        <f t="shared" si="30"/>
        <v>0</v>
      </c>
      <c r="K251" s="164"/>
      <c r="L251" s="34"/>
      <c r="M251" s="165" t="s">
        <v>1</v>
      </c>
      <c r="N251" s="166" t="s">
        <v>40</v>
      </c>
      <c r="O251" s="62"/>
      <c r="P251" s="167">
        <f t="shared" si="31"/>
        <v>0</v>
      </c>
      <c r="Q251" s="167">
        <v>0</v>
      </c>
      <c r="R251" s="167">
        <f t="shared" si="32"/>
        <v>0</v>
      </c>
      <c r="S251" s="167">
        <v>0</v>
      </c>
      <c r="T251" s="168">
        <f t="shared" si="3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289</v>
      </c>
      <c r="AT251" s="169" t="s">
        <v>197</v>
      </c>
      <c r="AU251" s="169" t="s">
        <v>81</v>
      </c>
      <c r="AY251" s="18" t="s">
        <v>196</v>
      </c>
      <c r="BE251" s="170">
        <f t="shared" si="34"/>
        <v>0</v>
      </c>
      <c r="BF251" s="170">
        <f t="shared" si="35"/>
        <v>0</v>
      </c>
      <c r="BG251" s="170">
        <f t="shared" si="36"/>
        <v>0</v>
      </c>
      <c r="BH251" s="170">
        <f t="shared" si="37"/>
        <v>0</v>
      </c>
      <c r="BI251" s="170">
        <f t="shared" si="38"/>
        <v>0</v>
      </c>
      <c r="BJ251" s="18" t="s">
        <v>87</v>
      </c>
      <c r="BK251" s="170">
        <f t="shared" si="39"/>
        <v>0</v>
      </c>
      <c r="BL251" s="18" t="s">
        <v>289</v>
      </c>
      <c r="BM251" s="169" t="s">
        <v>1386</v>
      </c>
    </row>
    <row r="252" spans="1:65" s="2" customFormat="1" ht="24.2" customHeight="1">
      <c r="A252" s="33"/>
      <c r="B252" s="156"/>
      <c r="C252" s="197" t="s">
        <v>842</v>
      </c>
      <c r="D252" s="197" t="s">
        <v>305</v>
      </c>
      <c r="E252" s="198" t="s">
        <v>2645</v>
      </c>
      <c r="F252" s="199" t="s">
        <v>2646</v>
      </c>
      <c r="G252" s="200" t="s">
        <v>444</v>
      </c>
      <c r="H252" s="201">
        <v>1</v>
      </c>
      <c r="I252" s="202"/>
      <c r="J252" s="203">
        <f t="shared" si="30"/>
        <v>0</v>
      </c>
      <c r="K252" s="204"/>
      <c r="L252" s="205"/>
      <c r="M252" s="206" t="s">
        <v>1</v>
      </c>
      <c r="N252" s="207" t="s">
        <v>40</v>
      </c>
      <c r="O252" s="62"/>
      <c r="P252" s="167">
        <f t="shared" si="31"/>
        <v>0</v>
      </c>
      <c r="Q252" s="167">
        <v>0</v>
      </c>
      <c r="R252" s="167">
        <f t="shared" si="32"/>
        <v>0</v>
      </c>
      <c r="S252" s="167">
        <v>0</v>
      </c>
      <c r="T252" s="168">
        <f t="shared" si="3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388</v>
      </c>
      <c r="AT252" s="169" t="s">
        <v>305</v>
      </c>
      <c r="AU252" s="169" t="s">
        <v>81</v>
      </c>
      <c r="AY252" s="18" t="s">
        <v>196</v>
      </c>
      <c r="BE252" s="170">
        <f t="shared" si="34"/>
        <v>0</v>
      </c>
      <c r="BF252" s="170">
        <f t="shared" si="35"/>
        <v>0</v>
      </c>
      <c r="BG252" s="170">
        <f t="shared" si="36"/>
        <v>0</v>
      </c>
      <c r="BH252" s="170">
        <f t="shared" si="37"/>
        <v>0</v>
      </c>
      <c r="BI252" s="170">
        <f t="shared" si="38"/>
        <v>0</v>
      </c>
      <c r="BJ252" s="18" t="s">
        <v>87</v>
      </c>
      <c r="BK252" s="170">
        <f t="shared" si="39"/>
        <v>0</v>
      </c>
      <c r="BL252" s="18" t="s">
        <v>289</v>
      </c>
      <c r="BM252" s="169" t="s">
        <v>1396</v>
      </c>
    </row>
    <row r="253" spans="1:65" s="2" customFormat="1" ht="16.5" customHeight="1">
      <c r="A253" s="33"/>
      <c r="B253" s="156"/>
      <c r="C253" s="157" t="s">
        <v>844</v>
      </c>
      <c r="D253" s="157" t="s">
        <v>197</v>
      </c>
      <c r="E253" s="158" t="s">
        <v>2643</v>
      </c>
      <c r="F253" s="159" t="s">
        <v>2644</v>
      </c>
      <c r="G253" s="160" t="s">
        <v>444</v>
      </c>
      <c r="H253" s="161">
        <v>1</v>
      </c>
      <c r="I253" s="162"/>
      <c r="J253" s="163">
        <f t="shared" si="30"/>
        <v>0</v>
      </c>
      <c r="K253" s="164"/>
      <c r="L253" s="34"/>
      <c r="M253" s="165" t="s">
        <v>1</v>
      </c>
      <c r="N253" s="166" t="s">
        <v>40</v>
      </c>
      <c r="O253" s="62"/>
      <c r="P253" s="167">
        <f t="shared" si="31"/>
        <v>0</v>
      </c>
      <c r="Q253" s="167">
        <v>0</v>
      </c>
      <c r="R253" s="167">
        <f t="shared" si="32"/>
        <v>0</v>
      </c>
      <c r="S253" s="167">
        <v>0</v>
      </c>
      <c r="T253" s="168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289</v>
      </c>
      <c r="AT253" s="169" t="s">
        <v>197</v>
      </c>
      <c r="AU253" s="169" t="s">
        <v>81</v>
      </c>
      <c r="AY253" s="18" t="s">
        <v>196</v>
      </c>
      <c r="BE253" s="170">
        <f t="shared" si="34"/>
        <v>0</v>
      </c>
      <c r="BF253" s="170">
        <f t="shared" si="35"/>
        <v>0</v>
      </c>
      <c r="BG253" s="170">
        <f t="shared" si="36"/>
        <v>0</v>
      </c>
      <c r="BH253" s="170">
        <f t="shared" si="37"/>
        <v>0</v>
      </c>
      <c r="BI253" s="170">
        <f t="shared" si="38"/>
        <v>0</v>
      </c>
      <c r="BJ253" s="18" t="s">
        <v>87</v>
      </c>
      <c r="BK253" s="170">
        <f t="shared" si="39"/>
        <v>0</v>
      </c>
      <c r="BL253" s="18" t="s">
        <v>289</v>
      </c>
      <c r="BM253" s="169" t="s">
        <v>1406</v>
      </c>
    </row>
    <row r="254" spans="1:65" s="2" customFormat="1" ht="21.75" customHeight="1">
      <c r="A254" s="33"/>
      <c r="B254" s="156"/>
      <c r="C254" s="197" t="s">
        <v>850</v>
      </c>
      <c r="D254" s="197" t="s">
        <v>305</v>
      </c>
      <c r="E254" s="198" t="s">
        <v>2647</v>
      </c>
      <c r="F254" s="199" t="s">
        <v>2648</v>
      </c>
      <c r="G254" s="200" t="s">
        <v>444</v>
      </c>
      <c r="H254" s="201">
        <v>5</v>
      </c>
      <c r="I254" s="202"/>
      <c r="J254" s="203">
        <f t="shared" si="30"/>
        <v>0</v>
      </c>
      <c r="K254" s="204"/>
      <c r="L254" s="205"/>
      <c r="M254" s="206" t="s">
        <v>1</v>
      </c>
      <c r="N254" s="207" t="s">
        <v>40</v>
      </c>
      <c r="O254" s="62"/>
      <c r="P254" s="167">
        <f t="shared" si="31"/>
        <v>0</v>
      </c>
      <c r="Q254" s="167">
        <v>0</v>
      </c>
      <c r="R254" s="167">
        <f t="shared" si="32"/>
        <v>0</v>
      </c>
      <c r="S254" s="167">
        <v>0</v>
      </c>
      <c r="T254" s="168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388</v>
      </c>
      <c r="AT254" s="169" t="s">
        <v>305</v>
      </c>
      <c r="AU254" s="169" t="s">
        <v>81</v>
      </c>
      <c r="AY254" s="18" t="s">
        <v>196</v>
      </c>
      <c r="BE254" s="170">
        <f t="shared" si="34"/>
        <v>0</v>
      </c>
      <c r="BF254" s="170">
        <f t="shared" si="35"/>
        <v>0</v>
      </c>
      <c r="BG254" s="170">
        <f t="shared" si="36"/>
        <v>0</v>
      </c>
      <c r="BH254" s="170">
        <f t="shared" si="37"/>
        <v>0</v>
      </c>
      <c r="BI254" s="170">
        <f t="shared" si="38"/>
        <v>0</v>
      </c>
      <c r="BJ254" s="18" t="s">
        <v>87</v>
      </c>
      <c r="BK254" s="170">
        <f t="shared" si="39"/>
        <v>0</v>
      </c>
      <c r="BL254" s="18" t="s">
        <v>289</v>
      </c>
      <c r="BM254" s="169" t="s">
        <v>1414</v>
      </c>
    </row>
    <row r="255" spans="1:65" s="12" customFormat="1" ht="25.9" customHeight="1">
      <c r="B255" s="146"/>
      <c r="D255" s="147" t="s">
        <v>73</v>
      </c>
      <c r="E255" s="148" t="s">
        <v>2649</v>
      </c>
      <c r="F255" s="148" t="s">
        <v>2650</v>
      </c>
      <c r="I255" s="149"/>
      <c r="J255" s="134">
        <f>BK255</f>
        <v>0</v>
      </c>
      <c r="L255" s="146"/>
      <c r="M255" s="150"/>
      <c r="N255" s="151"/>
      <c r="O255" s="151"/>
      <c r="P255" s="152">
        <f>SUM(P256:P280)</f>
        <v>0</v>
      </c>
      <c r="Q255" s="151"/>
      <c r="R255" s="152">
        <f>SUM(R256:R280)</f>
        <v>0</v>
      </c>
      <c r="S255" s="151"/>
      <c r="T255" s="153">
        <f>SUM(T256:T280)</f>
        <v>0</v>
      </c>
      <c r="AR255" s="147" t="s">
        <v>87</v>
      </c>
      <c r="AT255" s="154" t="s">
        <v>73</v>
      </c>
      <c r="AU255" s="154" t="s">
        <v>74</v>
      </c>
      <c r="AY255" s="147" t="s">
        <v>196</v>
      </c>
      <c r="BK255" s="155">
        <f>SUM(BK256:BK280)</f>
        <v>0</v>
      </c>
    </row>
    <row r="256" spans="1:65" s="2" customFormat="1" ht="16.5" customHeight="1">
      <c r="A256" s="33"/>
      <c r="B256" s="156"/>
      <c r="C256" s="157" t="s">
        <v>852</v>
      </c>
      <c r="D256" s="157" t="s">
        <v>197</v>
      </c>
      <c r="E256" s="158" t="s">
        <v>2651</v>
      </c>
      <c r="F256" s="159" t="s">
        <v>2652</v>
      </c>
      <c r="G256" s="160" t="s">
        <v>444</v>
      </c>
      <c r="H256" s="161">
        <v>98</v>
      </c>
      <c r="I256" s="162"/>
      <c r="J256" s="163">
        <f t="shared" ref="J256:J280" si="40">ROUND(I256*H256,2)</f>
        <v>0</v>
      </c>
      <c r="K256" s="164"/>
      <c r="L256" s="34"/>
      <c r="M256" s="165" t="s">
        <v>1</v>
      </c>
      <c r="N256" s="166" t="s">
        <v>40</v>
      </c>
      <c r="O256" s="62"/>
      <c r="P256" s="167">
        <f t="shared" ref="P256:P280" si="41">O256*H256</f>
        <v>0</v>
      </c>
      <c r="Q256" s="167">
        <v>0</v>
      </c>
      <c r="R256" s="167">
        <f t="shared" ref="R256:R280" si="42">Q256*H256</f>
        <v>0</v>
      </c>
      <c r="S256" s="167">
        <v>0</v>
      </c>
      <c r="T256" s="168">
        <f t="shared" ref="T256:T280" si="4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289</v>
      </c>
      <c r="AT256" s="169" t="s">
        <v>197</v>
      </c>
      <c r="AU256" s="169" t="s">
        <v>81</v>
      </c>
      <c r="AY256" s="18" t="s">
        <v>196</v>
      </c>
      <c r="BE256" s="170">
        <f t="shared" ref="BE256:BE280" si="44">IF(N256="základná",J256,0)</f>
        <v>0</v>
      </c>
      <c r="BF256" s="170">
        <f t="shared" ref="BF256:BF280" si="45">IF(N256="znížená",J256,0)</f>
        <v>0</v>
      </c>
      <c r="BG256" s="170">
        <f t="shared" ref="BG256:BG280" si="46">IF(N256="zákl. prenesená",J256,0)</f>
        <v>0</v>
      </c>
      <c r="BH256" s="170">
        <f t="shared" ref="BH256:BH280" si="47">IF(N256="zníž. prenesená",J256,0)</f>
        <v>0</v>
      </c>
      <c r="BI256" s="170">
        <f t="shared" ref="BI256:BI280" si="48">IF(N256="nulová",J256,0)</f>
        <v>0</v>
      </c>
      <c r="BJ256" s="18" t="s">
        <v>87</v>
      </c>
      <c r="BK256" s="170">
        <f t="shared" ref="BK256:BK280" si="49">ROUND(I256*H256,2)</f>
        <v>0</v>
      </c>
      <c r="BL256" s="18" t="s">
        <v>289</v>
      </c>
      <c r="BM256" s="169" t="s">
        <v>1422</v>
      </c>
    </row>
    <row r="257" spans="1:65" s="2" customFormat="1" ht="24.2" customHeight="1">
      <c r="A257" s="33"/>
      <c r="B257" s="156"/>
      <c r="C257" s="157" t="s">
        <v>854</v>
      </c>
      <c r="D257" s="157" t="s">
        <v>197</v>
      </c>
      <c r="E257" s="158" t="s">
        <v>2653</v>
      </c>
      <c r="F257" s="159" t="s">
        <v>2654</v>
      </c>
      <c r="G257" s="160" t="s">
        <v>444</v>
      </c>
      <c r="H257" s="161">
        <v>2</v>
      </c>
      <c r="I257" s="162"/>
      <c r="J257" s="163">
        <f t="shared" si="40"/>
        <v>0</v>
      </c>
      <c r="K257" s="164"/>
      <c r="L257" s="34"/>
      <c r="M257" s="165" t="s">
        <v>1</v>
      </c>
      <c r="N257" s="166" t="s">
        <v>40</v>
      </c>
      <c r="O257" s="62"/>
      <c r="P257" s="167">
        <f t="shared" si="41"/>
        <v>0</v>
      </c>
      <c r="Q257" s="167">
        <v>0</v>
      </c>
      <c r="R257" s="167">
        <f t="shared" si="42"/>
        <v>0</v>
      </c>
      <c r="S257" s="167">
        <v>0</v>
      </c>
      <c r="T257" s="168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289</v>
      </c>
      <c r="AT257" s="169" t="s">
        <v>197</v>
      </c>
      <c r="AU257" s="169" t="s">
        <v>81</v>
      </c>
      <c r="AY257" s="18" t="s">
        <v>196</v>
      </c>
      <c r="BE257" s="170">
        <f t="shared" si="44"/>
        <v>0</v>
      </c>
      <c r="BF257" s="170">
        <f t="shared" si="45"/>
        <v>0</v>
      </c>
      <c r="BG257" s="170">
        <f t="shared" si="46"/>
        <v>0</v>
      </c>
      <c r="BH257" s="170">
        <f t="shared" si="47"/>
        <v>0</v>
      </c>
      <c r="BI257" s="170">
        <f t="shared" si="48"/>
        <v>0</v>
      </c>
      <c r="BJ257" s="18" t="s">
        <v>87</v>
      </c>
      <c r="BK257" s="170">
        <f t="shared" si="49"/>
        <v>0</v>
      </c>
      <c r="BL257" s="18" t="s">
        <v>289</v>
      </c>
      <c r="BM257" s="169" t="s">
        <v>1430</v>
      </c>
    </row>
    <row r="258" spans="1:65" s="2" customFormat="1" ht="48.95" customHeight="1">
      <c r="A258" s="33"/>
      <c r="B258" s="156"/>
      <c r="C258" s="197" t="s">
        <v>861</v>
      </c>
      <c r="D258" s="197" t="s">
        <v>305</v>
      </c>
      <c r="E258" s="198" t="s">
        <v>2655</v>
      </c>
      <c r="F258" s="199" t="s">
        <v>2656</v>
      </c>
      <c r="G258" s="200" t="s">
        <v>444</v>
      </c>
      <c r="H258" s="201">
        <v>2</v>
      </c>
      <c r="I258" s="202"/>
      <c r="J258" s="203">
        <f t="shared" si="40"/>
        <v>0</v>
      </c>
      <c r="K258" s="204"/>
      <c r="L258" s="205"/>
      <c r="M258" s="206" t="s">
        <v>1</v>
      </c>
      <c r="N258" s="207" t="s">
        <v>40</v>
      </c>
      <c r="O258" s="62"/>
      <c r="P258" s="167">
        <f t="shared" si="41"/>
        <v>0</v>
      </c>
      <c r="Q258" s="167">
        <v>0</v>
      </c>
      <c r="R258" s="167">
        <f t="shared" si="42"/>
        <v>0</v>
      </c>
      <c r="S258" s="167">
        <v>0</v>
      </c>
      <c r="T258" s="168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388</v>
      </c>
      <c r="AT258" s="169" t="s">
        <v>305</v>
      </c>
      <c r="AU258" s="169" t="s">
        <v>81</v>
      </c>
      <c r="AY258" s="18" t="s">
        <v>196</v>
      </c>
      <c r="BE258" s="170">
        <f t="shared" si="44"/>
        <v>0</v>
      </c>
      <c r="BF258" s="170">
        <f t="shared" si="45"/>
        <v>0</v>
      </c>
      <c r="BG258" s="170">
        <f t="shared" si="46"/>
        <v>0</v>
      </c>
      <c r="BH258" s="170">
        <f t="shared" si="47"/>
        <v>0</v>
      </c>
      <c r="BI258" s="170">
        <f t="shared" si="48"/>
        <v>0</v>
      </c>
      <c r="BJ258" s="18" t="s">
        <v>87</v>
      </c>
      <c r="BK258" s="170">
        <f t="shared" si="49"/>
        <v>0</v>
      </c>
      <c r="BL258" s="18" t="s">
        <v>289</v>
      </c>
      <c r="BM258" s="169" t="s">
        <v>1438</v>
      </c>
    </row>
    <row r="259" spans="1:65" s="2" customFormat="1" ht="24.2" customHeight="1">
      <c r="A259" s="33"/>
      <c r="B259" s="156"/>
      <c r="C259" s="157" t="s">
        <v>863</v>
      </c>
      <c r="D259" s="157" t="s">
        <v>197</v>
      </c>
      <c r="E259" s="158" t="s">
        <v>2657</v>
      </c>
      <c r="F259" s="159" t="s">
        <v>2658</v>
      </c>
      <c r="G259" s="160" t="s">
        <v>444</v>
      </c>
      <c r="H259" s="161">
        <v>2</v>
      </c>
      <c r="I259" s="162"/>
      <c r="J259" s="163">
        <f t="shared" si="40"/>
        <v>0</v>
      </c>
      <c r="K259" s="164"/>
      <c r="L259" s="34"/>
      <c r="M259" s="165" t="s">
        <v>1</v>
      </c>
      <c r="N259" s="166" t="s">
        <v>40</v>
      </c>
      <c r="O259" s="62"/>
      <c r="P259" s="167">
        <f t="shared" si="41"/>
        <v>0</v>
      </c>
      <c r="Q259" s="167">
        <v>0</v>
      </c>
      <c r="R259" s="167">
        <f t="shared" si="42"/>
        <v>0</v>
      </c>
      <c r="S259" s="167">
        <v>0</v>
      </c>
      <c r="T259" s="168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289</v>
      </c>
      <c r="AT259" s="169" t="s">
        <v>197</v>
      </c>
      <c r="AU259" s="169" t="s">
        <v>81</v>
      </c>
      <c r="AY259" s="18" t="s">
        <v>196</v>
      </c>
      <c r="BE259" s="170">
        <f t="shared" si="44"/>
        <v>0</v>
      </c>
      <c r="BF259" s="170">
        <f t="shared" si="45"/>
        <v>0</v>
      </c>
      <c r="BG259" s="170">
        <f t="shared" si="46"/>
        <v>0</v>
      </c>
      <c r="BH259" s="170">
        <f t="shared" si="47"/>
        <v>0</v>
      </c>
      <c r="BI259" s="170">
        <f t="shared" si="48"/>
        <v>0</v>
      </c>
      <c r="BJ259" s="18" t="s">
        <v>87</v>
      </c>
      <c r="BK259" s="170">
        <f t="shared" si="49"/>
        <v>0</v>
      </c>
      <c r="BL259" s="18" t="s">
        <v>289</v>
      </c>
      <c r="BM259" s="169" t="s">
        <v>1446</v>
      </c>
    </row>
    <row r="260" spans="1:65" s="2" customFormat="1" ht="48.95" customHeight="1">
      <c r="A260" s="33"/>
      <c r="B260" s="156"/>
      <c r="C260" s="197" t="s">
        <v>865</v>
      </c>
      <c r="D260" s="197" t="s">
        <v>305</v>
      </c>
      <c r="E260" s="198" t="s">
        <v>2659</v>
      </c>
      <c r="F260" s="199" t="s">
        <v>2660</v>
      </c>
      <c r="G260" s="200" t="s">
        <v>444</v>
      </c>
      <c r="H260" s="201">
        <v>2</v>
      </c>
      <c r="I260" s="202"/>
      <c r="J260" s="203">
        <f t="shared" si="40"/>
        <v>0</v>
      </c>
      <c r="K260" s="204"/>
      <c r="L260" s="205"/>
      <c r="M260" s="206" t="s">
        <v>1</v>
      </c>
      <c r="N260" s="207" t="s">
        <v>40</v>
      </c>
      <c r="O260" s="62"/>
      <c r="P260" s="167">
        <f t="shared" si="41"/>
        <v>0</v>
      </c>
      <c r="Q260" s="167">
        <v>0</v>
      </c>
      <c r="R260" s="167">
        <f t="shared" si="42"/>
        <v>0</v>
      </c>
      <c r="S260" s="167">
        <v>0</v>
      </c>
      <c r="T260" s="168">
        <f t="shared" si="4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388</v>
      </c>
      <c r="AT260" s="169" t="s">
        <v>305</v>
      </c>
      <c r="AU260" s="169" t="s">
        <v>81</v>
      </c>
      <c r="AY260" s="18" t="s">
        <v>196</v>
      </c>
      <c r="BE260" s="170">
        <f t="shared" si="44"/>
        <v>0</v>
      </c>
      <c r="BF260" s="170">
        <f t="shared" si="45"/>
        <v>0</v>
      </c>
      <c r="BG260" s="170">
        <f t="shared" si="46"/>
        <v>0</v>
      </c>
      <c r="BH260" s="170">
        <f t="shared" si="47"/>
        <v>0</v>
      </c>
      <c r="BI260" s="170">
        <f t="shared" si="48"/>
        <v>0</v>
      </c>
      <c r="BJ260" s="18" t="s">
        <v>87</v>
      </c>
      <c r="BK260" s="170">
        <f t="shared" si="49"/>
        <v>0</v>
      </c>
      <c r="BL260" s="18" t="s">
        <v>289</v>
      </c>
      <c r="BM260" s="169" t="s">
        <v>1463</v>
      </c>
    </row>
    <row r="261" spans="1:65" s="2" customFormat="1" ht="24.2" customHeight="1">
      <c r="A261" s="33"/>
      <c r="B261" s="156"/>
      <c r="C261" s="157" t="s">
        <v>871</v>
      </c>
      <c r="D261" s="157" t="s">
        <v>197</v>
      </c>
      <c r="E261" s="158" t="s">
        <v>2657</v>
      </c>
      <c r="F261" s="159" t="s">
        <v>2658</v>
      </c>
      <c r="G261" s="160" t="s">
        <v>444</v>
      </c>
      <c r="H261" s="161">
        <v>6</v>
      </c>
      <c r="I261" s="162"/>
      <c r="J261" s="163">
        <f t="shared" si="40"/>
        <v>0</v>
      </c>
      <c r="K261" s="164"/>
      <c r="L261" s="34"/>
      <c r="M261" s="165" t="s">
        <v>1</v>
      </c>
      <c r="N261" s="166" t="s">
        <v>40</v>
      </c>
      <c r="O261" s="62"/>
      <c r="P261" s="167">
        <f t="shared" si="41"/>
        <v>0</v>
      </c>
      <c r="Q261" s="167">
        <v>0</v>
      </c>
      <c r="R261" s="167">
        <f t="shared" si="42"/>
        <v>0</v>
      </c>
      <c r="S261" s="167">
        <v>0</v>
      </c>
      <c r="T261" s="168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289</v>
      </c>
      <c r="AT261" s="169" t="s">
        <v>197</v>
      </c>
      <c r="AU261" s="169" t="s">
        <v>81</v>
      </c>
      <c r="AY261" s="18" t="s">
        <v>196</v>
      </c>
      <c r="BE261" s="170">
        <f t="shared" si="44"/>
        <v>0</v>
      </c>
      <c r="BF261" s="170">
        <f t="shared" si="45"/>
        <v>0</v>
      </c>
      <c r="BG261" s="170">
        <f t="shared" si="46"/>
        <v>0</v>
      </c>
      <c r="BH261" s="170">
        <f t="shared" si="47"/>
        <v>0</v>
      </c>
      <c r="BI261" s="170">
        <f t="shared" si="48"/>
        <v>0</v>
      </c>
      <c r="BJ261" s="18" t="s">
        <v>87</v>
      </c>
      <c r="BK261" s="170">
        <f t="shared" si="49"/>
        <v>0</v>
      </c>
      <c r="BL261" s="18" t="s">
        <v>289</v>
      </c>
      <c r="BM261" s="169" t="s">
        <v>1475</v>
      </c>
    </row>
    <row r="262" spans="1:65" s="2" customFormat="1" ht="48.95" customHeight="1">
      <c r="A262" s="33"/>
      <c r="B262" s="156"/>
      <c r="C262" s="197" t="s">
        <v>873</v>
      </c>
      <c r="D262" s="197" t="s">
        <v>305</v>
      </c>
      <c r="E262" s="198" t="s">
        <v>2661</v>
      </c>
      <c r="F262" s="199" t="s">
        <v>2662</v>
      </c>
      <c r="G262" s="200" t="s">
        <v>444</v>
      </c>
      <c r="H262" s="201">
        <v>6</v>
      </c>
      <c r="I262" s="202"/>
      <c r="J262" s="203">
        <f t="shared" si="40"/>
        <v>0</v>
      </c>
      <c r="K262" s="204"/>
      <c r="L262" s="205"/>
      <c r="M262" s="206" t="s">
        <v>1</v>
      </c>
      <c r="N262" s="207" t="s">
        <v>40</v>
      </c>
      <c r="O262" s="62"/>
      <c r="P262" s="167">
        <f t="shared" si="41"/>
        <v>0</v>
      </c>
      <c r="Q262" s="167">
        <v>0</v>
      </c>
      <c r="R262" s="167">
        <f t="shared" si="42"/>
        <v>0</v>
      </c>
      <c r="S262" s="167">
        <v>0</v>
      </c>
      <c r="T262" s="168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388</v>
      </c>
      <c r="AT262" s="169" t="s">
        <v>305</v>
      </c>
      <c r="AU262" s="169" t="s">
        <v>81</v>
      </c>
      <c r="AY262" s="18" t="s">
        <v>196</v>
      </c>
      <c r="BE262" s="170">
        <f t="shared" si="44"/>
        <v>0</v>
      </c>
      <c r="BF262" s="170">
        <f t="shared" si="45"/>
        <v>0</v>
      </c>
      <c r="BG262" s="170">
        <f t="shared" si="46"/>
        <v>0</v>
      </c>
      <c r="BH262" s="170">
        <f t="shared" si="47"/>
        <v>0</v>
      </c>
      <c r="BI262" s="170">
        <f t="shared" si="48"/>
        <v>0</v>
      </c>
      <c r="BJ262" s="18" t="s">
        <v>87</v>
      </c>
      <c r="BK262" s="170">
        <f t="shared" si="49"/>
        <v>0</v>
      </c>
      <c r="BL262" s="18" t="s">
        <v>289</v>
      </c>
      <c r="BM262" s="169" t="s">
        <v>1484</v>
      </c>
    </row>
    <row r="263" spans="1:65" s="2" customFormat="1" ht="24.2" customHeight="1">
      <c r="A263" s="33"/>
      <c r="B263" s="156"/>
      <c r="C263" s="157" t="s">
        <v>878</v>
      </c>
      <c r="D263" s="157" t="s">
        <v>197</v>
      </c>
      <c r="E263" s="158" t="s">
        <v>2663</v>
      </c>
      <c r="F263" s="159" t="s">
        <v>2664</v>
      </c>
      <c r="G263" s="160" t="s">
        <v>444</v>
      </c>
      <c r="H263" s="161">
        <v>7</v>
      </c>
      <c r="I263" s="162"/>
      <c r="J263" s="163">
        <f t="shared" si="40"/>
        <v>0</v>
      </c>
      <c r="K263" s="164"/>
      <c r="L263" s="34"/>
      <c r="M263" s="165" t="s">
        <v>1</v>
      </c>
      <c r="N263" s="166" t="s">
        <v>40</v>
      </c>
      <c r="O263" s="62"/>
      <c r="P263" s="167">
        <f t="shared" si="41"/>
        <v>0</v>
      </c>
      <c r="Q263" s="167">
        <v>0</v>
      </c>
      <c r="R263" s="167">
        <f t="shared" si="42"/>
        <v>0</v>
      </c>
      <c r="S263" s="167">
        <v>0</v>
      </c>
      <c r="T263" s="168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289</v>
      </c>
      <c r="AT263" s="169" t="s">
        <v>197</v>
      </c>
      <c r="AU263" s="169" t="s">
        <v>81</v>
      </c>
      <c r="AY263" s="18" t="s">
        <v>196</v>
      </c>
      <c r="BE263" s="170">
        <f t="shared" si="44"/>
        <v>0</v>
      </c>
      <c r="BF263" s="170">
        <f t="shared" si="45"/>
        <v>0</v>
      </c>
      <c r="BG263" s="170">
        <f t="shared" si="46"/>
        <v>0</v>
      </c>
      <c r="BH263" s="170">
        <f t="shared" si="47"/>
        <v>0</v>
      </c>
      <c r="BI263" s="170">
        <f t="shared" si="48"/>
        <v>0</v>
      </c>
      <c r="BJ263" s="18" t="s">
        <v>87</v>
      </c>
      <c r="BK263" s="170">
        <f t="shared" si="49"/>
        <v>0</v>
      </c>
      <c r="BL263" s="18" t="s">
        <v>289</v>
      </c>
      <c r="BM263" s="169" t="s">
        <v>1501</v>
      </c>
    </row>
    <row r="264" spans="1:65" s="2" customFormat="1" ht="48.95" customHeight="1">
      <c r="A264" s="33"/>
      <c r="B264" s="156"/>
      <c r="C264" s="197" t="s">
        <v>880</v>
      </c>
      <c r="D264" s="197" t="s">
        <v>305</v>
      </c>
      <c r="E264" s="198" t="s">
        <v>2665</v>
      </c>
      <c r="F264" s="199" t="s">
        <v>2666</v>
      </c>
      <c r="G264" s="200" t="s">
        <v>444</v>
      </c>
      <c r="H264" s="201">
        <v>3</v>
      </c>
      <c r="I264" s="202"/>
      <c r="J264" s="203">
        <f t="shared" si="40"/>
        <v>0</v>
      </c>
      <c r="K264" s="204"/>
      <c r="L264" s="205"/>
      <c r="M264" s="206" t="s">
        <v>1</v>
      </c>
      <c r="N264" s="207" t="s">
        <v>40</v>
      </c>
      <c r="O264" s="62"/>
      <c r="P264" s="167">
        <f t="shared" si="41"/>
        <v>0</v>
      </c>
      <c r="Q264" s="167">
        <v>0</v>
      </c>
      <c r="R264" s="167">
        <f t="shared" si="42"/>
        <v>0</v>
      </c>
      <c r="S264" s="167">
        <v>0</v>
      </c>
      <c r="T264" s="168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388</v>
      </c>
      <c r="AT264" s="169" t="s">
        <v>305</v>
      </c>
      <c r="AU264" s="169" t="s">
        <v>81</v>
      </c>
      <c r="AY264" s="18" t="s">
        <v>196</v>
      </c>
      <c r="BE264" s="170">
        <f t="shared" si="44"/>
        <v>0</v>
      </c>
      <c r="BF264" s="170">
        <f t="shared" si="45"/>
        <v>0</v>
      </c>
      <c r="BG264" s="170">
        <f t="shared" si="46"/>
        <v>0</v>
      </c>
      <c r="BH264" s="170">
        <f t="shared" si="47"/>
        <v>0</v>
      </c>
      <c r="BI264" s="170">
        <f t="shared" si="48"/>
        <v>0</v>
      </c>
      <c r="BJ264" s="18" t="s">
        <v>87</v>
      </c>
      <c r="BK264" s="170">
        <f t="shared" si="49"/>
        <v>0</v>
      </c>
      <c r="BL264" s="18" t="s">
        <v>289</v>
      </c>
      <c r="BM264" s="169" t="s">
        <v>1509</v>
      </c>
    </row>
    <row r="265" spans="1:65" s="2" customFormat="1" ht="48.95" customHeight="1">
      <c r="A265" s="33"/>
      <c r="B265" s="156"/>
      <c r="C265" s="197" t="s">
        <v>885</v>
      </c>
      <c r="D265" s="197" t="s">
        <v>305</v>
      </c>
      <c r="E265" s="198" t="s">
        <v>2667</v>
      </c>
      <c r="F265" s="199" t="s">
        <v>2668</v>
      </c>
      <c r="G265" s="200" t="s">
        <v>444</v>
      </c>
      <c r="H265" s="201">
        <v>3</v>
      </c>
      <c r="I265" s="202"/>
      <c r="J265" s="203">
        <f t="shared" si="40"/>
        <v>0</v>
      </c>
      <c r="K265" s="204"/>
      <c r="L265" s="205"/>
      <c r="M265" s="206" t="s">
        <v>1</v>
      </c>
      <c r="N265" s="207" t="s">
        <v>40</v>
      </c>
      <c r="O265" s="62"/>
      <c r="P265" s="167">
        <f t="shared" si="41"/>
        <v>0</v>
      </c>
      <c r="Q265" s="167">
        <v>0</v>
      </c>
      <c r="R265" s="167">
        <f t="shared" si="42"/>
        <v>0</v>
      </c>
      <c r="S265" s="167">
        <v>0</v>
      </c>
      <c r="T265" s="168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388</v>
      </c>
      <c r="AT265" s="169" t="s">
        <v>305</v>
      </c>
      <c r="AU265" s="169" t="s">
        <v>81</v>
      </c>
      <c r="AY265" s="18" t="s">
        <v>196</v>
      </c>
      <c r="BE265" s="170">
        <f t="shared" si="44"/>
        <v>0</v>
      </c>
      <c r="BF265" s="170">
        <f t="shared" si="45"/>
        <v>0</v>
      </c>
      <c r="BG265" s="170">
        <f t="shared" si="46"/>
        <v>0</v>
      </c>
      <c r="BH265" s="170">
        <f t="shared" si="47"/>
        <v>0</v>
      </c>
      <c r="BI265" s="170">
        <f t="shared" si="48"/>
        <v>0</v>
      </c>
      <c r="BJ265" s="18" t="s">
        <v>87</v>
      </c>
      <c r="BK265" s="170">
        <f t="shared" si="49"/>
        <v>0</v>
      </c>
      <c r="BL265" s="18" t="s">
        <v>289</v>
      </c>
      <c r="BM265" s="169" t="s">
        <v>1518</v>
      </c>
    </row>
    <row r="266" spans="1:65" s="2" customFormat="1" ht="48.95" customHeight="1">
      <c r="A266" s="33"/>
      <c r="B266" s="156"/>
      <c r="C266" s="197" t="s">
        <v>887</v>
      </c>
      <c r="D266" s="197" t="s">
        <v>305</v>
      </c>
      <c r="E266" s="198" t="s">
        <v>2669</v>
      </c>
      <c r="F266" s="199" t="s">
        <v>2670</v>
      </c>
      <c r="G266" s="200" t="s">
        <v>444</v>
      </c>
      <c r="H266" s="201">
        <v>1</v>
      </c>
      <c r="I266" s="202"/>
      <c r="J266" s="203">
        <f t="shared" si="40"/>
        <v>0</v>
      </c>
      <c r="K266" s="204"/>
      <c r="L266" s="205"/>
      <c r="M266" s="206" t="s">
        <v>1</v>
      </c>
      <c r="N266" s="207" t="s">
        <v>40</v>
      </c>
      <c r="O266" s="62"/>
      <c r="P266" s="167">
        <f t="shared" si="41"/>
        <v>0</v>
      </c>
      <c r="Q266" s="167">
        <v>0</v>
      </c>
      <c r="R266" s="167">
        <f t="shared" si="42"/>
        <v>0</v>
      </c>
      <c r="S266" s="167">
        <v>0</v>
      </c>
      <c r="T266" s="168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388</v>
      </c>
      <c r="AT266" s="169" t="s">
        <v>305</v>
      </c>
      <c r="AU266" s="169" t="s">
        <v>81</v>
      </c>
      <c r="AY266" s="18" t="s">
        <v>196</v>
      </c>
      <c r="BE266" s="170">
        <f t="shared" si="44"/>
        <v>0</v>
      </c>
      <c r="BF266" s="170">
        <f t="shared" si="45"/>
        <v>0</v>
      </c>
      <c r="BG266" s="170">
        <f t="shared" si="46"/>
        <v>0</v>
      </c>
      <c r="BH266" s="170">
        <f t="shared" si="47"/>
        <v>0</v>
      </c>
      <c r="BI266" s="170">
        <f t="shared" si="48"/>
        <v>0</v>
      </c>
      <c r="BJ266" s="18" t="s">
        <v>87</v>
      </c>
      <c r="BK266" s="170">
        <f t="shared" si="49"/>
        <v>0</v>
      </c>
      <c r="BL266" s="18" t="s">
        <v>289</v>
      </c>
      <c r="BM266" s="169" t="s">
        <v>1527</v>
      </c>
    </row>
    <row r="267" spans="1:65" s="2" customFormat="1" ht="33" customHeight="1">
      <c r="A267" s="33"/>
      <c r="B267" s="156"/>
      <c r="C267" s="157" t="s">
        <v>892</v>
      </c>
      <c r="D267" s="157" t="s">
        <v>197</v>
      </c>
      <c r="E267" s="158" t="s">
        <v>2671</v>
      </c>
      <c r="F267" s="159" t="s">
        <v>2672</v>
      </c>
      <c r="G267" s="160" t="s">
        <v>444</v>
      </c>
      <c r="H267" s="161">
        <v>19</v>
      </c>
      <c r="I267" s="162"/>
      <c r="J267" s="163">
        <f t="shared" si="40"/>
        <v>0</v>
      </c>
      <c r="K267" s="164"/>
      <c r="L267" s="34"/>
      <c r="M267" s="165" t="s">
        <v>1</v>
      </c>
      <c r="N267" s="166" t="s">
        <v>40</v>
      </c>
      <c r="O267" s="62"/>
      <c r="P267" s="167">
        <f t="shared" si="41"/>
        <v>0</v>
      </c>
      <c r="Q267" s="167">
        <v>0</v>
      </c>
      <c r="R267" s="167">
        <f t="shared" si="42"/>
        <v>0</v>
      </c>
      <c r="S267" s="167">
        <v>0</v>
      </c>
      <c r="T267" s="168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289</v>
      </c>
      <c r="AT267" s="169" t="s">
        <v>197</v>
      </c>
      <c r="AU267" s="169" t="s">
        <v>81</v>
      </c>
      <c r="AY267" s="18" t="s">
        <v>196</v>
      </c>
      <c r="BE267" s="170">
        <f t="shared" si="44"/>
        <v>0</v>
      </c>
      <c r="BF267" s="170">
        <f t="shared" si="45"/>
        <v>0</v>
      </c>
      <c r="BG267" s="170">
        <f t="shared" si="46"/>
        <v>0</v>
      </c>
      <c r="BH267" s="170">
        <f t="shared" si="47"/>
        <v>0</v>
      </c>
      <c r="BI267" s="170">
        <f t="shared" si="48"/>
        <v>0</v>
      </c>
      <c r="BJ267" s="18" t="s">
        <v>87</v>
      </c>
      <c r="BK267" s="170">
        <f t="shared" si="49"/>
        <v>0</v>
      </c>
      <c r="BL267" s="18" t="s">
        <v>289</v>
      </c>
      <c r="BM267" s="169" t="s">
        <v>1536</v>
      </c>
    </row>
    <row r="268" spans="1:65" s="2" customFormat="1" ht="48.95" customHeight="1">
      <c r="A268" s="33"/>
      <c r="B268" s="156"/>
      <c r="C268" s="197" t="s">
        <v>894</v>
      </c>
      <c r="D268" s="197" t="s">
        <v>305</v>
      </c>
      <c r="E268" s="198" t="s">
        <v>2673</v>
      </c>
      <c r="F268" s="199" t="s">
        <v>2674</v>
      </c>
      <c r="G268" s="200" t="s">
        <v>444</v>
      </c>
      <c r="H268" s="201">
        <v>9</v>
      </c>
      <c r="I268" s="202"/>
      <c r="J268" s="203">
        <f t="shared" si="40"/>
        <v>0</v>
      </c>
      <c r="K268" s="204"/>
      <c r="L268" s="205"/>
      <c r="M268" s="206" t="s">
        <v>1</v>
      </c>
      <c r="N268" s="207" t="s">
        <v>40</v>
      </c>
      <c r="O268" s="62"/>
      <c r="P268" s="167">
        <f t="shared" si="41"/>
        <v>0</v>
      </c>
      <c r="Q268" s="167">
        <v>0</v>
      </c>
      <c r="R268" s="167">
        <f t="shared" si="42"/>
        <v>0</v>
      </c>
      <c r="S268" s="167">
        <v>0</v>
      </c>
      <c r="T268" s="168">
        <f t="shared" si="4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388</v>
      </c>
      <c r="AT268" s="169" t="s">
        <v>305</v>
      </c>
      <c r="AU268" s="169" t="s">
        <v>81</v>
      </c>
      <c r="AY268" s="18" t="s">
        <v>196</v>
      </c>
      <c r="BE268" s="170">
        <f t="shared" si="44"/>
        <v>0</v>
      </c>
      <c r="BF268" s="170">
        <f t="shared" si="45"/>
        <v>0</v>
      </c>
      <c r="BG268" s="170">
        <f t="shared" si="46"/>
        <v>0</v>
      </c>
      <c r="BH268" s="170">
        <f t="shared" si="47"/>
        <v>0</v>
      </c>
      <c r="BI268" s="170">
        <f t="shared" si="48"/>
        <v>0</v>
      </c>
      <c r="BJ268" s="18" t="s">
        <v>87</v>
      </c>
      <c r="BK268" s="170">
        <f t="shared" si="49"/>
        <v>0</v>
      </c>
      <c r="BL268" s="18" t="s">
        <v>289</v>
      </c>
      <c r="BM268" s="169" t="s">
        <v>1549</v>
      </c>
    </row>
    <row r="269" spans="1:65" s="2" customFormat="1" ht="48.95" customHeight="1">
      <c r="A269" s="33"/>
      <c r="B269" s="156"/>
      <c r="C269" s="197" t="s">
        <v>899</v>
      </c>
      <c r="D269" s="197" t="s">
        <v>305</v>
      </c>
      <c r="E269" s="198" t="s">
        <v>2675</v>
      </c>
      <c r="F269" s="199" t="s">
        <v>2676</v>
      </c>
      <c r="G269" s="200" t="s">
        <v>444</v>
      </c>
      <c r="H269" s="201">
        <v>10</v>
      </c>
      <c r="I269" s="202"/>
      <c r="J269" s="203">
        <f t="shared" si="40"/>
        <v>0</v>
      </c>
      <c r="K269" s="204"/>
      <c r="L269" s="205"/>
      <c r="M269" s="206" t="s">
        <v>1</v>
      </c>
      <c r="N269" s="207" t="s">
        <v>40</v>
      </c>
      <c r="O269" s="62"/>
      <c r="P269" s="167">
        <f t="shared" si="41"/>
        <v>0</v>
      </c>
      <c r="Q269" s="167">
        <v>0</v>
      </c>
      <c r="R269" s="167">
        <f t="shared" si="42"/>
        <v>0</v>
      </c>
      <c r="S269" s="167">
        <v>0</v>
      </c>
      <c r="T269" s="168">
        <f t="shared" si="4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388</v>
      </c>
      <c r="AT269" s="169" t="s">
        <v>305</v>
      </c>
      <c r="AU269" s="169" t="s">
        <v>81</v>
      </c>
      <c r="AY269" s="18" t="s">
        <v>196</v>
      </c>
      <c r="BE269" s="170">
        <f t="shared" si="44"/>
        <v>0</v>
      </c>
      <c r="BF269" s="170">
        <f t="shared" si="45"/>
        <v>0</v>
      </c>
      <c r="BG269" s="170">
        <f t="shared" si="46"/>
        <v>0</v>
      </c>
      <c r="BH269" s="170">
        <f t="shared" si="47"/>
        <v>0</v>
      </c>
      <c r="BI269" s="170">
        <f t="shared" si="48"/>
        <v>0</v>
      </c>
      <c r="BJ269" s="18" t="s">
        <v>87</v>
      </c>
      <c r="BK269" s="170">
        <f t="shared" si="49"/>
        <v>0</v>
      </c>
      <c r="BL269" s="18" t="s">
        <v>289</v>
      </c>
      <c r="BM269" s="169" t="s">
        <v>1557</v>
      </c>
    </row>
    <row r="270" spans="1:65" s="2" customFormat="1" ht="33" customHeight="1">
      <c r="A270" s="33"/>
      <c r="B270" s="156"/>
      <c r="C270" s="157" t="s">
        <v>901</v>
      </c>
      <c r="D270" s="157" t="s">
        <v>197</v>
      </c>
      <c r="E270" s="158" t="s">
        <v>2677</v>
      </c>
      <c r="F270" s="159" t="s">
        <v>2678</v>
      </c>
      <c r="G270" s="160" t="s">
        <v>444</v>
      </c>
      <c r="H270" s="161">
        <v>9</v>
      </c>
      <c r="I270" s="162"/>
      <c r="J270" s="163">
        <f t="shared" si="40"/>
        <v>0</v>
      </c>
      <c r="K270" s="164"/>
      <c r="L270" s="34"/>
      <c r="M270" s="165" t="s">
        <v>1</v>
      </c>
      <c r="N270" s="166" t="s">
        <v>40</v>
      </c>
      <c r="O270" s="62"/>
      <c r="P270" s="167">
        <f t="shared" si="41"/>
        <v>0</v>
      </c>
      <c r="Q270" s="167">
        <v>0</v>
      </c>
      <c r="R270" s="167">
        <f t="shared" si="42"/>
        <v>0</v>
      </c>
      <c r="S270" s="167">
        <v>0</v>
      </c>
      <c r="T270" s="168">
        <f t="shared" si="4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289</v>
      </c>
      <c r="AT270" s="169" t="s">
        <v>197</v>
      </c>
      <c r="AU270" s="169" t="s">
        <v>81</v>
      </c>
      <c r="AY270" s="18" t="s">
        <v>196</v>
      </c>
      <c r="BE270" s="170">
        <f t="shared" si="44"/>
        <v>0</v>
      </c>
      <c r="BF270" s="170">
        <f t="shared" si="45"/>
        <v>0</v>
      </c>
      <c r="BG270" s="170">
        <f t="shared" si="46"/>
        <v>0</v>
      </c>
      <c r="BH270" s="170">
        <f t="shared" si="47"/>
        <v>0</v>
      </c>
      <c r="BI270" s="170">
        <f t="shared" si="48"/>
        <v>0</v>
      </c>
      <c r="BJ270" s="18" t="s">
        <v>87</v>
      </c>
      <c r="BK270" s="170">
        <f t="shared" si="49"/>
        <v>0</v>
      </c>
      <c r="BL270" s="18" t="s">
        <v>289</v>
      </c>
      <c r="BM270" s="169" t="s">
        <v>1567</v>
      </c>
    </row>
    <row r="271" spans="1:65" s="2" customFormat="1" ht="48.95" customHeight="1">
      <c r="A271" s="33"/>
      <c r="B271" s="156"/>
      <c r="C271" s="197" t="s">
        <v>907</v>
      </c>
      <c r="D271" s="197" t="s">
        <v>305</v>
      </c>
      <c r="E271" s="198" t="s">
        <v>2679</v>
      </c>
      <c r="F271" s="199" t="s">
        <v>2680</v>
      </c>
      <c r="G271" s="200" t="s">
        <v>444</v>
      </c>
      <c r="H271" s="201">
        <v>3</v>
      </c>
      <c r="I271" s="202"/>
      <c r="J271" s="203">
        <f t="shared" si="40"/>
        <v>0</v>
      </c>
      <c r="K271" s="204"/>
      <c r="L271" s="205"/>
      <c r="M271" s="206" t="s">
        <v>1</v>
      </c>
      <c r="N271" s="207" t="s">
        <v>40</v>
      </c>
      <c r="O271" s="62"/>
      <c r="P271" s="167">
        <f t="shared" si="41"/>
        <v>0</v>
      </c>
      <c r="Q271" s="167">
        <v>0</v>
      </c>
      <c r="R271" s="167">
        <f t="shared" si="42"/>
        <v>0</v>
      </c>
      <c r="S271" s="167">
        <v>0</v>
      </c>
      <c r="T271" s="168">
        <f t="shared" si="4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388</v>
      </c>
      <c r="AT271" s="169" t="s">
        <v>305</v>
      </c>
      <c r="AU271" s="169" t="s">
        <v>81</v>
      </c>
      <c r="AY271" s="18" t="s">
        <v>196</v>
      </c>
      <c r="BE271" s="170">
        <f t="shared" si="44"/>
        <v>0</v>
      </c>
      <c r="BF271" s="170">
        <f t="shared" si="45"/>
        <v>0</v>
      </c>
      <c r="BG271" s="170">
        <f t="shared" si="46"/>
        <v>0</v>
      </c>
      <c r="BH271" s="170">
        <f t="shared" si="47"/>
        <v>0</v>
      </c>
      <c r="BI271" s="170">
        <f t="shared" si="48"/>
        <v>0</v>
      </c>
      <c r="BJ271" s="18" t="s">
        <v>87</v>
      </c>
      <c r="BK271" s="170">
        <f t="shared" si="49"/>
        <v>0</v>
      </c>
      <c r="BL271" s="18" t="s">
        <v>289</v>
      </c>
      <c r="BM271" s="169" t="s">
        <v>1575</v>
      </c>
    </row>
    <row r="272" spans="1:65" s="2" customFormat="1" ht="44.25" customHeight="1">
      <c r="A272" s="33"/>
      <c r="B272" s="156"/>
      <c r="C272" s="197" t="s">
        <v>909</v>
      </c>
      <c r="D272" s="197" t="s">
        <v>305</v>
      </c>
      <c r="E272" s="198" t="s">
        <v>2681</v>
      </c>
      <c r="F272" s="199" t="s">
        <v>2682</v>
      </c>
      <c r="G272" s="200" t="s">
        <v>444</v>
      </c>
      <c r="H272" s="201">
        <v>6</v>
      </c>
      <c r="I272" s="202"/>
      <c r="J272" s="203">
        <f t="shared" si="40"/>
        <v>0</v>
      </c>
      <c r="K272" s="204"/>
      <c r="L272" s="205"/>
      <c r="M272" s="206" t="s">
        <v>1</v>
      </c>
      <c r="N272" s="207" t="s">
        <v>40</v>
      </c>
      <c r="O272" s="62"/>
      <c r="P272" s="167">
        <f t="shared" si="41"/>
        <v>0</v>
      </c>
      <c r="Q272" s="167">
        <v>0</v>
      </c>
      <c r="R272" s="167">
        <f t="shared" si="42"/>
        <v>0</v>
      </c>
      <c r="S272" s="167">
        <v>0</v>
      </c>
      <c r="T272" s="168">
        <f t="shared" si="4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388</v>
      </c>
      <c r="AT272" s="169" t="s">
        <v>305</v>
      </c>
      <c r="AU272" s="169" t="s">
        <v>81</v>
      </c>
      <c r="AY272" s="18" t="s">
        <v>196</v>
      </c>
      <c r="BE272" s="170">
        <f t="shared" si="44"/>
        <v>0</v>
      </c>
      <c r="BF272" s="170">
        <f t="shared" si="45"/>
        <v>0</v>
      </c>
      <c r="BG272" s="170">
        <f t="shared" si="46"/>
        <v>0</v>
      </c>
      <c r="BH272" s="170">
        <f t="shared" si="47"/>
        <v>0</v>
      </c>
      <c r="BI272" s="170">
        <f t="shared" si="48"/>
        <v>0</v>
      </c>
      <c r="BJ272" s="18" t="s">
        <v>87</v>
      </c>
      <c r="BK272" s="170">
        <f t="shared" si="49"/>
        <v>0</v>
      </c>
      <c r="BL272" s="18" t="s">
        <v>289</v>
      </c>
      <c r="BM272" s="169" t="s">
        <v>1583</v>
      </c>
    </row>
    <row r="273" spans="1:65" s="2" customFormat="1" ht="24.2" customHeight="1">
      <c r="A273" s="33"/>
      <c r="B273" s="156"/>
      <c r="C273" s="157" t="s">
        <v>917</v>
      </c>
      <c r="D273" s="157" t="s">
        <v>197</v>
      </c>
      <c r="E273" s="158" t="s">
        <v>2683</v>
      </c>
      <c r="F273" s="159" t="s">
        <v>2684</v>
      </c>
      <c r="G273" s="160" t="s">
        <v>444</v>
      </c>
      <c r="H273" s="161">
        <v>1</v>
      </c>
      <c r="I273" s="162"/>
      <c r="J273" s="163">
        <f t="shared" si="40"/>
        <v>0</v>
      </c>
      <c r="K273" s="164"/>
      <c r="L273" s="34"/>
      <c r="M273" s="165" t="s">
        <v>1</v>
      </c>
      <c r="N273" s="166" t="s">
        <v>40</v>
      </c>
      <c r="O273" s="62"/>
      <c r="P273" s="167">
        <f t="shared" si="41"/>
        <v>0</v>
      </c>
      <c r="Q273" s="167">
        <v>0</v>
      </c>
      <c r="R273" s="167">
        <f t="shared" si="42"/>
        <v>0</v>
      </c>
      <c r="S273" s="167">
        <v>0</v>
      </c>
      <c r="T273" s="168">
        <f t="shared" si="4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289</v>
      </c>
      <c r="AT273" s="169" t="s">
        <v>197</v>
      </c>
      <c r="AU273" s="169" t="s">
        <v>81</v>
      </c>
      <c r="AY273" s="18" t="s">
        <v>196</v>
      </c>
      <c r="BE273" s="170">
        <f t="shared" si="44"/>
        <v>0</v>
      </c>
      <c r="BF273" s="170">
        <f t="shared" si="45"/>
        <v>0</v>
      </c>
      <c r="BG273" s="170">
        <f t="shared" si="46"/>
        <v>0</v>
      </c>
      <c r="BH273" s="170">
        <f t="shared" si="47"/>
        <v>0</v>
      </c>
      <c r="BI273" s="170">
        <f t="shared" si="48"/>
        <v>0</v>
      </c>
      <c r="BJ273" s="18" t="s">
        <v>87</v>
      </c>
      <c r="BK273" s="170">
        <f t="shared" si="49"/>
        <v>0</v>
      </c>
      <c r="BL273" s="18" t="s">
        <v>289</v>
      </c>
      <c r="BM273" s="169" t="s">
        <v>1591</v>
      </c>
    </row>
    <row r="274" spans="1:65" s="2" customFormat="1" ht="48.95" customHeight="1">
      <c r="A274" s="33"/>
      <c r="B274" s="156"/>
      <c r="C274" s="197" t="s">
        <v>920</v>
      </c>
      <c r="D274" s="197" t="s">
        <v>305</v>
      </c>
      <c r="E274" s="198" t="s">
        <v>2685</v>
      </c>
      <c r="F274" s="199" t="s">
        <v>2686</v>
      </c>
      <c r="G274" s="200" t="s">
        <v>444</v>
      </c>
      <c r="H274" s="201">
        <v>1</v>
      </c>
      <c r="I274" s="202"/>
      <c r="J274" s="203">
        <f t="shared" si="40"/>
        <v>0</v>
      </c>
      <c r="K274" s="204"/>
      <c r="L274" s="205"/>
      <c r="M274" s="206" t="s">
        <v>1</v>
      </c>
      <c r="N274" s="207" t="s">
        <v>40</v>
      </c>
      <c r="O274" s="62"/>
      <c r="P274" s="167">
        <f t="shared" si="41"/>
        <v>0</v>
      </c>
      <c r="Q274" s="167">
        <v>0</v>
      </c>
      <c r="R274" s="167">
        <f t="shared" si="42"/>
        <v>0</v>
      </c>
      <c r="S274" s="167">
        <v>0</v>
      </c>
      <c r="T274" s="168">
        <f t="shared" si="4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388</v>
      </c>
      <c r="AT274" s="169" t="s">
        <v>305</v>
      </c>
      <c r="AU274" s="169" t="s">
        <v>81</v>
      </c>
      <c r="AY274" s="18" t="s">
        <v>196</v>
      </c>
      <c r="BE274" s="170">
        <f t="shared" si="44"/>
        <v>0</v>
      </c>
      <c r="BF274" s="170">
        <f t="shared" si="45"/>
        <v>0</v>
      </c>
      <c r="BG274" s="170">
        <f t="shared" si="46"/>
        <v>0</v>
      </c>
      <c r="BH274" s="170">
        <f t="shared" si="47"/>
        <v>0</v>
      </c>
      <c r="BI274" s="170">
        <f t="shared" si="48"/>
        <v>0</v>
      </c>
      <c r="BJ274" s="18" t="s">
        <v>87</v>
      </c>
      <c r="BK274" s="170">
        <f t="shared" si="49"/>
        <v>0</v>
      </c>
      <c r="BL274" s="18" t="s">
        <v>289</v>
      </c>
      <c r="BM274" s="169" t="s">
        <v>1600</v>
      </c>
    </row>
    <row r="275" spans="1:65" s="2" customFormat="1" ht="33" customHeight="1">
      <c r="A275" s="33"/>
      <c r="B275" s="156"/>
      <c r="C275" s="157" t="s">
        <v>925</v>
      </c>
      <c r="D275" s="157" t="s">
        <v>197</v>
      </c>
      <c r="E275" s="158" t="s">
        <v>2687</v>
      </c>
      <c r="F275" s="159" t="s">
        <v>2688</v>
      </c>
      <c r="G275" s="160" t="s">
        <v>444</v>
      </c>
      <c r="H275" s="161">
        <v>2</v>
      </c>
      <c r="I275" s="162"/>
      <c r="J275" s="163">
        <f t="shared" si="40"/>
        <v>0</v>
      </c>
      <c r="K275" s="164"/>
      <c r="L275" s="34"/>
      <c r="M275" s="165" t="s">
        <v>1</v>
      </c>
      <c r="N275" s="166" t="s">
        <v>40</v>
      </c>
      <c r="O275" s="62"/>
      <c r="P275" s="167">
        <f t="shared" si="41"/>
        <v>0</v>
      </c>
      <c r="Q275" s="167">
        <v>0</v>
      </c>
      <c r="R275" s="167">
        <f t="shared" si="42"/>
        <v>0</v>
      </c>
      <c r="S275" s="167">
        <v>0</v>
      </c>
      <c r="T275" s="168">
        <f t="shared" si="4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289</v>
      </c>
      <c r="AT275" s="169" t="s">
        <v>197</v>
      </c>
      <c r="AU275" s="169" t="s">
        <v>81</v>
      </c>
      <c r="AY275" s="18" t="s">
        <v>196</v>
      </c>
      <c r="BE275" s="170">
        <f t="shared" si="44"/>
        <v>0</v>
      </c>
      <c r="BF275" s="170">
        <f t="shared" si="45"/>
        <v>0</v>
      </c>
      <c r="BG275" s="170">
        <f t="shared" si="46"/>
        <v>0</v>
      </c>
      <c r="BH275" s="170">
        <f t="shared" si="47"/>
        <v>0</v>
      </c>
      <c r="BI275" s="170">
        <f t="shared" si="48"/>
        <v>0</v>
      </c>
      <c r="BJ275" s="18" t="s">
        <v>87</v>
      </c>
      <c r="BK275" s="170">
        <f t="shared" si="49"/>
        <v>0</v>
      </c>
      <c r="BL275" s="18" t="s">
        <v>289</v>
      </c>
      <c r="BM275" s="169" t="s">
        <v>1608</v>
      </c>
    </row>
    <row r="276" spans="1:65" s="2" customFormat="1" ht="48.95" customHeight="1">
      <c r="A276" s="33"/>
      <c r="B276" s="156"/>
      <c r="C276" s="197" t="s">
        <v>929</v>
      </c>
      <c r="D276" s="197" t="s">
        <v>305</v>
      </c>
      <c r="E276" s="198" t="s">
        <v>2689</v>
      </c>
      <c r="F276" s="199" t="s">
        <v>2690</v>
      </c>
      <c r="G276" s="200" t="s">
        <v>444</v>
      </c>
      <c r="H276" s="201">
        <v>2</v>
      </c>
      <c r="I276" s="202"/>
      <c r="J276" s="203">
        <f t="shared" si="40"/>
        <v>0</v>
      </c>
      <c r="K276" s="204"/>
      <c r="L276" s="205"/>
      <c r="M276" s="206" t="s">
        <v>1</v>
      </c>
      <c r="N276" s="207" t="s">
        <v>40</v>
      </c>
      <c r="O276" s="62"/>
      <c r="P276" s="167">
        <f t="shared" si="41"/>
        <v>0</v>
      </c>
      <c r="Q276" s="167">
        <v>0</v>
      </c>
      <c r="R276" s="167">
        <f t="shared" si="42"/>
        <v>0</v>
      </c>
      <c r="S276" s="167">
        <v>0</v>
      </c>
      <c r="T276" s="168">
        <f t="shared" si="4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388</v>
      </c>
      <c r="AT276" s="169" t="s">
        <v>305</v>
      </c>
      <c r="AU276" s="169" t="s">
        <v>81</v>
      </c>
      <c r="AY276" s="18" t="s">
        <v>196</v>
      </c>
      <c r="BE276" s="170">
        <f t="shared" si="44"/>
        <v>0</v>
      </c>
      <c r="BF276" s="170">
        <f t="shared" si="45"/>
        <v>0</v>
      </c>
      <c r="BG276" s="170">
        <f t="shared" si="46"/>
        <v>0</v>
      </c>
      <c r="BH276" s="170">
        <f t="shared" si="47"/>
        <v>0</v>
      </c>
      <c r="BI276" s="170">
        <f t="shared" si="48"/>
        <v>0</v>
      </c>
      <c r="BJ276" s="18" t="s">
        <v>87</v>
      </c>
      <c r="BK276" s="170">
        <f t="shared" si="49"/>
        <v>0</v>
      </c>
      <c r="BL276" s="18" t="s">
        <v>289</v>
      </c>
      <c r="BM276" s="169" t="s">
        <v>1617</v>
      </c>
    </row>
    <row r="277" spans="1:65" s="2" customFormat="1" ht="33" customHeight="1">
      <c r="A277" s="33"/>
      <c r="B277" s="156"/>
      <c r="C277" s="157" t="s">
        <v>932</v>
      </c>
      <c r="D277" s="157" t="s">
        <v>197</v>
      </c>
      <c r="E277" s="158" t="s">
        <v>2691</v>
      </c>
      <c r="F277" s="159" t="s">
        <v>2692</v>
      </c>
      <c r="G277" s="160" t="s">
        <v>444</v>
      </c>
      <c r="H277" s="161">
        <v>1</v>
      </c>
      <c r="I277" s="162"/>
      <c r="J277" s="163">
        <f t="shared" si="40"/>
        <v>0</v>
      </c>
      <c r="K277" s="164"/>
      <c r="L277" s="34"/>
      <c r="M277" s="165" t="s">
        <v>1</v>
      </c>
      <c r="N277" s="166" t="s">
        <v>40</v>
      </c>
      <c r="O277" s="62"/>
      <c r="P277" s="167">
        <f t="shared" si="41"/>
        <v>0</v>
      </c>
      <c r="Q277" s="167">
        <v>0</v>
      </c>
      <c r="R277" s="167">
        <f t="shared" si="42"/>
        <v>0</v>
      </c>
      <c r="S277" s="167">
        <v>0</v>
      </c>
      <c r="T277" s="168">
        <f t="shared" si="4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289</v>
      </c>
      <c r="AT277" s="169" t="s">
        <v>197</v>
      </c>
      <c r="AU277" s="169" t="s">
        <v>81</v>
      </c>
      <c r="AY277" s="18" t="s">
        <v>196</v>
      </c>
      <c r="BE277" s="170">
        <f t="shared" si="44"/>
        <v>0</v>
      </c>
      <c r="BF277" s="170">
        <f t="shared" si="45"/>
        <v>0</v>
      </c>
      <c r="BG277" s="170">
        <f t="shared" si="46"/>
        <v>0</v>
      </c>
      <c r="BH277" s="170">
        <f t="shared" si="47"/>
        <v>0</v>
      </c>
      <c r="BI277" s="170">
        <f t="shared" si="48"/>
        <v>0</v>
      </c>
      <c r="BJ277" s="18" t="s">
        <v>87</v>
      </c>
      <c r="BK277" s="170">
        <f t="shared" si="49"/>
        <v>0</v>
      </c>
      <c r="BL277" s="18" t="s">
        <v>289</v>
      </c>
      <c r="BM277" s="169" t="s">
        <v>1627</v>
      </c>
    </row>
    <row r="278" spans="1:65" s="2" customFormat="1" ht="48.95" customHeight="1">
      <c r="A278" s="33"/>
      <c r="B278" s="156"/>
      <c r="C278" s="197" t="s">
        <v>936</v>
      </c>
      <c r="D278" s="197" t="s">
        <v>305</v>
      </c>
      <c r="E278" s="198" t="s">
        <v>2693</v>
      </c>
      <c r="F278" s="199" t="s">
        <v>2694</v>
      </c>
      <c r="G278" s="200" t="s">
        <v>444</v>
      </c>
      <c r="H278" s="201">
        <v>1</v>
      </c>
      <c r="I278" s="202"/>
      <c r="J278" s="203">
        <f t="shared" si="40"/>
        <v>0</v>
      </c>
      <c r="K278" s="204"/>
      <c r="L278" s="205"/>
      <c r="M278" s="206" t="s">
        <v>1</v>
      </c>
      <c r="N278" s="207" t="s">
        <v>40</v>
      </c>
      <c r="O278" s="62"/>
      <c r="P278" s="167">
        <f t="shared" si="41"/>
        <v>0</v>
      </c>
      <c r="Q278" s="167">
        <v>0</v>
      </c>
      <c r="R278" s="167">
        <f t="shared" si="42"/>
        <v>0</v>
      </c>
      <c r="S278" s="167">
        <v>0</v>
      </c>
      <c r="T278" s="168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388</v>
      </c>
      <c r="AT278" s="169" t="s">
        <v>305</v>
      </c>
      <c r="AU278" s="169" t="s">
        <v>81</v>
      </c>
      <c r="AY278" s="18" t="s">
        <v>196</v>
      </c>
      <c r="BE278" s="170">
        <f t="shared" si="44"/>
        <v>0</v>
      </c>
      <c r="BF278" s="170">
        <f t="shared" si="45"/>
        <v>0</v>
      </c>
      <c r="BG278" s="170">
        <f t="shared" si="46"/>
        <v>0</v>
      </c>
      <c r="BH278" s="170">
        <f t="shared" si="47"/>
        <v>0</v>
      </c>
      <c r="BI278" s="170">
        <f t="shared" si="48"/>
        <v>0</v>
      </c>
      <c r="BJ278" s="18" t="s">
        <v>87</v>
      </c>
      <c r="BK278" s="170">
        <f t="shared" si="49"/>
        <v>0</v>
      </c>
      <c r="BL278" s="18" t="s">
        <v>289</v>
      </c>
      <c r="BM278" s="169" t="s">
        <v>1638</v>
      </c>
    </row>
    <row r="279" spans="1:65" s="2" customFormat="1" ht="37.700000000000003" customHeight="1">
      <c r="A279" s="33"/>
      <c r="B279" s="156"/>
      <c r="C279" s="157" t="s">
        <v>940</v>
      </c>
      <c r="D279" s="157" t="s">
        <v>197</v>
      </c>
      <c r="E279" s="158" t="s">
        <v>2695</v>
      </c>
      <c r="F279" s="159" t="s">
        <v>2696</v>
      </c>
      <c r="G279" s="160" t="s">
        <v>444</v>
      </c>
      <c r="H279" s="161">
        <v>10</v>
      </c>
      <c r="I279" s="162"/>
      <c r="J279" s="163">
        <f t="shared" si="40"/>
        <v>0</v>
      </c>
      <c r="K279" s="164"/>
      <c r="L279" s="34"/>
      <c r="M279" s="165" t="s">
        <v>1</v>
      </c>
      <c r="N279" s="166" t="s">
        <v>40</v>
      </c>
      <c r="O279" s="62"/>
      <c r="P279" s="167">
        <f t="shared" si="41"/>
        <v>0</v>
      </c>
      <c r="Q279" s="167">
        <v>0</v>
      </c>
      <c r="R279" s="167">
        <f t="shared" si="42"/>
        <v>0</v>
      </c>
      <c r="S279" s="167">
        <v>0</v>
      </c>
      <c r="T279" s="168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289</v>
      </c>
      <c r="AT279" s="169" t="s">
        <v>197</v>
      </c>
      <c r="AU279" s="169" t="s">
        <v>81</v>
      </c>
      <c r="AY279" s="18" t="s">
        <v>196</v>
      </c>
      <c r="BE279" s="170">
        <f t="shared" si="44"/>
        <v>0</v>
      </c>
      <c r="BF279" s="170">
        <f t="shared" si="45"/>
        <v>0</v>
      </c>
      <c r="BG279" s="170">
        <f t="shared" si="46"/>
        <v>0</v>
      </c>
      <c r="BH279" s="170">
        <f t="shared" si="47"/>
        <v>0</v>
      </c>
      <c r="BI279" s="170">
        <f t="shared" si="48"/>
        <v>0</v>
      </c>
      <c r="BJ279" s="18" t="s">
        <v>87</v>
      </c>
      <c r="BK279" s="170">
        <f t="shared" si="49"/>
        <v>0</v>
      </c>
      <c r="BL279" s="18" t="s">
        <v>289</v>
      </c>
      <c r="BM279" s="169" t="s">
        <v>1647</v>
      </c>
    </row>
    <row r="280" spans="1:65" s="2" customFormat="1" ht="37.700000000000003" customHeight="1">
      <c r="A280" s="33"/>
      <c r="B280" s="156"/>
      <c r="C280" s="157" t="s">
        <v>944</v>
      </c>
      <c r="D280" s="157" t="s">
        <v>197</v>
      </c>
      <c r="E280" s="158" t="s">
        <v>2697</v>
      </c>
      <c r="F280" s="159" t="s">
        <v>2698</v>
      </c>
      <c r="G280" s="160" t="s">
        <v>444</v>
      </c>
      <c r="H280" s="161">
        <v>39</v>
      </c>
      <c r="I280" s="162"/>
      <c r="J280" s="163">
        <f t="shared" si="40"/>
        <v>0</v>
      </c>
      <c r="K280" s="164"/>
      <c r="L280" s="34"/>
      <c r="M280" s="165" t="s">
        <v>1</v>
      </c>
      <c r="N280" s="166" t="s">
        <v>40</v>
      </c>
      <c r="O280" s="62"/>
      <c r="P280" s="167">
        <f t="shared" si="41"/>
        <v>0</v>
      </c>
      <c r="Q280" s="167">
        <v>0</v>
      </c>
      <c r="R280" s="167">
        <f t="shared" si="42"/>
        <v>0</v>
      </c>
      <c r="S280" s="167">
        <v>0</v>
      </c>
      <c r="T280" s="168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289</v>
      </c>
      <c r="AT280" s="169" t="s">
        <v>197</v>
      </c>
      <c r="AU280" s="169" t="s">
        <v>81</v>
      </c>
      <c r="AY280" s="18" t="s">
        <v>196</v>
      </c>
      <c r="BE280" s="170">
        <f t="shared" si="44"/>
        <v>0</v>
      </c>
      <c r="BF280" s="170">
        <f t="shared" si="45"/>
        <v>0</v>
      </c>
      <c r="BG280" s="170">
        <f t="shared" si="46"/>
        <v>0</v>
      </c>
      <c r="BH280" s="170">
        <f t="shared" si="47"/>
        <v>0</v>
      </c>
      <c r="BI280" s="170">
        <f t="shared" si="48"/>
        <v>0</v>
      </c>
      <c r="BJ280" s="18" t="s">
        <v>87</v>
      </c>
      <c r="BK280" s="170">
        <f t="shared" si="49"/>
        <v>0</v>
      </c>
      <c r="BL280" s="18" t="s">
        <v>289</v>
      </c>
      <c r="BM280" s="169" t="s">
        <v>1664</v>
      </c>
    </row>
    <row r="281" spans="1:65" s="12" customFormat="1" ht="25.9" customHeight="1">
      <c r="B281" s="146"/>
      <c r="D281" s="147" t="s">
        <v>73</v>
      </c>
      <c r="E281" s="148" t="s">
        <v>1636</v>
      </c>
      <c r="F281" s="148" t="s">
        <v>2699</v>
      </c>
      <c r="I281" s="149"/>
      <c r="J281" s="134">
        <f>BK281</f>
        <v>0</v>
      </c>
      <c r="L281" s="146"/>
      <c r="M281" s="150"/>
      <c r="N281" s="151"/>
      <c r="O281" s="151"/>
      <c r="P281" s="152">
        <f>SUM(P282:P290)</f>
        <v>0</v>
      </c>
      <c r="Q281" s="151"/>
      <c r="R281" s="152">
        <f>SUM(R282:R290)</f>
        <v>0</v>
      </c>
      <c r="S281" s="151"/>
      <c r="T281" s="153">
        <f>SUM(T282:T290)</f>
        <v>0</v>
      </c>
      <c r="AR281" s="147" t="s">
        <v>87</v>
      </c>
      <c r="AT281" s="154" t="s">
        <v>73</v>
      </c>
      <c r="AU281" s="154" t="s">
        <v>74</v>
      </c>
      <c r="AY281" s="147" t="s">
        <v>196</v>
      </c>
      <c r="BK281" s="155">
        <f>SUM(BK282:BK290)</f>
        <v>0</v>
      </c>
    </row>
    <row r="282" spans="1:65" s="2" customFormat="1" ht="24.2" customHeight="1">
      <c r="A282" s="33"/>
      <c r="B282" s="156"/>
      <c r="C282" s="157" t="s">
        <v>949</v>
      </c>
      <c r="D282" s="157" t="s">
        <v>197</v>
      </c>
      <c r="E282" s="158" t="s">
        <v>2700</v>
      </c>
      <c r="F282" s="159" t="s">
        <v>2701</v>
      </c>
      <c r="G282" s="160" t="s">
        <v>444</v>
      </c>
      <c r="H282" s="161">
        <v>4</v>
      </c>
      <c r="I282" s="162"/>
      <c r="J282" s="163">
        <f t="shared" ref="J282:J290" si="50">ROUND(I282*H282,2)</f>
        <v>0</v>
      </c>
      <c r="K282" s="164"/>
      <c r="L282" s="34"/>
      <c r="M282" s="165" t="s">
        <v>1</v>
      </c>
      <c r="N282" s="166" t="s">
        <v>40</v>
      </c>
      <c r="O282" s="62"/>
      <c r="P282" s="167">
        <f t="shared" ref="P282:P290" si="51">O282*H282</f>
        <v>0</v>
      </c>
      <c r="Q282" s="167">
        <v>0</v>
      </c>
      <c r="R282" s="167">
        <f t="shared" ref="R282:R290" si="52">Q282*H282</f>
        <v>0</v>
      </c>
      <c r="S282" s="167">
        <v>0</v>
      </c>
      <c r="T282" s="168">
        <f t="shared" ref="T282:T290" si="53"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289</v>
      </c>
      <c r="AT282" s="169" t="s">
        <v>197</v>
      </c>
      <c r="AU282" s="169" t="s">
        <v>81</v>
      </c>
      <c r="AY282" s="18" t="s">
        <v>196</v>
      </c>
      <c r="BE282" s="170">
        <f t="shared" ref="BE282:BE290" si="54">IF(N282="základná",J282,0)</f>
        <v>0</v>
      </c>
      <c r="BF282" s="170">
        <f t="shared" ref="BF282:BF290" si="55">IF(N282="znížená",J282,0)</f>
        <v>0</v>
      </c>
      <c r="BG282" s="170">
        <f t="shared" ref="BG282:BG290" si="56">IF(N282="zákl. prenesená",J282,0)</f>
        <v>0</v>
      </c>
      <c r="BH282" s="170">
        <f t="shared" ref="BH282:BH290" si="57">IF(N282="zníž. prenesená",J282,0)</f>
        <v>0</v>
      </c>
      <c r="BI282" s="170">
        <f t="shared" ref="BI282:BI290" si="58">IF(N282="nulová",J282,0)</f>
        <v>0</v>
      </c>
      <c r="BJ282" s="18" t="s">
        <v>87</v>
      </c>
      <c r="BK282" s="170">
        <f t="shared" ref="BK282:BK290" si="59">ROUND(I282*H282,2)</f>
        <v>0</v>
      </c>
      <c r="BL282" s="18" t="s">
        <v>289</v>
      </c>
      <c r="BM282" s="169" t="s">
        <v>1674</v>
      </c>
    </row>
    <row r="283" spans="1:65" s="2" customFormat="1" ht="24.2" customHeight="1">
      <c r="A283" s="33"/>
      <c r="B283" s="156"/>
      <c r="C283" s="197" t="s">
        <v>951</v>
      </c>
      <c r="D283" s="197" t="s">
        <v>305</v>
      </c>
      <c r="E283" s="198" t="s">
        <v>2702</v>
      </c>
      <c r="F283" s="199" t="s">
        <v>2703</v>
      </c>
      <c r="G283" s="200" t="s">
        <v>444</v>
      </c>
      <c r="H283" s="201">
        <v>1</v>
      </c>
      <c r="I283" s="202"/>
      <c r="J283" s="203">
        <f t="shared" si="50"/>
        <v>0</v>
      </c>
      <c r="K283" s="204"/>
      <c r="L283" s="205"/>
      <c r="M283" s="206" t="s">
        <v>1</v>
      </c>
      <c r="N283" s="207" t="s">
        <v>40</v>
      </c>
      <c r="O283" s="62"/>
      <c r="P283" s="167">
        <f t="shared" si="51"/>
        <v>0</v>
      </c>
      <c r="Q283" s="167">
        <v>0</v>
      </c>
      <c r="R283" s="167">
        <f t="shared" si="52"/>
        <v>0</v>
      </c>
      <c r="S283" s="167">
        <v>0</v>
      </c>
      <c r="T283" s="168">
        <f t="shared" si="5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388</v>
      </c>
      <c r="AT283" s="169" t="s">
        <v>305</v>
      </c>
      <c r="AU283" s="169" t="s">
        <v>81</v>
      </c>
      <c r="AY283" s="18" t="s">
        <v>196</v>
      </c>
      <c r="BE283" s="170">
        <f t="shared" si="54"/>
        <v>0</v>
      </c>
      <c r="BF283" s="170">
        <f t="shared" si="55"/>
        <v>0</v>
      </c>
      <c r="BG283" s="170">
        <f t="shared" si="56"/>
        <v>0</v>
      </c>
      <c r="BH283" s="170">
        <f t="shared" si="57"/>
        <v>0</v>
      </c>
      <c r="BI283" s="170">
        <f t="shared" si="58"/>
        <v>0</v>
      </c>
      <c r="BJ283" s="18" t="s">
        <v>87</v>
      </c>
      <c r="BK283" s="170">
        <f t="shared" si="59"/>
        <v>0</v>
      </c>
      <c r="BL283" s="18" t="s">
        <v>289</v>
      </c>
      <c r="BM283" s="169" t="s">
        <v>1684</v>
      </c>
    </row>
    <row r="284" spans="1:65" s="2" customFormat="1" ht="24.2" customHeight="1">
      <c r="A284" s="33"/>
      <c r="B284" s="156"/>
      <c r="C284" s="197" t="s">
        <v>955</v>
      </c>
      <c r="D284" s="197" t="s">
        <v>305</v>
      </c>
      <c r="E284" s="198" t="s">
        <v>2704</v>
      </c>
      <c r="F284" s="199" t="s">
        <v>2705</v>
      </c>
      <c r="G284" s="200" t="s">
        <v>444</v>
      </c>
      <c r="H284" s="201">
        <v>1</v>
      </c>
      <c r="I284" s="202"/>
      <c r="J284" s="203">
        <f t="shared" si="50"/>
        <v>0</v>
      </c>
      <c r="K284" s="204"/>
      <c r="L284" s="205"/>
      <c r="M284" s="206" t="s">
        <v>1</v>
      </c>
      <c r="N284" s="207" t="s">
        <v>40</v>
      </c>
      <c r="O284" s="62"/>
      <c r="P284" s="167">
        <f t="shared" si="51"/>
        <v>0</v>
      </c>
      <c r="Q284" s="167">
        <v>0</v>
      </c>
      <c r="R284" s="167">
        <f t="shared" si="52"/>
        <v>0</v>
      </c>
      <c r="S284" s="167">
        <v>0</v>
      </c>
      <c r="T284" s="168">
        <f t="shared" si="5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388</v>
      </c>
      <c r="AT284" s="169" t="s">
        <v>305</v>
      </c>
      <c r="AU284" s="169" t="s">
        <v>81</v>
      </c>
      <c r="AY284" s="18" t="s">
        <v>196</v>
      </c>
      <c r="BE284" s="170">
        <f t="shared" si="54"/>
        <v>0</v>
      </c>
      <c r="BF284" s="170">
        <f t="shared" si="55"/>
        <v>0</v>
      </c>
      <c r="BG284" s="170">
        <f t="shared" si="56"/>
        <v>0</v>
      </c>
      <c r="BH284" s="170">
        <f t="shared" si="57"/>
        <v>0</v>
      </c>
      <c r="BI284" s="170">
        <f t="shared" si="58"/>
        <v>0</v>
      </c>
      <c r="BJ284" s="18" t="s">
        <v>87</v>
      </c>
      <c r="BK284" s="170">
        <f t="shared" si="59"/>
        <v>0</v>
      </c>
      <c r="BL284" s="18" t="s">
        <v>289</v>
      </c>
      <c r="BM284" s="169" t="s">
        <v>1692</v>
      </c>
    </row>
    <row r="285" spans="1:65" s="2" customFormat="1" ht="24.2" customHeight="1">
      <c r="A285" s="33"/>
      <c r="B285" s="156"/>
      <c r="C285" s="197" t="s">
        <v>960</v>
      </c>
      <c r="D285" s="197" t="s">
        <v>305</v>
      </c>
      <c r="E285" s="198" t="s">
        <v>2706</v>
      </c>
      <c r="F285" s="199" t="s">
        <v>2707</v>
      </c>
      <c r="G285" s="200" t="s">
        <v>444</v>
      </c>
      <c r="H285" s="201">
        <v>2</v>
      </c>
      <c r="I285" s="202"/>
      <c r="J285" s="203">
        <f t="shared" si="50"/>
        <v>0</v>
      </c>
      <c r="K285" s="204"/>
      <c r="L285" s="205"/>
      <c r="M285" s="206" t="s">
        <v>1</v>
      </c>
      <c r="N285" s="207" t="s">
        <v>40</v>
      </c>
      <c r="O285" s="62"/>
      <c r="P285" s="167">
        <f t="shared" si="51"/>
        <v>0</v>
      </c>
      <c r="Q285" s="167">
        <v>0</v>
      </c>
      <c r="R285" s="167">
        <f t="shared" si="52"/>
        <v>0</v>
      </c>
      <c r="S285" s="167">
        <v>0</v>
      </c>
      <c r="T285" s="168">
        <f t="shared" si="5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9" t="s">
        <v>388</v>
      </c>
      <c r="AT285" s="169" t="s">
        <v>305</v>
      </c>
      <c r="AU285" s="169" t="s">
        <v>81</v>
      </c>
      <c r="AY285" s="18" t="s">
        <v>196</v>
      </c>
      <c r="BE285" s="170">
        <f t="shared" si="54"/>
        <v>0</v>
      </c>
      <c r="BF285" s="170">
        <f t="shared" si="55"/>
        <v>0</v>
      </c>
      <c r="BG285" s="170">
        <f t="shared" si="56"/>
        <v>0</v>
      </c>
      <c r="BH285" s="170">
        <f t="shared" si="57"/>
        <v>0</v>
      </c>
      <c r="BI285" s="170">
        <f t="shared" si="58"/>
        <v>0</v>
      </c>
      <c r="BJ285" s="18" t="s">
        <v>87</v>
      </c>
      <c r="BK285" s="170">
        <f t="shared" si="59"/>
        <v>0</v>
      </c>
      <c r="BL285" s="18" t="s">
        <v>289</v>
      </c>
      <c r="BM285" s="169" t="s">
        <v>1710</v>
      </c>
    </row>
    <row r="286" spans="1:65" s="2" customFormat="1" ht="16.5" customHeight="1">
      <c r="A286" s="33"/>
      <c r="B286" s="156"/>
      <c r="C286" s="197" t="s">
        <v>962</v>
      </c>
      <c r="D286" s="197" t="s">
        <v>305</v>
      </c>
      <c r="E286" s="198" t="s">
        <v>2708</v>
      </c>
      <c r="F286" s="199" t="s">
        <v>2709</v>
      </c>
      <c r="G286" s="200" t="s">
        <v>444</v>
      </c>
      <c r="H286" s="201">
        <v>1</v>
      </c>
      <c r="I286" s="202"/>
      <c r="J286" s="203">
        <f t="shared" si="50"/>
        <v>0</v>
      </c>
      <c r="K286" s="204"/>
      <c r="L286" s="205"/>
      <c r="M286" s="206" t="s">
        <v>1</v>
      </c>
      <c r="N286" s="207" t="s">
        <v>40</v>
      </c>
      <c r="O286" s="62"/>
      <c r="P286" s="167">
        <f t="shared" si="51"/>
        <v>0</v>
      </c>
      <c r="Q286" s="167">
        <v>0</v>
      </c>
      <c r="R286" s="167">
        <f t="shared" si="52"/>
        <v>0</v>
      </c>
      <c r="S286" s="167">
        <v>0</v>
      </c>
      <c r="T286" s="168">
        <f t="shared" si="5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9" t="s">
        <v>388</v>
      </c>
      <c r="AT286" s="169" t="s">
        <v>305</v>
      </c>
      <c r="AU286" s="169" t="s">
        <v>81</v>
      </c>
      <c r="AY286" s="18" t="s">
        <v>196</v>
      </c>
      <c r="BE286" s="170">
        <f t="shared" si="54"/>
        <v>0</v>
      </c>
      <c r="BF286" s="170">
        <f t="shared" si="55"/>
        <v>0</v>
      </c>
      <c r="BG286" s="170">
        <f t="shared" si="56"/>
        <v>0</v>
      </c>
      <c r="BH286" s="170">
        <f t="shared" si="57"/>
        <v>0</v>
      </c>
      <c r="BI286" s="170">
        <f t="shared" si="58"/>
        <v>0</v>
      </c>
      <c r="BJ286" s="18" t="s">
        <v>87</v>
      </c>
      <c r="BK286" s="170">
        <f t="shared" si="59"/>
        <v>0</v>
      </c>
      <c r="BL286" s="18" t="s">
        <v>289</v>
      </c>
      <c r="BM286" s="169" t="s">
        <v>1721</v>
      </c>
    </row>
    <row r="287" spans="1:65" s="2" customFormat="1" ht="16.5" customHeight="1">
      <c r="A287" s="33"/>
      <c r="B287" s="156"/>
      <c r="C287" s="197" t="s">
        <v>964</v>
      </c>
      <c r="D287" s="197" t="s">
        <v>305</v>
      </c>
      <c r="E287" s="198" t="s">
        <v>2710</v>
      </c>
      <c r="F287" s="199" t="s">
        <v>2711</v>
      </c>
      <c r="G287" s="200" t="s">
        <v>444</v>
      </c>
      <c r="H287" s="201">
        <v>3</v>
      </c>
      <c r="I287" s="202"/>
      <c r="J287" s="203">
        <f t="shared" si="50"/>
        <v>0</v>
      </c>
      <c r="K287" s="204"/>
      <c r="L287" s="205"/>
      <c r="M287" s="206" t="s">
        <v>1</v>
      </c>
      <c r="N287" s="207" t="s">
        <v>40</v>
      </c>
      <c r="O287" s="62"/>
      <c r="P287" s="167">
        <f t="shared" si="51"/>
        <v>0</v>
      </c>
      <c r="Q287" s="167">
        <v>0</v>
      </c>
      <c r="R287" s="167">
        <f t="shared" si="52"/>
        <v>0</v>
      </c>
      <c r="S287" s="167">
        <v>0</v>
      </c>
      <c r="T287" s="168">
        <f t="shared" si="5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9" t="s">
        <v>388</v>
      </c>
      <c r="AT287" s="169" t="s">
        <v>305</v>
      </c>
      <c r="AU287" s="169" t="s">
        <v>81</v>
      </c>
      <c r="AY287" s="18" t="s">
        <v>196</v>
      </c>
      <c r="BE287" s="170">
        <f t="shared" si="54"/>
        <v>0</v>
      </c>
      <c r="BF287" s="170">
        <f t="shared" si="55"/>
        <v>0</v>
      </c>
      <c r="BG287" s="170">
        <f t="shared" si="56"/>
        <v>0</v>
      </c>
      <c r="BH287" s="170">
        <f t="shared" si="57"/>
        <v>0</v>
      </c>
      <c r="BI287" s="170">
        <f t="shared" si="58"/>
        <v>0</v>
      </c>
      <c r="BJ287" s="18" t="s">
        <v>87</v>
      </c>
      <c r="BK287" s="170">
        <f t="shared" si="59"/>
        <v>0</v>
      </c>
      <c r="BL287" s="18" t="s">
        <v>289</v>
      </c>
      <c r="BM287" s="169" t="s">
        <v>1730</v>
      </c>
    </row>
    <row r="288" spans="1:65" s="2" customFormat="1" ht="24.2" customHeight="1">
      <c r="A288" s="33"/>
      <c r="B288" s="156"/>
      <c r="C288" s="197" t="s">
        <v>969</v>
      </c>
      <c r="D288" s="197" t="s">
        <v>305</v>
      </c>
      <c r="E288" s="198" t="s">
        <v>2712</v>
      </c>
      <c r="F288" s="199" t="s">
        <v>2713</v>
      </c>
      <c r="G288" s="200" t="s">
        <v>444</v>
      </c>
      <c r="H288" s="201">
        <v>2</v>
      </c>
      <c r="I288" s="202"/>
      <c r="J288" s="203">
        <f t="shared" si="50"/>
        <v>0</v>
      </c>
      <c r="K288" s="204"/>
      <c r="L288" s="205"/>
      <c r="M288" s="206" t="s">
        <v>1</v>
      </c>
      <c r="N288" s="207" t="s">
        <v>40</v>
      </c>
      <c r="O288" s="62"/>
      <c r="P288" s="167">
        <f t="shared" si="51"/>
        <v>0</v>
      </c>
      <c r="Q288" s="167">
        <v>0</v>
      </c>
      <c r="R288" s="167">
        <f t="shared" si="52"/>
        <v>0</v>
      </c>
      <c r="S288" s="167">
        <v>0</v>
      </c>
      <c r="T288" s="168">
        <f t="shared" si="5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9" t="s">
        <v>388</v>
      </c>
      <c r="AT288" s="169" t="s">
        <v>305</v>
      </c>
      <c r="AU288" s="169" t="s">
        <v>81</v>
      </c>
      <c r="AY288" s="18" t="s">
        <v>196</v>
      </c>
      <c r="BE288" s="170">
        <f t="shared" si="54"/>
        <v>0</v>
      </c>
      <c r="BF288" s="170">
        <f t="shared" si="55"/>
        <v>0</v>
      </c>
      <c r="BG288" s="170">
        <f t="shared" si="56"/>
        <v>0</v>
      </c>
      <c r="BH288" s="170">
        <f t="shared" si="57"/>
        <v>0</v>
      </c>
      <c r="BI288" s="170">
        <f t="shared" si="58"/>
        <v>0</v>
      </c>
      <c r="BJ288" s="18" t="s">
        <v>87</v>
      </c>
      <c r="BK288" s="170">
        <f t="shared" si="59"/>
        <v>0</v>
      </c>
      <c r="BL288" s="18" t="s">
        <v>289</v>
      </c>
      <c r="BM288" s="169" t="s">
        <v>1755</v>
      </c>
    </row>
    <row r="289" spans="1:65" s="2" customFormat="1" ht="24.2" customHeight="1">
      <c r="A289" s="33"/>
      <c r="B289" s="156"/>
      <c r="C289" s="197" t="s">
        <v>971</v>
      </c>
      <c r="D289" s="197" t="s">
        <v>305</v>
      </c>
      <c r="E289" s="198" t="s">
        <v>2714</v>
      </c>
      <c r="F289" s="199" t="s">
        <v>2715</v>
      </c>
      <c r="G289" s="200" t="s">
        <v>444</v>
      </c>
      <c r="H289" s="201">
        <v>2</v>
      </c>
      <c r="I289" s="202"/>
      <c r="J289" s="203">
        <f t="shared" si="50"/>
        <v>0</v>
      </c>
      <c r="K289" s="204"/>
      <c r="L289" s="205"/>
      <c r="M289" s="206" t="s">
        <v>1</v>
      </c>
      <c r="N289" s="207" t="s">
        <v>40</v>
      </c>
      <c r="O289" s="62"/>
      <c r="P289" s="167">
        <f t="shared" si="51"/>
        <v>0</v>
      </c>
      <c r="Q289" s="167">
        <v>0</v>
      </c>
      <c r="R289" s="167">
        <f t="shared" si="52"/>
        <v>0</v>
      </c>
      <c r="S289" s="167">
        <v>0</v>
      </c>
      <c r="T289" s="168">
        <f t="shared" si="5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9" t="s">
        <v>388</v>
      </c>
      <c r="AT289" s="169" t="s">
        <v>305</v>
      </c>
      <c r="AU289" s="169" t="s">
        <v>81</v>
      </c>
      <c r="AY289" s="18" t="s">
        <v>196</v>
      </c>
      <c r="BE289" s="170">
        <f t="shared" si="54"/>
        <v>0</v>
      </c>
      <c r="BF289" s="170">
        <f t="shared" si="55"/>
        <v>0</v>
      </c>
      <c r="BG289" s="170">
        <f t="shared" si="56"/>
        <v>0</v>
      </c>
      <c r="BH289" s="170">
        <f t="shared" si="57"/>
        <v>0</v>
      </c>
      <c r="BI289" s="170">
        <f t="shared" si="58"/>
        <v>0</v>
      </c>
      <c r="BJ289" s="18" t="s">
        <v>87</v>
      </c>
      <c r="BK289" s="170">
        <f t="shared" si="59"/>
        <v>0</v>
      </c>
      <c r="BL289" s="18" t="s">
        <v>289</v>
      </c>
      <c r="BM289" s="169" t="s">
        <v>1769</v>
      </c>
    </row>
    <row r="290" spans="1:65" s="2" customFormat="1" ht="16.5" customHeight="1">
      <c r="A290" s="33"/>
      <c r="B290" s="156"/>
      <c r="C290" s="197" t="s">
        <v>975</v>
      </c>
      <c r="D290" s="197" t="s">
        <v>305</v>
      </c>
      <c r="E290" s="198" t="s">
        <v>2716</v>
      </c>
      <c r="F290" s="199" t="s">
        <v>2717</v>
      </c>
      <c r="G290" s="200" t="s">
        <v>444</v>
      </c>
      <c r="H290" s="201">
        <v>4</v>
      </c>
      <c r="I290" s="202"/>
      <c r="J290" s="203">
        <f t="shared" si="50"/>
        <v>0</v>
      </c>
      <c r="K290" s="204"/>
      <c r="L290" s="205"/>
      <c r="M290" s="206" t="s">
        <v>1</v>
      </c>
      <c r="N290" s="207" t="s">
        <v>40</v>
      </c>
      <c r="O290" s="62"/>
      <c r="P290" s="167">
        <f t="shared" si="51"/>
        <v>0</v>
      </c>
      <c r="Q290" s="167">
        <v>0</v>
      </c>
      <c r="R290" s="167">
        <f t="shared" si="52"/>
        <v>0</v>
      </c>
      <c r="S290" s="167">
        <v>0</v>
      </c>
      <c r="T290" s="168">
        <f t="shared" si="5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9" t="s">
        <v>388</v>
      </c>
      <c r="AT290" s="169" t="s">
        <v>305</v>
      </c>
      <c r="AU290" s="169" t="s">
        <v>81</v>
      </c>
      <c r="AY290" s="18" t="s">
        <v>196</v>
      </c>
      <c r="BE290" s="170">
        <f t="shared" si="54"/>
        <v>0</v>
      </c>
      <c r="BF290" s="170">
        <f t="shared" si="55"/>
        <v>0</v>
      </c>
      <c r="BG290" s="170">
        <f t="shared" si="56"/>
        <v>0</v>
      </c>
      <c r="BH290" s="170">
        <f t="shared" si="57"/>
        <v>0</v>
      </c>
      <c r="BI290" s="170">
        <f t="shared" si="58"/>
        <v>0</v>
      </c>
      <c r="BJ290" s="18" t="s">
        <v>87</v>
      </c>
      <c r="BK290" s="170">
        <f t="shared" si="59"/>
        <v>0</v>
      </c>
      <c r="BL290" s="18" t="s">
        <v>289</v>
      </c>
      <c r="BM290" s="169" t="s">
        <v>1819</v>
      </c>
    </row>
    <row r="291" spans="1:65" s="2" customFormat="1" ht="49.9" customHeight="1">
      <c r="A291" s="33"/>
      <c r="B291" s="34"/>
      <c r="C291" s="33"/>
      <c r="D291" s="33"/>
      <c r="E291" s="148" t="s">
        <v>1968</v>
      </c>
      <c r="F291" s="148" t="s">
        <v>1969</v>
      </c>
      <c r="G291" s="33"/>
      <c r="H291" s="33"/>
      <c r="I291" s="33"/>
      <c r="J291" s="134">
        <f t="shared" ref="J291:J301" si="60">BK291</f>
        <v>0</v>
      </c>
      <c r="K291" s="33"/>
      <c r="L291" s="34"/>
      <c r="M291" s="209"/>
      <c r="N291" s="210"/>
      <c r="O291" s="62"/>
      <c r="P291" s="62"/>
      <c r="Q291" s="62"/>
      <c r="R291" s="62"/>
      <c r="S291" s="62"/>
      <c r="T291" s="6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73</v>
      </c>
      <c r="AU291" s="18" t="s">
        <v>74</v>
      </c>
      <c r="AY291" s="18" t="s">
        <v>1970</v>
      </c>
      <c r="BK291" s="170">
        <f>SUM(BK292:BK301)</f>
        <v>0</v>
      </c>
    </row>
    <row r="292" spans="1:65" s="2" customFormat="1" ht="16.350000000000001" customHeight="1">
      <c r="A292" s="33"/>
      <c r="B292" s="34"/>
      <c r="C292" s="211" t="s">
        <v>1</v>
      </c>
      <c r="D292" s="211" t="s">
        <v>197</v>
      </c>
      <c r="E292" s="212" t="s">
        <v>1</v>
      </c>
      <c r="F292" s="213" t="s">
        <v>1</v>
      </c>
      <c r="G292" s="214" t="s">
        <v>1</v>
      </c>
      <c r="H292" s="215"/>
      <c r="I292" s="216"/>
      <c r="J292" s="217">
        <f t="shared" si="60"/>
        <v>0</v>
      </c>
      <c r="K292" s="218"/>
      <c r="L292" s="34"/>
      <c r="M292" s="219" t="s">
        <v>1</v>
      </c>
      <c r="N292" s="220" t="s">
        <v>40</v>
      </c>
      <c r="O292" s="62"/>
      <c r="P292" s="62"/>
      <c r="Q292" s="62"/>
      <c r="R292" s="62"/>
      <c r="S292" s="62"/>
      <c r="T292" s="6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1970</v>
      </c>
      <c r="AU292" s="18" t="s">
        <v>81</v>
      </c>
      <c r="AY292" s="18" t="s">
        <v>1970</v>
      </c>
      <c r="BE292" s="170">
        <f t="shared" ref="BE292:BE301" si="61">IF(N292="základná",J292,0)</f>
        <v>0</v>
      </c>
      <c r="BF292" s="170">
        <f t="shared" ref="BF292:BF301" si="62">IF(N292="znížená",J292,0)</f>
        <v>0</v>
      </c>
      <c r="BG292" s="170">
        <f t="shared" ref="BG292:BG301" si="63">IF(N292="zákl. prenesená",J292,0)</f>
        <v>0</v>
      </c>
      <c r="BH292" s="170">
        <f t="shared" ref="BH292:BH301" si="64">IF(N292="zníž. prenesená",J292,0)</f>
        <v>0</v>
      </c>
      <c r="BI292" s="170">
        <f t="shared" ref="BI292:BI301" si="65">IF(N292="nulová",J292,0)</f>
        <v>0</v>
      </c>
      <c r="BJ292" s="18" t="s">
        <v>87</v>
      </c>
      <c r="BK292" s="170">
        <f t="shared" ref="BK292:BK301" si="66">I292*H292</f>
        <v>0</v>
      </c>
    </row>
    <row r="293" spans="1:65" s="2" customFormat="1" ht="16.350000000000001" customHeight="1">
      <c r="A293" s="33"/>
      <c r="B293" s="34"/>
      <c r="C293" s="211" t="s">
        <v>1</v>
      </c>
      <c r="D293" s="211" t="s">
        <v>197</v>
      </c>
      <c r="E293" s="212" t="s">
        <v>1</v>
      </c>
      <c r="F293" s="213" t="s">
        <v>1</v>
      </c>
      <c r="G293" s="214" t="s">
        <v>1</v>
      </c>
      <c r="H293" s="215"/>
      <c r="I293" s="216"/>
      <c r="J293" s="217">
        <f t="shared" si="60"/>
        <v>0</v>
      </c>
      <c r="K293" s="218"/>
      <c r="L293" s="34"/>
      <c r="M293" s="219" t="s">
        <v>1</v>
      </c>
      <c r="N293" s="220" t="s">
        <v>40</v>
      </c>
      <c r="O293" s="62"/>
      <c r="P293" s="62"/>
      <c r="Q293" s="62"/>
      <c r="R293" s="62"/>
      <c r="S293" s="62"/>
      <c r="T293" s="6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1970</v>
      </c>
      <c r="AU293" s="18" t="s">
        <v>81</v>
      </c>
      <c r="AY293" s="18" t="s">
        <v>1970</v>
      </c>
      <c r="BE293" s="170">
        <f t="shared" si="61"/>
        <v>0</v>
      </c>
      <c r="BF293" s="170">
        <f t="shared" si="62"/>
        <v>0</v>
      </c>
      <c r="BG293" s="170">
        <f t="shared" si="63"/>
        <v>0</v>
      </c>
      <c r="BH293" s="170">
        <f t="shared" si="64"/>
        <v>0</v>
      </c>
      <c r="BI293" s="170">
        <f t="shared" si="65"/>
        <v>0</v>
      </c>
      <c r="BJ293" s="18" t="s">
        <v>87</v>
      </c>
      <c r="BK293" s="170">
        <f t="shared" si="66"/>
        <v>0</v>
      </c>
    </row>
    <row r="294" spans="1:65" s="2" customFormat="1" ht="16.350000000000001" customHeight="1">
      <c r="A294" s="33"/>
      <c r="B294" s="34"/>
      <c r="C294" s="211" t="s">
        <v>1</v>
      </c>
      <c r="D294" s="211" t="s">
        <v>197</v>
      </c>
      <c r="E294" s="212" t="s">
        <v>1</v>
      </c>
      <c r="F294" s="213" t="s">
        <v>1</v>
      </c>
      <c r="G294" s="214" t="s">
        <v>1</v>
      </c>
      <c r="H294" s="215"/>
      <c r="I294" s="216"/>
      <c r="J294" s="217">
        <f t="shared" si="60"/>
        <v>0</v>
      </c>
      <c r="K294" s="218"/>
      <c r="L294" s="34"/>
      <c r="M294" s="219" t="s">
        <v>1</v>
      </c>
      <c r="N294" s="220" t="s">
        <v>40</v>
      </c>
      <c r="O294" s="62"/>
      <c r="P294" s="62"/>
      <c r="Q294" s="62"/>
      <c r="R294" s="62"/>
      <c r="S294" s="62"/>
      <c r="T294" s="6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1970</v>
      </c>
      <c r="AU294" s="18" t="s">
        <v>81</v>
      </c>
      <c r="AY294" s="18" t="s">
        <v>1970</v>
      </c>
      <c r="BE294" s="170">
        <f t="shared" si="61"/>
        <v>0</v>
      </c>
      <c r="BF294" s="170">
        <f t="shared" si="62"/>
        <v>0</v>
      </c>
      <c r="BG294" s="170">
        <f t="shared" si="63"/>
        <v>0</v>
      </c>
      <c r="BH294" s="170">
        <f t="shared" si="64"/>
        <v>0</v>
      </c>
      <c r="BI294" s="170">
        <f t="shared" si="65"/>
        <v>0</v>
      </c>
      <c r="BJ294" s="18" t="s">
        <v>87</v>
      </c>
      <c r="BK294" s="170">
        <f t="shared" si="66"/>
        <v>0</v>
      </c>
    </row>
    <row r="295" spans="1:65" s="2" customFormat="1" ht="16.350000000000001" customHeight="1">
      <c r="A295" s="33"/>
      <c r="B295" s="34"/>
      <c r="C295" s="211" t="s">
        <v>1</v>
      </c>
      <c r="D295" s="211" t="s">
        <v>197</v>
      </c>
      <c r="E295" s="212" t="s">
        <v>1</v>
      </c>
      <c r="F295" s="213" t="s">
        <v>1</v>
      </c>
      <c r="G295" s="214" t="s">
        <v>1</v>
      </c>
      <c r="H295" s="215"/>
      <c r="I295" s="216"/>
      <c r="J295" s="217">
        <f t="shared" si="60"/>
        <v>0</v>
      </c>
      <c r="K295" s="218"/>
      <c r="L295" s="34"/>
      <c r="M295" s="219" t="s">
        <v>1</v>
      </c>
      <c r="N295" s="220" t="s">
        <v>40</v>
      </c>
      <c r="O295" s="62"/>
      <c r="P295" s="62"/>
      <c r="Q295" s="62"/>
      <c r="R295" s="62"/>
      <c r="S295" s="62"/>
      <c r="T295" s="6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1970</v>
      </c>
      <c r="AU295" s="18" t="s">
        <v>81</v>
      </c>
      <c r="AY295" s="18" t="s">
        <v>1970</v>
      </c>
      <c r="BE295" s="170">
        <f t="shared" si="61"/>
        <v>0</v>
      </c>
      <c r="BF295" s="170">
        <f t="shared" si="62"/>
        <v>0</v>
      </c>
      <c r="BG295" s="170">
        <f t="shared" si="63"/>
        <v>0</v>
      </c>
      <c r="BH295" s="170">
        <f t="shared" si="64"/>
        <v>0</v>
      </c>
      <c r="BI295" s="170">
        <f t="shared" si="65"/>
        <v>0</v>
      </c>
      <c r="BJ295" s="18" t="s">
        <v>87</v>
      </c>
      <c r="BK295" s="170">
        <f t="shared" si="66"/>
        <v>0</v>
      </c>
    </row>
    <row r="296" spans="1:65" s="2" customFormat="1" ht="16.350000000000001" customHeight="1">
      <c r="A296" s="33"/>
      <c r="B296" s="34"/>
      <c r="C296" s="211" t="s">
        <v>1</v>
      </c>
      <c r="D296" s="211" t="s">
        <v>197</v>
      </c>
      <c r="E296" s="212" t="s">
        <v>1</v>
      </c>
      <c r="F296" s="213" t="s">
        <v>1</v>
      </c>
      <c r="G296" s="214" t="s">
        <v>1</v>
      </c>
      <c r="H296" s="215"/>
      <c r="I296" s="216"/>
      <c r="J296" s="217">
        <f t="shared" si="60"/>
        <v>0</v>
      </c>
      <c r="K296" s="218"/>
      <c r="L296" s="34"/>
      <c r="M296" s="219" t="s">
        <v>1</v>
      </c>
      <c r="N296" s="220" t="s">
        <v>40</v>
      </c>
      <c r="O296" s="62"/>
      <c r="P296" s="62"/>
      <c r="Q296" s="62"/>
      <c r="R296" s="62"/>
      <c r="S296" s="62"/>
      <c r="T296" s="6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1970</v>
      </c>
      <c r="AU296" s="18" t="s">
        <v>81</v>
      </c>
      <c r="AY296" s="18" t="s">
        <v>1970</v>
      </c>
      <c r="BE296" s="170">
        <f t="shared" si="61"/>
        <v>0</v>
      </c>
      <c r="BF296" s="170">
        <f t="shared" si="62"/>
        <v>0</v>
      </c>
      <c r="BG296" s="170">
        <f t="shared" si="63"/>
        <v>0</v>
      </c>
      <c r="BH296" s="170">
        <f t="shared" si="64"/>
        <v>0</v>
      </c>
      <c r="BI296" s="170">
        <f t="shared" si="65"/>
        <v>0</v>
      </c>
      <c r="BJ296" s="18" t="s">
        <v>87</v>
      </c>
      <c r="BK296" s="170">
        <f t="shared" si="66"/>
        <v>0</v>
      </c>
    </row>
    <row r="297" spans="1:65" s="2" customFormat="1" ht="16.350000000000001" customHeight="1">
      <c r="A297" s="33"/>
      <c r="B297" s="34"/>
      <c r="C297" s="211" t="s">
        <v>1</v>
      </c>
      <c r="D297" s="211" t="s">
        <v>197</v>
      </c>
      <c r="E297" s="212" t="s">
        <v>1</v>
      </c>
      <c r="F297" s="213" t="s">
        <v>1</v>
      </c>
      <c r="G297" s="214" t="s">
        <v>1</v>
      </c>
      <c r="H297" s="215"/>
      <c r="I297" s="216"/>
      <c r="J297" s="217">
        <f t="shared" si="60"/>
        <v>0</v>
      </c>
      <c r="K297" s="218"/>
      <c r="L297" s="34"/>
      <c r="M297" s="219" t="s">
        <v>1</v>
      </c>
      <c r="N297" s="220" t="s">
        <v>40</v>
      </c>
      <c r="O297" s="62"/>
      <c r="P297" s="62"/>
      <c r="Q297" s="62"/>
      <c r="R297" s="62"/>
      <c r="S297" s="62"/>
      <c r="T297" s="6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1970</v>
      </c>
      <c r="AU297" s="18" t="s">
        <v>81</v>
      </c>
      <c r="AY297" s="18" t="s">
        <v>1970</v>
      </c>
      <c r="BE297" s="170">
        <f t="shared" si="61"/>
        <v>0</v>
      </c>
      <c r="BF297" s="170">
        <f t="shared" si="62"/>
        <v>0</v>
      </c>
      <c r="BG297" s="170">
        <f t="shared" si="63"/>
        <v>0</v>
      </c>
      <c r="BH297" s="170">
        <f t="shared" si="64"/>
        <v>0</v>
      </c>
      <c r="BI297" s="170">
        <f t="shared" si="65"/>
        <v>0</v>
      </c>
      <c r="BJ297" s="18" t="s">
        <v>87</v>
      </c>
      <c r="BK297" s="170">
        <f t="shared" si="66"/>
        <v>0</v>
      </c>
    </row>
    <row r="298" spans="1:65" s="2" customFormat="1" ht="16.350000000000001" customHeight="1">
      <c r="A298" s="33"/>
      <c r="B298" s="34"/>
      <c r="C298" s="211" t="s">
        <v>1</v>
      </c>
      <c r="D298" s="211" t="s">
        <v>197</v>
      </c>
      <c r="E298" s="212" t="s">
        <v>1</v>
      </c>
      <c r="F298" s="213" t="s">
        <v>1</v>
      </c>
      <c r="G298" s="214" t="s">
        <v>1</v>
      </c>
      <c r="H298" s="215"/>
      <c r="I298" s="216"/>
      <c r="J298" s="217">
        <f t="shared" si="60"/>
        <v>0</v>
      </c>
      <c r="K298" s="218"/>
      <c r="L298" s="34"/>
      <c r="M298" s="219" t="s">
        <v>1</v>
      </c>
      <c r="N298" s="220" t="s">
        <v>40</v>
      </c>
      <c r="O298" s="62"/>
      <c r="P298" s="62"/>
      <c r="Q298" s="62"/>
      <c r="R298" s="62"/>
      <c r="S298" s="62"/>
      <c r="T298" s="6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1970</v>
      </c>
      <c r="AU298" s="18" t="s">
        <v>81</v>
      </c>
      <c r="AY298" s="18" t="s">
        <v>1970</v>
      </c>
      <c r="BE298" s="170">
        <f t="shared" si="61"/>
        <v>0</v>
      </c>
      <c r="BF298" s="170">
        <f t="shared" si="62"/>
        <v>0</v>
      </c>
      <c r="BG298" s="170">
        <f t="shared" si="63"/>
        <v>0</v>
      </c>
      <c r="BH298" s="170">
        <f t="shared" si="64"/>
        <v>0</v>
      </c>
      <c r="BI298" s="170">
        <f t="shared" si="65"/>
        <v>0</v>
      </c>
      <c r="BJ298" s="18" t="s">
        <v>87</v>
      </c>
      <c r="BK298" s="170">
        <f t="shared" si="66"/>
        <v>0</v>
      </c>
    </row>
    <row r="299" spans="1:65" s="2" customFormat="1" ht="16.350000000000001" customHeight="1">
      <c r="A299" s="33"/>
      <c r="B299" s="34"/>
      <c r="C299" s="211" t="s">
        <v>1</v>
      </c>
      <c r="D299" s="211" t="s">
        <v>197</v>
      </c>
      <c r="E299" s="212" t="s">
        <v>1</v>
      </c>
      <c r="F299" s="213" t="s">
        <v>1</v>
      </c>
      <c r="G299" s="214" t="s">
        <v>1</v>
      </c>
      <c r="H299" s="215"/>
      <c r="I299" s="216"/>
      <c r="J299" s="217">
        <f t="shared" si="60"/>
        <v>0</v>
      </c>
      <c r="K299" s="218"/>
      <c r="L299" s="34"/>
      <c r="M299" s="219" t="s">
        <v>1</v>
      </c>
      <c r="N299" s="220" t="s">
        <v>40</v>
      </c>
      <c r="O299" s="62"/>
      <c r="P299" s="62"/>
      <c r="Q299" s="62"/>
      <c r="R299" s="62"/>
      <c r="S299" s="62"/>
      <c r="T299" s="6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1970</v>
      </c>
      <c r="AU299" s="18" t="s">
        <v>81</v>
      </c>
      <c r="AY299" s="18" t="s">
        <v>1970</v>
      </c>
      <c r="BE299" s="170">
        <f t="shared" si="61"/>
        <v>0</v>
      </c>
      <c r="BF299" s="170">
        <f t="shared" si="62"/>
        <v>0</v>
      </c>
      <c r="BG299" s="170">
        <f t="shared" si="63"/>
        <v>0</v>
      </c>
      <c r="BH299" s="170">
        <f t="shared" si="64"/>
        <v>0</v>
      </c>
      <c r="BI299" s="170">
        <f t="shared" si="65"/>
        <v>0</v>
      </c>
      <c r="BJ299" s="18" t="s">
        <v>87</v>
      </c>
      <c r="BK299" s="170">
        <f t="shared" si="66"/>
        <v>0</v>
      </c>
    </row>
    <row r="300" spans="1:65" s="2" customFormat="1" ht="16.350000000000001" customHeight="1">
      <c r="A300" s="33"/>
      <c r="B300" s="34"/>
      <c r="C300" s="211" t="s">
        <v>1</v>
      </c>
      <c r="D300" s="211" t="s">
        <v>197</v>
      </c>
      <c r="E300" s="212" t="s">
        <v>1</v>
      </c>
      <c r="F300" s="213" t="s">
        <v>1</v>
      </c>
      <c r="G300" s="214" t="s">
        <v>1</v>
      </c>
      <c r="H300" s="215"/>
      <c r="I300" s="216"/>
      <c r="J300" s="217">
        <f t="shared" si="60"/>
        <v>0</v>
      </c>
      <c r="K300" s="218"/>
      <c r="L300" s="34"/>
      <c r="M300" s="219" t="s">
        <v>1</v>
      </c>
      <c r="N300" s="220" t="s">
        <v>40</v>
      </c>
      <c r="O300" s="62"/>
      <c r="P300" s="62"/>
      <c r="Q300" s="62"/>
      <c r="R300" s="62"/>
      <c r="S300" s="62"/>
      <c r="T300" s="6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1970</v>
      </c>
      <c r="AU300" s="18" t="s">
        <v>81</v>
      </c>
      <c r="AY300" s="18" t="s">
        <v>1970</v>
      </c>
      <c r="BE300" s="170">
        <f t="shared" si="61"/>
        <v>0</v>
      </c>
      <c r="BF300" s="170">
        <f t="shared" si="62"/>
        <v>0</v>
      </c>
      <c r="BG300" s="170">
        <f t="shared" si="63"/>
        <v>0</v>
      </c>
      <c r="BH300" s="170">
        <f t="shared" si="64"/>
        <v>0</v>
      </c>
      <c r="BI300" s="170">
        <f t="shared" si="65"/>
        <v>0</v>
      </c>
      <c r="BJ300" s="18" t="s">
        <v>87</v>
      </c>
      <c r="BK300" s="170">
        <f t="shared" si="66"/>
        <v>0</v>
      </c>
    </row>
    <row r="301" spans="1:65" s="2" customFormat="1" ht="16.350000000000001" customHeight="1">
      <c r="A301" s="33"/>
      <c r="B301" s="34"/>
      <c r="C301" s="211" t="s">
        <v>1</v>
      </c>
      <c r="D301" s="211" t="s">
        <v>197</v>
      </c>
      <c r="E301" s="212" t="s">
        <v>1</v>
      </c>
      <c r="F301" s="213" t="s">
        <v>1</v>
      </c>
      <c r="G301" s="214" t="s">
        <v>1</v>
      </c>
      <c r="H301" s="215"/>
      <c r="I301" s="216"/>
      <c r="J301" s="217">
        <f t="shared" si="60"/>
        <v>0</v>
      </c>
      <c r="K301" s="218"/>
      <c r="L301" s="34"/>
      <c r="M301" s="219" t="s">
        <v>1</v>
      </c>
      <c r="N301" s="220" t="s">
        <v>40</v>
      </c>
      <c r="O301" s="221"/>
      <c r="P301" s="221"/>
      <c r="Q301" s="221"/>
      <c r="R301" s="221"/>
      <c r="S301" s="221"/>
      <c r="T301" s="222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1970</v>
      </c>
      <c r="AU301" s="18" t="s">
        <v>81</v>
      </c>
      <c r="AY301" s="18" t="s">
        <v>1970</v>
      </c>
      <c r="BE301" s="170">
        <f t="shared" si="61"/>
        <v>0</v>
      </c>
      <c r="BF301" s="170">
        <f t="shared" si="62"/>
        <v>0</v>
      </c>
      <c r="BG301" s="170">
        <f t="shared" si="63"/>
        <v>0</v>
      </c>
      <c r="BH301" s="170">
        <f t="shared" si="64"/>
        <v>0</v>
      </c>
      <c r="BI301" s="170">
        <f t="shared" si="65"/>
        <v>0</v>
      </c>
      <c r="BJ301" s="18" t="s">
        <v>87</v>
      </c>
      <c r="BK301" s="170">
        <f t="shared" si="66"/>
        <v>0</v>
      </c>
    </row>
    <row r="302" spans="1:65" s="2" customFormat="1" ht="6.95" customHeight="1">
      <c r="A302" s="33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34"/>
      <c r="M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</sheetData>
  <autoFilter ref="C128:K30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92:D302">
      <formula1>"K, M"</formula1>
    </dataValidation>
    <dataValidation type="list" allowBlank="1" showInputMessage="1" showErrorMessage="1" error="Povolené sú hodnoty základná, znížená, nulová." sqref="N292:N30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100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2718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1995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Ekonomická univerzita v Bratislave</v>
      </c>
      <c r="F17" s="33"/>
      <c r="G17" s="33"/>
      <c r="H17" s="33"/>
      <c r="I17" s="28" t="s">
        <v>24</v>
      </c>
      <c r="J17" s="26" t="str">
        <f>IF('Rekapitulácia stavby'!AN11="","",'Rekapitulácia stavby'!AN11)</f>
        <v/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ROUND(J130,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ROUND((ROUND((SUM(BE130:BE280)),  2) + SUM(BE282:BE291)), 2)</f>
        <v>0</v>
      </c>
      <c r="G35" s="110"/>
      <c r="H35" s="110"/>
      <c r="I35" s="111">
        <v>0.2</v>
      </c>
      <c r="J35" s="109">
        <f>ROUND((ROUND(((SUM(BE130:BE280))*I35),  2) + (SUM(BE282:BE291)*I35)),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ROUND((ROUND((SUM(BF130:BF280)),  2) + SUM(BF282:BF291)), 2)</f>
        <v>0</v>
      </c>
      <c r="G36" s="110"/>
      <c r="H36" s="110"/>
      <c r="I36" s="111">
        <v>0.2</v>
      </c>
      <c r="J36" s="109">
        <f>ROUND((ROUND(((SUM(BF130:BF280))*I36),  2) + (SUM(BF282:BF291)*I36)),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ROUND((ROUND((SUM(BG130:BG280)),  2) + SUM(BG282:BG291)),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ROUND((ROUND((SUM(BH130:BH280)),  2) + SUM(BH282:BH291)),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ROUND((ROUND((SUM(BI130:BI280)),  2) + SUM(BI282:BI291)),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20210901_01 el - SO-01 Časť Elektroinštalácie časť NN SLP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J130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2719</v>
      </c>
      <c r="E99" s="127"/>
      <c r="F99" s="127"/>
      <c r="G99" s="127"/>
      <c r="H99" s="127"/>
      <c r="I99" s="127"/>
      <c r="J99" s="128">
        <f>J136</f>
        <v>0</v>
      </c>
      <c r="L99" s="125"/>
    </row>
    <row r="100" spans="1:47" s="9" customFormat="1" ht="24.95" hidden="1" customHeight="1">
      <c r="B100" s="125"/>
      <c r="D100" s="126" t="s">
        <v>2720</v>
      </c>
      <c r="E100" s="127"/>
      <c r="F100" s="127"/>
      <c r="G100" s="127"/>
      <c r="H100" s="127"/>
      <c r="I100" s="127"/>
      <c r="J100" s="128">
        <f>J198</f>
        <v>0</v>
      </c>
      <c r="L100" s="125"/>
    </row>
    <row r="101" spans="1:47" s="9" customFormat="1" ht="24.95" hidden="1" customHeight="1">
      <c r="B101" s="125"/>
      <c r="D101" s="126" t="s">
        <v>2721</v>
      </c>
      <c r="E101" s="127"/>
      <c r="F101" s="127"/>
      <c r="G101" s="127"/>
      <c r="H101" s="127"/>
      <c r="I101" s="127"/>
      <c r="J101" s="128">
        <f>J207</f>
        <v>0</v>
      </c>
      <c r="L101" s="125"/>
    </row>
    <row r="102" spans="1:47" s="9" customFormat="1" ht="24.95" hidden="1" customHeight="1">
      <c r="B102" s="125"/>
      <c r="D102" s="126" t="s">
        <v>2722</v>
      </c>
      <c r="E102" s="127"/>
      <c r="F102" s="127"/>
      <c r="G102" s="127"/>
      <c r="H102" s="127"/>
      <c r="I102" s="127"/>
      <c r="J102" s="128">
        <f>J225</f>
        <v>0</v>
      </c>
      <c r="L102" s="125"/>
    </row>
    <row r="103" spans="1:47" s="9" customFormat="1" ht="24.95" hidden="1" customHeight="1">
      <c r="B103" s="125"/>
      <c r="D103" s="126" t="s">
        <v>2723</v>
      </c>
      <c r="E103" s="127"/>
      <c r="F103" s="127"/>
      <c r="G103" s="127"/>
      <c r="H103" s="127"/>
      <c r="I103" s="127"/>
      <c r="J103" s="128">
        <f>J234</f>
        <v>0</v>
      </c>
      <c r="L103" s="125"/>
    </row>
    <row r="104" spans="1:47" s="9" customFormat="1" ht="24.95" hidden="1" customHeight="1">
      <c r="B104" s="125"/>
      <c r="D104" s="126" t="s">
        <v>2724</v>
      </c>
      <c r="E104" s="127"/>
      <c r="F104" s="127"/>
      <c r="G104" s="127"/>
      <c r="H104" s="127"/>
      <c r="I104" s="127"/>
      <c r="J104" s="128">
        <f>J237</f>
        <v>0</v>
      </c>
      <c r="L104" s="125"/>
    </row>
    <row r="105" spans="1:47" s="9" customFormat="1" ht="24.95" hidden="1" customHeight="1">
      <c r="B105" s="125"/>
      <c r="D105" s="126" t="s">
        <v>2725</v>
      </c>
      <c r="E105" s="127"/>
      <c r="F105" s="127"/>
      <c r="G105" s="127"/>
      <c r="H105" s="127"/>
      <c r="I105" s="127"/>
      <c r="J105" s="128">
        <f>J253</f>
        <v>0</v>
      </c>
      <c r="L105" s="125"/>
    </row>
    <row r="106" spans="1:47" s="9" customFormat="1" ht="24.95" hidden="1" customHeight="1">
      <c r="B106" s="125"/>
      <c r="D106" s="126" t="s">
        <v>2726</v>
      </c>
      <c r="E106" s="127"/>
      <c r="F106" s="127"/>
      <c r="G106" s="127"/>
      <c r="H106" s="127"/>
      <c r="I106" s="127"/>
      <c r="J106" s="128">
        <f>J269</f>
        <v>0</v>
      </c>
      <c r="L106" s="125"/>
    </row>
    <row r="107" spans="1:47" s="9" customFormat="1" ht="24.95" hidden="1" customHeight="1">
      <c r="B107" s="125"/>
      <c r="D107" s="126" t="s">
        <v>2727</v>
      </c>
      <c r="E107" s="127"/>
      <c r="F107" s="127"/>
      <c r="G107" s="127"/>
      <c r="H107" s="127"/>
      <c r="I107" s="127"/>
      <c r="J107" s="128">
        <f>J274</f>
        <v>0</v>
      </c>
      <c r="L107" s="125"/>
    </row>
    <row r="108" spans="1:47" s="9" customFormat="1" ht="21.75" hidden="1" customHeight="1">
      <c r="B108" s="125"/>
      <c r="D108" s="133" t="s">
        <v>181</v>
      </c>
      <c r="J108" s="134">
        <f>J281</f>
        <v>0</v>
      </c>
      <c r="L108" s="125"/>
    </row>
    <row r="109" spans="1:47" s="2" customFormat="1" ht="21.75" hidden="1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hidden="1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hidden="1"/>
    <row r="112" spans="1:47" hidden="1"/>
    <row r="113" spans="1:31" hidden="1"/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182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6" t="str">
        <f>E7</f>
        <v>Viacúčelová športová hala - EÚ v Bratislave</v>
      </c>
      <c r="F118" s="287"/>
      <c r="G118" s="287"/>
      <c r="H118" s="287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143</v>
      </c>
      <c r="L119" s="21"/>
    </row>
    <row r="120" spans="1:31" s="2" customFormat="1" ht="16.5" customHeight="1">
      <c r="A120" s="33"/>
      <c r="B120" s="34"/>
      <c r="C120" s="33"/>
      <c r="D120" s="33"/>
      <c r="E120" s="286" t="s">
        <v>144</v>
      </c>
      <c r="F120" s="285"/>
      <c r="G120" s="285"/>
      <c r="H120" s="285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80" t="str">
        <f>E11</f>
        <v>20210901_01 el - SO-01 Časť Elektroinštalácie časť NN SLP</v>
      </c>
      <c r="F122" s="285"/>
      <c r="G122" s="285"/>
      <c r="H122" s="285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F14</f>
        <v xml:space="preserve"> </v>
      </c>
      <c r="G124" s="33"/>
      <c r="H124" s="33"/>
      <c r="I124" s="28" t="s">
        <v>21</v>
      </c>
      <c r="J124" s="59">
        <f>IF(J14="","",J14)</f>
        <v>44536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22</v>
      </c>
      <c r="D126" s="33"/>
      <c r="E126" s="33"/>
      <c r="F126" s="26" t="str">
        <f>E17</f>
        <v>Ekonomická univerzita v Bratislave</v>
      </c>
      <c r="G126" s="33"/>
      <c r="H126" s="33"/>
      <c r="I126" s="28" t="s">
        <v>27</v>
      </c>
      <c r="J126" s="31" t="str">
        <f>E23</f>
        <v>Ateliér Slabey s.r.o.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25</v>
      </c>
      <c r="D127" s="33"/>
      <c r="E127" s="33"/>
      <c r="F127" s="26" t="str">
        <f>IF(E20="","",E20)</f>
        <v>Vyplň údaj</v>
      </c>
      <c r="G127" s="33"/>
      <c r="H127" s="33"/>
      <c r="I127" s="28" t="s">
        <v>30</v>
      </c>
      <c r="J127" s="31" t="str">
        <f>E26</f>
        <v>Ing. Natália Voltmannová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35"/>
      <c r="B129" s="136"/>
      <c r="C129" s="137" t="s">
        <v>183</v>
      </c>
      <c r="D129" s="138" t="s">
        <v>59</v>
      </c>
      <c r="E129" s="138" t="s">
        <v>55</v>
      </c>
      <c r="F129" s="138" t="s">
        <v>56</v>
      </c>
      <c r="G129" s="138" t="s">
        <v>184</v>
      </c>
      <c r="H129" s="138" t="s">
        <v>185</v>
      </c>
      <c r="I129" s="138" t="s">
        <v>186</v>
      </c>
      <c r="J129" s="139" t="s">
        <v>150</v>
      </c>
      <c r="K129" s="140" t="s">
        <v>187</v>
      </c>
      <c r="L129" s="141"/>
      <c r="M129" s="66" t="s">
        <v>1</v>
      </c>
      <c r="N129" s="67" t="s">
        <v>38</v>
      </c>
      <c r="O129" s="67" t="s">
        <v>188</v>
      </c>
      <c r="P129" s="67" t="s">
        <v>189</v>
      </c>
      <c r="Q129" s="67" t="s">
        <v>190</v>
      </c>
      <c r="R129" s="67" t="s">
        <v>191</v>
      </c>
      <c r="S129" s="67" t="s">
        <v>192</v>
      </c>
      <c r="T129" s="68" t="s">
        <v>193</v>
      </c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65" s="2" customFormat="1" ht="22.7" customHeight="1">
      <c r="A130" s="33"/>
      <c r="B130" s="34"/>
      <c r="C130" s="73" t="s">
        <v>151</v>
      </c>
      <c r="D130" s="33"/>
      <c r="E130" s="33"/>
      <c r="F130" s="33"/>
      <c r="G130" s="33"/>
      <c r="H130" s="33"/>
      <c r="I130" s="33"/>
      <c r="J130" s="142">
        <f>BK130</f>
        <v>0</v>
      </c>
      <c r="K130" s="33"/>
      <c r="L130" s="34"/>
      <c r="M130" s="69"/>
      <c r="N130" s="60"/>
      <c r="O130" s="70"/>
      <c r="P130" s="143">
        <f>P131+SUM(P132:P136)+P198+P207+P225+P234+P237+P253+P269+P274+P281</f>
        <v>0</v>
      </c>
      <c r="Q130" s="70"/>
      <c r="R130" s="143">
        <f>R131+SUM(R132:R136)+R198+R207+R225+R234+R237+R253+R269+R274+R281</f>
        <v>0</v>
      </c>
      <c r="S130" s="70"/>
      <c r="T130" s="144">
        <f>T131+SUM(T132:T136)+T198+T207+T225+T234+T237+T253+T269+T274+T281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73</v>
      </c>
      <c r="AU130" s="18" t="s">
        <v>152</v>
      </c>
      <c r="BK130" s="145">
        <f>BK131+SUM(BK132:BK136)+BK198+BK207+BK225+BK234+BK237+BK253+BK269+BK274+BK281</f>
        <v>0</v>
      </c>
    </row>
    <row r="131" spans="1:65" s="2" customFormat="1" ht="66.75" customHeight="1">
      <c r="A131" s="33"/>
      <c r="B131" s="156"/>
      <c r="C131" s="157" t="s">
        <v>74</v>
      </c>
      <c r="D131" s="157" t="s">
        <v>197</v>
      </c>
      <c r="E131" s="158" t="s">
        <v>2728</v>
      </c>
      <c r="F131" s="159" t="s">
        <v>2729</v>
      </c>
      <c r="G131" s="160" t="s">
        <v>1</v>
      </c>
      <c r="H131" s="161">
        <v>0</v>
      </c>
      <c r="I131" s="162"/>
      <c r="J131" s="163">
        <f>ROUND(I131*H131,2)</f>
        <v>0</v>
      </c>
      <c r="K131" s="164"/>
      <c r="L131" s="34"/>
      <c r="M131" s="165" t="s">
        <v>1</v>
      </c>
      <c r="N131" s="166" t="s">
        <v>40</v>
      </c>
      <c r="O131" s="62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74</v>
      </c>
      <c r="AY131" s="18" t="s">
        <v>196</v>
      </c>
      <c r="BE131" s="170">
        <f>IF(N131="základná",J131,0)</f>
        <v>0</v>
      </c>
      <c r="BF131" s="170">
        <f>IF(N131="znížená",J131,0)</f>
        <v>0</v>
      </c>
      <c r="BG131" s="170">
        <f>IF(N131="zákl. prenesená",J131,0)</f>
        <v>0</v>
      </c>
      <c r="BH131" s="170">
        <f>IF(N131="zníž. prenesená",J131,0)</f>
        <v>0</v>
      </c>
      <c r="BI131" s="170">
        <f>IF(N131="nulová",J131,0)</f>
        <v>0</v>
      </c>
      <c r="BJ131" s="18" t="s">
        <v>87</v>
      </c>
      <c r="BK131" s="170">
        <f>ROUND(I131*H131,2)</f>
        <v>0</v>
      </c>
      <c r="BL131" s="18" t="s">
        <v>200</v>
      </c>
      <c r="BM131" s="169" t="s">
        <v>87</v>
      </c>
    </row>
    <row r="132" spans="1:65" s="2" customFormat="1" ht="62.85" customHeight="1">
      <c r="A132" s="33"/>
      <c r="B132" s="156"/>
      <c r="C132" s="157" t="s">
        <v>2730</v>
      </c>
      <c r="D132" s="157" t="s">
        <v>197</v>
      </c>
      <c r="E132" s="158" t="s">
        <v>2731</v>
      </c>
      <c r="F132" s="159" t="s">
        <v>2732</v>
      </c>
      <c r="G132" s="160" t="s">
        <v>1</v>
      </c>
      <c r="H132" s="161">
        <v>0</v>
      </c>
      <c r="I132" s="162"/>
      <c r="J132" s="163">
        <f>ROUND(I132*H132,2)</f>
        <v>0</v>
      </c>
      <c r="K132" s="164"/>
      <c r="L132" s="34"/>
      <c r="M132" s="165" t="s">
        <v>1</v>
      </c>
      <c r="N132" s="166" t="s">
        <v>40</v>
      </c>
      <c r="O132" s="62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200</v>
      </c>
      <c r="AT132" s="169" t="s">
        <v>197</v>
      </c>
      <c r="AU132" s="169" t="s">
        <v>74</v>
      </c>
      <c r="AY132" s="18" t="s">
        <v>196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8" t="s">
        <v>87</v>
      </c>
      <c r="BK132" s="170">
        <f>ROUND(I132*H132,2)</f>
        <v>0</v>
      </c>
      <c r="BL132" s="18" t="s">
        <v>200</v>
      </c>
      <c r="BM132" s="169" t="s">
        <v>2733</v>
      </c>
    </row>
    <row r="133" spans="1:65" s="2" customFormat="1" ht="24.2" customHeight="1">
      <c r="A133" s="33"/>
      <c r="B133" s="156"/>
      <c r="C133" s="157" t="s">
        <v>2734</v>
      </c>
      <c r="D133" s="157" t="s">
        <v>197</v>
      </c>
      <c r="E133" s="158" t="s">
        <v>2735</v>
      </c>
      <c r="F133" s="159" t="s">
        <v>2736</v>
      </c>
      <c r="G133" s="160" t="s">
        <v>1</v>
      </c>
      <c r="H133" s="161">
        <v>0</v>
      </c>
      <c r="I133" s="162"/>
      <c r="J133" s="163">
        <f>ROUND(I133*H133,2)</f>
        <v>0</v>
      </c>
      <c r="K133" s="164"/>
      <c r="L133" s="34"/>
      <c r="M133" s="165" t="s">
        <v>1</v>
      </c>
      <c r="N133" s="166" t="s">
        <v>40</v>
      </c>
      <c r="O133" s="62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200</v>
      </c>
      <c r="AT133" s="169" t="s">
        <v>197</v>
      </c>
      <c r="AU133" s="169" t="s">
        <v>74</v>
      </c>
      <c r="AY133" s="18" t="s">
        <v>196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8" t="s">
        <v>87</v>
      </c>
      <c r="BK133" s="170">
        <f>ROUND(I133*H133,2)</f>
        <v>0</v>
      </c>
      <c r="BL133" s="18" t="s">
        <v>200</v>
      </c>
      <c r="BM133" s="169" t="s">
        <v>2737</v>
      </c>
    </row>
    <row r="134" spans="1:65" s="2" customFormat="1" ht="62.85" customHeight="1">
      <c r="A134" s="33"/>
      <c r="B134" s="156"/>
      <c r="C134" s="157" t="s">
        <v>2738</v>
      </c>
      <c r="D134" s="157" t="s">
        <v>197</v>
      </c>
      <c r="E134" s="158" t="s">
        <v>2739</v>
      </c>
      <c r="F134" s="159" t="s">
        <v>2740</v>
      </c>
      <c r="G134" s="160" t="s">
        <v>1</v>
      </c>
      <c r="H134" s="161">
        <v>0</v>
      </c>
      <c r="I134" s="162"/>
      <c r="J134" s="163">
        <f>ROUND(I134*H134,2)</f>
        <v>0</v>
      </c>
      <c r="K134" s="164"/>
      <c r="L134" s="34"/>
      <c r="M134" s="165" t="s">
        <v>1</v>
      </c>
      <c r="N134" s="166" t="s">
        <v>40</v>
      </c>
      <c r="O134" s="62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74</v>
      </c>
      <c r="AY134" s="18" t="s">
        <v>196</v>
      </c>
      <c r="BE134" s="170">
        <f>IF(N134="základná",J134,0)</f>
        <v>0</v>
      </c>
      <c r="BF134" s="170">
        <f>IF(N134="znížená",J134,0)</f>
        <v>0</v>
      </c>
      <c r="BG134" s="170">
        <f>IF(N134="zákl. prenesená",J134,0)</f>
        <v>0</v>
      </c>
      <c r="BH134" s="170">
        <f>IF(N134="zníž. prenesená",J134,0)</f>
        <v>0</v>
      </c>
      <c r="BI134" s="170">
        <f>IF(N134="nulová",J134,0)</f>
        <v>0</v>
      </c>
      <c r="BJ134" s="18" t="s">
        <v>87</v>
      </c>
      <c r="BK134" s="170">
        <f>ROUND(I134*H134,2)</f>
        <v>0</v>
      </c>
      <c r="BL134" s="18" t="s">
        <v>200</v>
      </c>
      <c r="BM134" s="169" t="s">
        <v>2741</v>
      </c>
    </row>
    <row r="135" spans="1:65" s="2" customFormat="1" ht="33" customHeight="1">
      <c r="A135" s="33"/>
      <c r="B135" s="156"/>
      <c r="C135" s="157" t="s">
        <v>2742</v>
      </c>
      <c r="D135" s="157" t="s">
        <v>197</v>
      </c>
      <c r="E135" s="158" t="s">
        <v>2743</v>
      </c>
      <c r="F135" s="159" t="s">
        <v>2744</v>
      </c>
      <c r="G135" s="160" t="s">
        <v>1</v>
      </c>
      <c r="H135" s="161">
        <v>0</v>
      </c>
      <c r="I135" s="162"/>
      <c r="J135" s="163">
        <f>ROUND(I135*H135,2)</f>
        <v>0</v>
      </c>
      <c r="K135" s="164"/>
      <c r="L135" s="34"/>
      <c r="M135" s="165" t="s">
        <v>1</v>
      </c>
      <c r="N135" s="166" t="s">
        <v>40</v>
      </c>
      <c r="O135" s="62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200</v>
      </c>
      <c r="AT135" s="169" t="s">
        <v>197</v>
      </c>
      <c r="AU135" s="169" t="s">
        <v>74</v>
      </c>
      <c r="AY135" s="18" t="s">
        <v>196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8" t="s">
        <v>87</v>
      </c>
      <c r="BK135" s="170">
        <f>ROUND(I135*H135,2)</f>
        <v>0</v>
      </c>
      <c r="BL135" s="18" t="s">
        <v>200</v>
      </c>
      <c r="BM135" s="169" t="s">
        <v>2745</v>
      </c>
    </row>
    <row r="136" spans="1:65" s="12" customFormat="1" ht="25.9" customHeight="1">
      <c r="B136" s="146"/>
      <c r="D136" s="147" t="s">
        <v>73</v>
      </c>
      <c r="E136" s="148" t="s">
        <v>140</v>
      </c>
      <c r="F136" s="148" t="s">
        <v>2746</v>
      </c>
      <c r="I136" s="149"/>
      <c r="J136" s="134">
        <f>BK136</f>
        <v>0</v>
      </c>
      <c r="L136" s="146"/>
      <c r="M136" s="150"/>
      <c r="N136" s="151"/>
      <c r="O136" s="151"/>
      <c r="P136" s="152">
        <f>SUM(P137:P197)</f>
        <v>0</v>
      </c>
      <c r="Q136" s="151"/>
      <c r="R136" s="152">
        <f>SUM(R137:R197)</f>
        <v>0</v>
      </c>
      <c r="S136" s="151"/>
      <c r="T136" s="153">
        <f>SUM(T137:T197)</f>
        <v>0</v>
      </c>
      <c r="AR136" s="147" t="s">
        <v>81</v>
      </c>
      <c r="AT136" s="154" t="s">
        <v>73</v>
      </c>
      <c r="AU136" s="154" t="s">
        <v>74</v>
      </c>
      <c r="AY136" s="147" t="s">
        <v>196</v>
      </c>
      <c r="BK136" s="155">
        <f>SUM(BK137:BK197)</f>
        <v>0</v>
      </c>
    </row>
    <row r="137" spans="1:65" s="2" customFormat="1" ht="24.2" customHeight="1">
      <c r="A137" s="33"/>
      <c r="B137" s="156"/>
      <c r="C137" s="157" t="s">
        <v>81</v>
      </c>
      <c r="D137" s="157" t="s">
        <v>197</v>
      </c>
      <c r="E137" s="158" t="s">
        <v>2747</v>
      </c>
      <c r="F137" s="159" t="s">
        <v>2748</v>
      </c>
      <c r="G137" s="160" t="s">
        <v>305</v>
      </c>
      <c r="H137" s="161">
        <v>600</v>
      </c>
      <c r="I137" s="162"/>
      <c r="J137" s="163">
        <f t="shared" ref="J137:J168" si="0">ROUND(I137*H137,2)</f>
        <v>0</v>
      </c>
      <c r="K137" s="164"/>
      <c r="L137" s="34"/>
      <c r="M137" s="165" t="s">
        <v>1</v>
      </c>
      <c r="N137" s="166" t="s">
        <v>40</v>
      </c>
      <c r="O137" s="62"/>
      <c r="P137" s="167">
        <f t="shared" ref="P137:P168" si="1">O137*H137</f>
        <v>0</v>
      </c>
      <c r="Q137" s="167">
        <v>0</v>
      </c>
      <c r="R137" s="167">
        <f t="shared" ref="R137:R168" si="2">Q137*H137</f>
        <v>0</v>
      </c>
      <c r="S137" s="167">
        <v>0</v>
      </c>
      <c r="T137" s="168">
        <f t="shared" ref="T137:T168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200</v>
      </c>
      <c r="AT137" s="169" t="s">
        <v>197</v>
      </c>
      <c r="AU137" s="169" t="s">
        <v>81</v>
      </c>
      <c r="AY137" s="18" t="s">
        <v>196</v>
      </c>
      <c r="BE137" s="170">
        <f t="shared" ref="BE137:BE168" si="4">IF(N137="základná",J137,0)</f>
        <v>0</v>
      </c>
      <c r="BF137" s="170">
        <f t="shared" ref="BF137:BF168" si="5">IF(N137="znížená",J137,0)</f>
        <v>0</v>
      </c>
      <c r="BG137" s="170">
        <f t="shared" ref="BG137:BG168" si="6">IF(N137="zákl. prenesená",J137,0)</f>
        <v>0</v>
      </c>
      <c r="BH137" s="170">
        <f t="shared" ref="BH137:BH168" si="7">IF(N137="zníž. prenesená",J137,0)</f>
        <v>0</v>
      </c>
      <c r="BI137" s="170">
        <f t="shared" ref="BI137:BI168" si="8">IF(N137="nulová",J137,0)</f>
        <v>0</v>
      </c>
      <c r="BJ137" s="18" t="s">
        <v>87</v>
      </c>
      <c r="BK137" s="170">
        <f t="shared" ref="BK137:BK168" si="9">ROUND(I137*H137,2)</f>
        <v>0</v>
      </c>
      <c r="BL137" s="18" t="s">
        <v>200</v>
      </c>
      <c r="BM137" s="169" t="s">
        <v>2749</v>
      </c>
    </row>
    <row r="138" spans="1:65" s="2" customFormat="1" ht="16.5" customHeight="1">
      <c r="A138" s="33"/>
      <c r="B138" s="156"/>
      <c r="C138" s="197" t="s">
        <v>87</v>
      </c>
      <c r="D138" s="197" t="s">
        <v>305</v>
      </c>
      <c r="E138" s="198" t="s">
        <v>2750</v>
      </c>
      <c r="F138" s="199" t="s">
        <v>2751</v>
      </c>
      <c r="G138" s="200" t="s">
        <v>316</v>
      </c>
      <c r="H138" s="201">
        <v>600</v>
      </c>
      <c r="I138" s="202"/>
      <c r="J138" s="203">
        <f t="shared" si="0"/>
        <v>0</v>
      </c>
      <c r="K138" s="204"/>
      <c r="L138" s="205"/>
      <c r="M138" s="206" t="s">
        <v>1</v>
      </c>
      <c r="N138" s="207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249</v>
      </c>
      <c r="AT138" s="169" t="s">
        <v>305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2752</v>
      </c>
    </row>
    <row r="139" spans="1:65" s="2" customFormat="1" ht="24.2" customHeight="1">
      <c r="A139" s="33"/>
      <c r="B139" s="156"/>
      <c r="C139" s="157" t="s">
        <v>221</v>
      </c>
      <c r="D139" s="157" t="s">
        <v>197</v>
      </c>
      <c r="E139" s="158" t="s">
        <v>2753</v>
      </c>
      <c r="F139" s="159" t="s">
        <v>2754</v>
      </c>
      <c r="G139" s="160" t="s">
        <v>316</v>
      </c>
      <c r="H139" s="161">
        <v>350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2755</v>
      </c>
    </row>
    <row r="140" spans="1:65" s="2" customFormat="1" ht="16.5" customHeight="1">
      <c r="A140" s="33"/>
      <c r="B140" s="156"/>
      <c r="C140" s="197" t="s">
        <v>200</v>
      </c>
      <c r="D140" s="197" t="s">
        <v>305</v>
      </c>
      <c r="E140" s="198" t="s">
        <v>2756</v>
      </c>
      <c r="F140" s="199" t="s">
        <v>2757</v>
      </c>
      <c r="G140" s="200" t="s">
        <v>444</v>
      </c>
      <c r="H140" s="201">
        <v>350</v>
      </c>
      <c r="I140" s="202"/>
      <c r="J140" s="203">
        <f t="shared" si="0"/>
        <v>0</v>
      </c>
      <c r="K140" s="204"/>
      <c r="L140" s="205"/>
      <c r="M140" s="206" t="s">
        <v>1</v>
      </c>
      <c r="N140" s="207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249</v>
      </c>
      <c r="AT140" s="169" t="s">
        <v>305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2758</v>
      </c>
    </row>
    <row r="141" spans="1:65" s="2" customFormat="1" ht="21.75" customHeight="1">
      <c r="A141" s="33"/>
      <c r="B141" s="156"/>
      <c r="C141" s="157" t="s">
        <v>234</v>
      </c>
      <c r="D141" s="157" t="s">
        <v>197</v>
      </c>
      <c r="E141" s="158" t="s">
        <v>2759</v>
      </c>
      <c r="F141" s="159" t="s">
        <v>2760</v>
      </c>
      <c r="G141" s="160" t="s">
        <v>2761</v>
      </c>
      <c r="H141" s="161">
        <v>249</v>
      </c>
      <c r="I141" s="162"/>
      <c r="J141" s="163">
        <f t="shared" si="0"/>
        <v>0</v>
      </c>
      <c r="K141" s="164"/>
      <c r="L141" s="34"/>
      <c r="M141" s="165" t="s">
        <v>1</v>
      </c>
      <c r="N141" s="166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200</v>
      </c>
      <c r="AT141" s="169" t="s">
        <v>197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2762</v>
      </c>
    </row>
    <row r="142" spans="1:65" s="2" customFormat="1" ht="16.5" customHeight="1">
      <c r="A142" s="33"/>
      <c r="B142" s="156"/>
      <c r="C142" s="197" t="s">
        <v>239</v>
      </c>
      <c r="D142" s="197" t="s">
        <v>305</v>
      </c>
      <c r="E142" s="198" t="s">
        <v>2763</v>
      </c>
      <c r="F142" s="199" t="s">
        <v>2764</v>
      </c>
      <c r="G142" s="200" t="s">
        <v>444</v>
      </c>
      <c r="H142" s="201">
        <v>249</v>
      </c>
      <c r="I142" s="202"/>
      <c r="J142" s="203">
        <f t="shared" si="0"/>
        <v>0</v>
      </c>
      <c r="K142" s="204"/>
      <c r="L142" s="205"/>
      <c r="M142" s="206" t="s">
        <v>1</v>
      </c>
      <c r="N142" s="207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249</v>
      </c>
      <c r="AT142" s="169" t="s">
        <v>305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2765</v>
      </c>
    </row>
    <row r="143" spans="1:65" s="2" customFormat="1" ht="24.2" customHeight="1">
      <c r="A143" s="33"/>
      <c r="B143" s="156"/>
      <c r="C143" s="157" t="s">
        <v>244</v>
      </c>
      <c r="D143" s="157" t="s">
        <v>197</v>
      </c>
      <c r="E143" s="158" t="s">
        <v>2766</v>
      </c>
      <c r="F143" s="159" t="s">
        <v>2767</v>
      </c>
      <c r="G143" s="160" t="s">
        <v>2761</v>
      </c>
      <c r="H143" s="161">
        <v>80</v>
      </c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81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2768</v>
      </c>
    </row>
    <row r="144" spans="1:65" s="2" customFormat="1" ht="16.5" customHeight="1">
      <c r="A144" s="33"/>
      <c r="B144" s="156"/>
      <c r="C144" s="197" t="s">
        <v>249</v>
      </c>
      <c r="D144" s="197" t="s">
        <v>305</v>
      </c>
      <c r="E144" s="198" t="s">
        <v>2769</v>
      </c>
      <c r="F144" s="199" t="s">
        <v>2770</v>
      </c>
      <c r="G144" s="200" t="s">
        <v>444</v>
      </c>
      <c r="H144" s="201">
        <v>80</v>
      </c>
      <c r="I144" s="202"/>
      <c r="J144" s="203">
        <f t="shared" si="0"/>
        <v>0</v>
      </c>
      <c r="K144" s="204"/>
      <c r="L144" s="205"/>
      <c r="M144" s="206" t="s">
        <v>1</v>
      </c>
      <c r="N144" s="207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249</v>
      </c>
      <c r="AT144" s="169" t="s">
        <v>305</v>
      </c>
      <c r="AU144" s="169" t="s">
        <v>81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2771</v>
      </c>
    </row>
    <row r="145" spans="1:65" s="2" customFormat="1" ht="24.2" customHeight="1">
      <c r="A145" s="33"/>
      <c r="B145" s="156"/>
      <c r="C145" s="157" t="s">
        <v>255</v>
      </c>
      <c r="D145" s="157" t="s">
        <v>197</v>
      </c>
      <c r="E145" s="158" t="s">
        <v>2772</v>
      </c>
      <c r="F145" s="159" t="s">
        <v>2773</v>
      </c>
      <c r="G145" s="160" t="s">
        <v>2761</v>
      </c>
      <c r="H145" s="161">
        <v>330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81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2774</v>
      </c>
    </row>
    <row r="146" spans="1:65" s="2" customFormat="1" ht="24.2" customHeight="1">
      <c r="A146" s="33"/>
      <c r="B146" s="156"/>
      <c r="C146" s="157" t="s">
        <v>259</v>
      </c>
      <c r="D146" s="157" t="s">
        <v>197</v>
      </c>
      <c r="E146" s="158" t="s">
        <v>2775</v>
      </c>
      <c r="F146" s="159" t="s">
        <v>2776</v>
      </c>
      <c r="G146" s="160" t="s">
        <v>444</v>
      </c>
      <c r="H146" s="161">
        <v>30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81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2777</v>
      </c>
    </row>
    <row r="147" spans="1:65" s="2" customFormat="1" ht="24.2" customHeight="1">
      <c r="A147" s="33"/>
      <c r="B147" s="156"/>
      <c r="C147" s="157" t="s">
        <v>264</v>
      </c>
      <c r="D147" s="157" t="s">
        <v>197</v>
      </c>
      <c r="E147" s="158" t="s">
        <v>2778</v>
      </c>
      <c r="F147" s="159" t="s">
        <v>2779</v>
      </c>
      <c r="G147" s="160" t="s">
        <v>444</v>
      </c>
      <c r="H147" s="161">
        <v>20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81</v>
      </c>
      <c r="AY147" s="18" t="s">
        <v>196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200</v>
      </c>
      <c r="BM147" s="169" t="s">
        <v>2780</v>
      </c>
    </row>
    <row r="148" spans="1:65" s="2" customFormat="1" ht="24.2" customHeight="1">
      <c r="A148" s="33"/>
      <c r="B148" s="156"/>
      <c r="C148" s="157" t="s">
        <v>141</v>
      </c>
      <c r="D148" s="157" t="s">
        <v>197</v>
      </c>
      <c r="E148" s="158" t="s">
        <v>2781</v>
      </c>
      <c r="F148" s="159" t="s">
        <v>2782</v>
      </c>
      <c r="G148" s="160" t="s">
        <v>444</v>
      </c>
      <c r="H148" s="161">
        <v>10</v>
      </c>
      <c r="I148" s="162"/>
      <c r="J148" s="163">
        <f t="shared" si="0"/>
        <v>0</v>
      </c>
      <c r="K148" s="164"/>
      <c r="L148" s="34"/>
      <c r="M148" s="165" t="s">
        <v>1</v>
      </c>
      <c r="N148" s="166" t="s">
        <v>40</v>
      </c>
      <c r="O148" s="62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9" t="s">
        <v>200</v>
      </c>
      <c r="AT148" s="169" t="s">
        <v>197</v>
      </c>
      <c r="AU148" s="169" t="s">
        <v>81</v>
      </c>
      <c r="AY148" s="18" t="s">
        <v>196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8" t="s">
        <v>87</v>
      </c>
      <c r="BK148" s="170">
        <f t="shared" si="9"/>
        <v>0</v>
      </c>
      <c r="BL148" s="18" t="s">
        <v>200</v>
      </c>
      <c r="BM148" s="169" t="s">
        <v>2783</v>
      </c>
    </row>
    <row r="149" spans="1:65" s="2" customFormat="1" ht="24.2" customHeight="1">
      <c r="A149" s="33"/>
      <c r="B149" s="156"/>
      <c r="C149" s="157" t="s">
        <v>272</v>
      </c>
      <c r="D149" s="157" t="s">
        <v>197</v>
      </c>
      <c r="E149" s="158" t="s">
        <v>2784</v>
      </c>
      <c r="F149" s="159" t="s">
        <v>2785</v>
      </c>
      <c r="G149" s="160" t="s">
        <v>2761</v>
      </c>
      <c r="H149" s="161">
        <v>45</v>
      </c>
      <c r="I149" s="162"/>
      <c r="J149" s="163">
        <f t="shared" si="0"/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81</v>
      </c>
      <c r="AY149" s="18" t="s">
        <v>196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8" t="s">
        <v>87</v>
      </c>
      <c r="BK149" s="170">
        <f t="shared" si="9"/>
        <v>0</v>
      </c>
      <c r="BL149" s="18" t="s">
        <v>200</v>
      </c>
      <c r="BM149" s="169" t="s">
        <v>2786</v>
      </c>
    </row>
    <row r="150" spans="1:65" s="2" customFormat="1" ht="16.5" customHeight="1">
      <c r="A150" s="33"/>
      <c r="B150" s="156"/>
      <c r="C150" s="197" t="s">
        <v>277</v>
      </c>
      <c r="D150" s="197" t="s">
        <v>305</v>
      </c>
      <c r="E150" s="198" t="s">
        <v>2787</v>
      </c>
      <c r="F150" s="199" t="s">
        <v>2788</v>
      </c>
      <c r="G150" s="200" t="s">
        <v>444</v>
      </c>
      <c r="H150" s="201">
        <v>45</v>
      </c>
      <c r="I150" s="202"/>
      <c r="J150" s="203">
        <f t="shared" si="0"/>
        <v>0</v>
      </c>
      <c r="K150" s="204"/>
      <c r="L150" s="205"/>
      <c r="M150" s="206" t="s">
        <v>1</v>
      </c>
      <c r="N150" s="207" t="s">
        <v>40</v>
      </c>
      <c r="O150" s="62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249</v>
      </c>
      <c r="AT150" s="169" t="s">
        <v>305</v>
      </c>
      <c r="AU150" s="169" t="s">
        <v>81</v>
      </c>
      <c r="AY150" s="18" t="s">
        <v>196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8" t="s">
        <v>87</v>
      </c>
      <c r="BK150" s="170">
        <f t="shared" si="9"/>
        <v>0</v>
      </c>
      <c r="BL150" s="18" t="s">
        <v>200</v>
      </c>
      <c r="BM150" s="169" t="s">
        <v>2789</v>
      </c>
    </row>
    <row r="151" spans="1:65" s="2" customFormat="1" ht="24.2" customHeight="1">
      <c r="A151" s="33"/>
      <c r="B151" s="156"/>
      <c r="C151" s="157" t="s">
        <v>285</v>
      </c>
      <c r="D151" s="157" t="s">
        <v>197</v>
      </c>
      <c r="E151" s="158" t="s">
        <v>2790</v>
      </c>
      <c r="F151" s="159" t="s">
        <v>2791</v>
      </c>
      <c r="G151" s="160" t="s">
        <v>2761</v>
      </c>
      <c r="H151" s="161">
        <v>6</v>
      </c>
      <c r="I151" s="162"/>
      <c r="J151" s="163">
        <f t="shared" si="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200</v>
      </c>
      <c r="AT151" s="169" t="s">
        <v>197</v>
      </c>
      <c r="AU151" s="169" t="s">
        <v>81</v>
      </c>
      <c r="AY151" s="18" t="s">
        <v>196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8" t="s">
        <v>87</v>
      </c>
      <c r="BK151" s="170">
        <f t="shared" si="9"/>
        <v>0</v>
      </c>
      <c r="BL151" s="18" t="s">
        <v>200</v>
      </c>
      <c r="BM151" s="169" t="s">
        <v>2792</v>
      </c>
    </row>
    <row r="152" spans="1:65" s="2" customFormat="1" ht="16.5" customHeight="1">
      <c r="A152" s="33"/>
      <c r="B152" s="156"/>
      <c r="C152" s="197" t="s">
        <v>289</v>
      </c>
      <c r="D152" s="197" t="s">
        <v>305</v>
      </c>
      <c r="E152" s="198" t="s">
        <v>2793</v>
      </c>
      <c r="F152" s="199" t="s">
        <v>2794</v>
      </c>
      <c r="G152" s="200" t="s">
        <v>444</v>
      </c>
      <c r="H152" s="201">
        <v>6</v>
      </c>
      <c r="I152" s="202"/>
      <c r="J152" s="203">
        <f t="shared" si="0"/>
        <v>0</v>
      </c>
      <c r="K152" s="204"/>
      <c r="L152" s="205"/>
      <c r="M152" s="206" t="s">
        <v>1</v>
      </c>
      <c r="N152" s="207" t="s">
        <v>40</v>
      </c>
      <c r="O152" s="62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249</v>
      </c>
      <c r="AT152" s="169" t="s">
        <v>305</v>
      </c>
      <c r="AU152" s="169" t="s">
        <v>81</v>
      </c>
      <c r="AY152" s="18" t="s">
        <v>196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8" t="s">
        <v>87</v>
      </c>
      <c r="BK152" s="170">
        <f t="shared" si="9"/>
        <v>0</v>
      </c>
      <c r="BL152" s="18" t="s">
        <v>200</v>
      </c>
      <c r="BM152" s="169" t="s">
        <v>2795</v>
      </c>
    </row>
    <row r="153" spans="1:65" s="2" customFormat="1" ht="24.2" customHeight="1">
      <c r="A153" s="33"/>
      <c r="B153" s="156"/>
      <c r="C153" s="157" t="s">
        <v>294</v>
      </c>
      <c r="D153" s="157" t="s">
        <v>197</v>
      </c>
      <c r="E153" s="158" t="s">
        <v>2796</v>
      </c>
      <c r="F153" s="159" t="s">
        <v>2797</v>
      </c>
      <c r="G153" s="160" t="s">
        <v>2761</v>
      </c>
      <c r="H153" s="161">
        <v>28</v>
      </c>
      <c r="I153" s="162"/>
      <c r="J153" s="163">
        <f t="shared" si="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200</v>
      </c>
      <c r="AT153" s="169" t="s">
        <v>197</v>
      </c>
      <c r="AU153" s="169" t="s">
        <v>81</v>
      </c>
      <c r="AY153" s="18" t="s">
        <v>196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8" t="s">
        <v>87</v>
      </c>
      <c r="BK153" s="170">
        <f t="shared" si="9"/>
        <v>0</v>
      </c>
      <c r="BL153" s="18" t="s">
        <v>200</v>
      </c>
      <c r="BM153" s="169" t="s">
        <v>2798</v>
      </c>
    </row>
    <row r="154" spans="1:65" s="2" customFormat="1" ht="16.5" customHeight="1">
      <c r="A154" s="33"/>
      <c r="B154" s="156"/>
      <c r="C154" s="197" t="s">
        <v>299</v>
      </c>
      <c r="D154" s="197" t="s">
        <v>305</v>
      </c>
      <c r="E154" s="198" t="s">
        <v>2799</v>
      </c>
      <c r="F154" s="199" t="s">
        <v>2800</v>
      </c>
      <c r="G154" s="200" t="s">
        <v>444</v>
      </c>
      <c r="H154" s="201">
        <v>28</v>
      </c>
      <c r="I154" s="202"/>
      <c r="J154" s="203">
        <f t="shared" si="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81</v>
      </c>
      <c r="AY154" s="18" t="s">
        <v>196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8" t="s">
        <v>87</v>
      </c>
      <c r="BK154" s="170">
        <f t="shared" si="9"/>
        <v>0</v>
      </c>
      <c r="BL154" s="18" t="s">
        <v>200</v>
      </c>
      <c r="BM154" s="169" t="s">
        <v>2801</v>
      </c>
    </row>
    <row r="155" spans="1:65" s="2" customFormat="1" ht="24.2" customHeight="1">
      <c r="A155" s="33"/>
      <c r="B155" s="156"/>
      <c r="C155" s="157" t="s">
        <v>304</v>
      </c>
      <c r="D155" s="157" t="s">
        <v>197</v>
      </c>
      <c r="E155" s="158" t="s">
        <v>2802</v>
      </c>
      <c r="F155" s="159" t="s">
        <v>2803</v>
      </c>
      <c r="G155" s="160" t="s">
        <v>444</v>
      </c>
      <c r="H155" s="161">
        <v>17</v>
      </c>
      <c r="I155" s="162"/>
      <c r="J155" s="163">
        <f t="shared" si="0"/>
        <v>0</v>
      </c>
      <c r="K155" s="164"/>
      <c r="L155" s="34"/>
      <c r="M155" s="165" t="s">
        <v>1</v>
      </c>
      <c r="N155" s="166" t="s">
        <v>40</v>
      </c>
      <c r="O155" s="62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200</v>
      </c>
      <c r="AT155" s="169" t="s">
        <v>197</v>
      </c>
      <c r="AU155" s="169" t="s">
        <v>81</v>
      </c>
      <c r="AY155" s="18" t="s">
        <v>196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8" t="s">
        <v>87</v>
      </c>
      <c r="BK155" s="170">
        <f t="shared" si="9"/>
        <v>0</v>
      </c>
      <c r="BL155" s="18" t="s">
        <v>200</v>
      </c>
      <c r="BM155" s="169" t="s">
        <v>2804</v>
      </c>
    </row>
    <row r="156" spans="1:65" s="2" customFormat="1" ht="16.5" customHeight="1">
      <c r="A156" s="33"/>
      <c r="B156" s="156"/>
      <c r="C156" s="197" t="s">
        <v>7</v>
      </c>
      <c r="D156" s="197" t="s">
        <v>305</v>
      </c>
      <c r="E156" s="198" t="s">
        <v>2805</v>
      </c>
      <c r="F156" s="199" t="s">
        <v>2806</v>
      </c>
      <c r="G156" s="200" t="s">
        <v>444</v>
      </c>
      <c r="H156" s="201">
        <v>17</v>
      </c>
      <c r="I156" s="202"/>
      <c r="J156" s="203">
        <f t="shared" si="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249</v>
      </c>
      <c r="AT156" s="169" t="s">
        <v>305</v>
      </c>
      <c r="AU156" s="169" t="s">
        <v>81</v>
      </c>
      <c r="AY156" s="18" t="s">
        <v>196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8" t="s">
        <v>87</v>
      </c>
      <c r="BK156" s="170">
        <f t="shared" si="9"/>
        <v>0</v>
      </c>
      <c r="BL156" s="18" t="s">
        <v>200</v>
      </c>
      <c r="BM156" s="169" t="s">
        <v>2807</v>
      </c>
    </row>
    <row r="157" spans="1:65" s="2" customFormat="1" ht="24.2" customHeight="1">
      <c r="A157" s="33"/>
      <c r="B157" s="156"/>
      <c r="C157" s="157" t="s">
        <v>313</v>
      </c>
      <c r="D157" s="157" t="s">
        <v>197</v>
      </c>
      <c r="E157" s="158" t="s">
        <v>2808</v>
      </c>
      <c r="F157" s="159" t="s">
        <v>2809</v>
      </c>
      <c r="G157" s="160" t="s">
        <v>2761</v>
      </c>
      <c r="H157" s="161">
        <v>128</v>
      </c>
      <c r="I157" s="162"/>
      <c r="J157" s="163">
        <f t="shared" si="0"/>
        <v>0</v>
      </c>
      <c r="K157" s="164"/>
      <c r="L157" s="34"/>
      <c r="M157" s="165" t="s">
        <v>1</v>
      </c>
      <c r="N157" s="166" t="s">
        <v>40</v>
      </c>
      <c r="O157" s="62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200</v>
      </c>
      <c r="AT157" s="169" t="s">
        <v>197</v>
      </c>
      <c r="AU157" s="169" t="s">
        <v>81</v>
      </c>
      <c r="AY157" s="18" t="s">
        <v>196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8" t="s">
        <v>87</v>
      </c>
      <c r="BK157" s="170">
        <f t="shared" si="9"/>
        <v>0</v>
      </c>
      <c r="BL157" s="18" t="s">
        <v>200</v>
      </c>
      <c r="BM157" s="169" t="s">
        <v>2810</v>
      </c>
    </row>
    <row r="158" spans="1:65" s="2" customFormat="1" ht="16.5" customHeight="1">
      <c r="A158" s="33"/>
      <c r="B158" s="156"/>
      <c r="C158" s="197" t="s">
        <v>319</v>
      </c>
      <c r="D158" s="197" t="s">
        <v>305</v>
      </c>
      <c r="E158" s="198" t="s">
        <v>2811</v>
      </c>
      <c r="F158" s="199" t="s">
        <v>2812</v>
      </c>
      <c r="G158" s="200" t="s">
        <v>444</v>
      </c>
      <c r="H158" s="201">
        <v>117</v>
      </c>
      <c r="I158" s="202"/>
      <c r="J158" s="203">
        <f t="shared" si="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249</v>
      </c>
      <c r="AT158" s="169" t="s">
        <v>305</v>
      </c>
      <c r="AU158" s="169" t="s">
        <v>81</v>
      </c>
      <c r="AY158" s="18" t="s">
        <v>196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8" t="s">
        <v>87</v>
      </c>
      <c r="BK158" s="170">
        <f t="shared" si="9"/>
        <v>0</v>
      </c>
      <c r="BL158" s="18" t="s">
        <v>200</v>
      </c>
      <c r="BM158" s="169" t="s">
        <v>2813</v>
      </c>
    </row>
    <row r="159" spans="1:65" s="2" customFormat="1" ht="16.5" customHeight="1">
      <c r="A159" s="33"/>
      <c r="B159" s="156"/>
      <c r="C159" s="197" t="s">
        <v>2047</v>
      </c>
      <c r="D159" s="197" t="s">
        <v>305</v>
      </c>
      <c r="E159" s="198" t="s">
        <v>2814</v>
      </c>
      <c r="F159" s="199" t="s">
        <v>2815</v>
      </c>
      <c r="G159" s="200" t="s">
        <v>444</v>
      </c>
      <c r="H159" s="201">
        <v>11</v>
      </c>
      <c r="I159" s="202"/>
      <c r="J159" s="203">
        <f t="shared" si="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249</v>
      </c>
      <c r="AT159" s="169" t="s">
        <v>305</v>
      </c>
      <c r="AU159" s="169" t="s">
        <v>81</v>
      </c>
      <c r="AY159" s="18" t="s">
        <v>196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8" t="s">
        <v>87</v>
      </c>
      <c r="BK159" s="170">
        <f t="shared" si="9"/>
        <v>0</v>
      </c>
      <c r="BL159" s="18" t="s">
        <v>200</v>
      </c>
      <c r="BM159" s="169" t="s">
        <v>2816</v>
      </c>
    </row>
    <row r="160" spans="1:65" s="2" customFormat="1" ht="16.5" customHeight="1">
      <c r="A160" s="33"/>
      <c r="B160" s="156"/>
      <c r="C160" s="157" t="s">
        <v>343</v>
      </c>
      <c r="D160" s="157" t="s">
        <v>197</v>
      </c>
      <c r="E160" s="158" t="s">
        <v>2817</v>
      </c>
      <c r="F160" s="159" t="s">
        <v>2818</v>
      </c>
      <c r="G160" s="160" t="s">
        <v>2761</v>
      </c>
      <c r="H160" s="161">
        <v>1</v>
      </c>
      <c r="I160" s="162"/>
      <c r="J160" s="163">
        <f t="shared" si="0"/>
        <v>0</v>
      </c>
      <c r="K160" s="164"/>
      <c r="L160" s="34"/>
      <c r="M160" s="165" t="s">
        <v>1</v>
      </c>
      <c r="N160" s="166" t="s">
        <v>40</v>
      </c>
      <c r="O160" s="62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200</v>
      </c>
      <c r="AT160" s="169" t="s">
        <v>197</v>
      </c>
      <c r="AU160" s="169" t="s">
        <v>81</v>
      </c>
      <c r="AY160" s="18" t="s">
        <v>196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8" t="s">
        <v>87</v>
      </c>
      <c r="BK160" s="170">
        <f t="shared" si="9"/>
        <v>0</v>
      </c>
      <c r="BL160" s="18" t="s">
        <v>200</v>
      </c>
      <c r="BM160" s="169" t="s">
        <v>2819</v>
      </c>
    </row>
    <row r="161" spans="1:65" s="2" customFormat="1" ht="16.5" customHeight="1">
      <c r="A161" s="33"/>
      <c r="B161" s="156"/>
      <c r="C161" s="197" t="s">
        <v>2052</v>
      </c>
      <c r="D161" s="197" t="s">
        <v>305</v>
      </c>
      <c r="E161" s="198" t="s">
        <v>2820</v>
      </c>
      <c r="F161" s="199" t="s">
        <v>2821</v>
      </c>
      <c r="G161" s="200" t="s">
        <v>444</v>
      </c>
      <c r="H161" s="201">
        <v>1</v>
      </c>
      <c r="I161" s="202"/>
      <c r="J161" s="203">
        <f t="shared" si="0"/>
        <v>0</v>
      </c>
      <c r="K161" s="204"/>
      <c r="L161" s="205"/>
      <c r="M161" s="206" t="s">
        <v>1</v>
      </c>
      <c r="N161" s="207" t="s">
        <v>40</v>
      </c>
      <c r="O161" s="62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249</v>
      </c>
      <c r="AT161" s="169" t="s">
        <v>305</v>
      </c>
      <c r="AU161" s="169" t="s">
        <v>81</v>
      </c>
      <c r="AY161" s="18" t="s">
        <v>196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8" t="s">
        <v>87</v>
      </c>
      <c r="BK161" s="170">
        <f t="shared" si="9"/>
        <v>0</v>
      </c>
      <c r="BL161" s="18" t="s">
        <v>200</v>
      </c>
      <c r="BM161" s="169" t="s">
        <v>2822</v>
      </c>
    </row>
    <row r="162" spans="1:65" s="2" customFormat="1" ht="16.5" customHeight="1">
      <c r="A162" s="33"/>
      <c r="B162" s="156"/>
      <c r="C162" s="157" t="s">
        <v>354</v>
      </c>
      <c r="D162" s="157" t="s">
        <v>197</v>
      </c>
      <c r="E162" s="158" t="s">
        <v>2823</v>
      </c>
      <c r="F162" s="159" t="s">
        <v>2824</v>
      </c>
      <c r="G162" s="160" t="s">
        <v>2761</v>
      </c>
      <c r="H162" s="161">
        <v>3</v>
      </c>
      <c r="I162" s="162"/>
      <c r="J162" s="163">
        <f t="shared" si="0"/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200</v>
      </c>
      <c r="AT162" s="169" t="s">
        <v>197</v>
      </c>
      <c r="AU162" s="169" t="s">
        <v>81</v>
      </c>
      <c r="AY162" s="18" t="s">
        <v>196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8" t="s">
        <v>87</v>
      </c>
      <c r="BK162" s="170">
        <f t="shared" si="9"/>
        <v>0</v>
      </c>
      <c r="BL162" s="18" t="s">
        <v>200</v>
      </c>
      <c r="BM162" s="169" t="s">
        <v>2825</v>
      </c>
    </row>
    <row r="163" spans="1:65" s="2" customFormat="1" ht="16.5" customHeight="1">
      <c r="A163" s="33"/>
      <c r="B163" s="156"/>
      <c r="C163" s="197" t="s">
        <v>358</v>
      </c>
      <c r="D163" s="197" t="s">
        <v>305</v>
      </c>
      <c r="E163" s="198" t="s">
        <v>2826</v>
      </c>
      <c r="F163" s="199" t="s">
        <v>2827</v>
      </c>
      <c r="G163" s="200" t="s">
        <v>444</v>
      </c>
      <c r="H163" s="201">
        <v>3</v>
      </c>
      <c r="I163" s="202"/>
      <c r="J163" s="203">
        <f t="shared" si="0"/>
        <v>0</v>
      </c>
      <c r="K163" s="204"/>
      <c r="L163" s="205"/>
      <c r="M163" s="206" t="s">
        <v>1</v>
      </c>
      <c r="N163" s="207" t="s">
        <v>40</v>
      </c>
      <c r="O163" s="62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249</v>
      </c>
      <c r="AT163" s="169" t="s">
        <v>305</v>
      </c>
      <c r="AU163" s="169" t="s">
        <v>81</v>
      </c>
      <c r="AY163" s="18" t="s">
        <v>196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8" t="s">
        <v>87</v>
      </c>
      <c r="BK163" s="170">
        <f t="shared" si="9"/>
        <v>0</v>
      </c>
      <c r="BL163" s="18" t="s">
        <v>200</v>
      </c>
      <c r="BM163" s="169" t="s">
        <v>2828</v>
      </c>
    </row>
    <row r="164" spans="1:65" s="2" customFormat="1" ht="16.5" customHeight="1">
      <c r="A164" s="33"/>
      <c r="B164" s="156"/>
      <c r="C164" s="157" t="s">
        <v>362</v>
      </c>
      <c r="D164" s="157" t="s">
        <v>197</v>
      </c>
      <c r="E164" s="158" t="s">
        <v>2829</v>
      </c>
      <c r="F164" s="159" t="s">
        <v>2830</v>
      </c>
      <c r="G164" s="160" t="s">
        <v>2761</v>
      </c>
      <c r="H164" s="161">
        <v>5</v>
      </c>
      <c r="I164" s="162"/>
      <c r="J164" s="163">
        <f t="shared" si="0"/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200</v>
      </c>
      <c r="AT164" s="169" t="s">
        <v>197</v>
      </c>
      <c r="AU164" s="169" t="s">
        <v>81</v>
      </c>
      <c r="AY164" s="18" t="s">
        <v>196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8" t="s">
        <v>87</v>
      </c>
      <c r="BK164" s="170">
        <f t="shared" si="9"/>
        <v>0</v>
      </c>
      <c r="BL164" s="18" t="s">
        <v>200</v>
      </c>
      <c r="BM164" s="169" t="s">
        <v>2831</v>
      </c>
    </row>
    <row r="165" spans="1:65" s="2" customFormat="1" ht="16.5" customHeight="1">
      <c r="A165" s="33"/>
      <c r="B165" s="156"/>
      <c r="C165" s="197" t="s">
        <v>368</v>
      </c>
      <c r="D165" s="197" t="s">
        <v>305</v>
      </c>
      <c r="E165" s="198" t="s">
        <v>2832</v>
      </c>
      <c r="F165" s="199" t="s">
        <v>2833</v>
      </c>
      <c r="G165" s="200" t="s">
        <v>444</v>
      </c>
      <c r="H165" s="201">
        <v>5</v>
      </c>
      <c r="I165" s="202"/>
      <c r="J165" s="203">
        <f t="shared" si="0"/>
        <v>0</v>
      </c>
      <c r="K165" s="204"/>
      <c r="L165" s="205"/>
      <c r="M165" s="206" t="s">
        <v>1</v>
      </c>
      <c r="N165" s="207" t="s">
        <v>40</v>
      </c>
      <c r="O165" s="62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249</v>
      </c>
      <c r="AT165" s="169" t="s">
        <v>305</v>
      </c>
      <c r="AU165" s="169" t="s">
        <v>81</v>
      </c>
      <c r="AY165" s="18" t="s">
        <v>196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8" t="s">
        <v>87</v>
      </c>
      <c r="BK165" s="170">
        <f t="shared" si="9"/>
        <v>0</v>
      </c>
      <c r="BL165" s="18" t="s">
        <v>200</v>
      </c>
      <c r="BM165" s="169" t="s">
        <v>2834</v>
      </c>
    </row>
    <row r="166" spans="1:65" s="2" customFormat="1" ht="16.5" customHeight="1">
      <c r="A166" s="33"/>
      <c r="B166" s="156"/>
      <c r="C166" s="157" t="s">
        <v>375</v>
      </c>
      <c r="D166" s="157" t="s">
        <v>197</v>
      </c>
      <c r="E166" s="158" t="s">
        <v>2835</v>
      </c>
      <c r="F166" s="159" t="s">
        <v>2836</v>
      </c>
      <c r="G166" s="160" t="s">
        <v>2761</v>
      </c>
      <c r="H166" s="161">
        <v>25</v>
      </c>
      <c r="I166" s="162"/>
      <c r="J166" s="163">
        <f t="shared" si="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200</v>
      </c>
      <c r="AT166" s="169" t="s">
        <v>197</v>
      </c>
      <c r="AU166" s="169" t="s">
        <v>81</v>
      </c>
      <c r="AY166" s="18" t="s">
        <v>196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8" t="s">
        <v>87</v>
      </c>
      <c r="BK166" s="170">
        <f t="shared" si="9"/>
        <v>0</v>
      </c>
      <c r="BL166" s="18" t="s">
        <v>200</v>
      </c>
      <c r="BM166" s="169" t="s">
        <v>2837</v>
      </c>
    </row>
    <row r="167" spans="1:65" s="2" customFormat="1" ht="16.5" customHeight="1">
      <c r="A167" s="33"/>
      <c r="B167" s="156"/>
      <c r="C167" s="197" t="s">
        <v>381</v>
      </c>
      <c r="D167" s="197" t="s">
        <v>305</v>
      </c>
      <c r="E167" s="198" t="s">
        <v>2838</v>
      </c>
      <c r="F167" s="199" t="s">
        <v>2839</v>
      </c>
      <c r="G167" s="200" t="s">
        <v>444</v>
      </c>
      <c r="H167" s="201">
        <v>5</v>
      </c>
      <c r="I167" s="202"/>
      <c r="J167" s="203">
        <f t="shared" si="0"/>
        <v>0</v>
      </c>
      <c r="K167" s="204"/>
      <c r="L167" s="205"/>
      <c r="M167" s="206" t="s">
        <v>1</v>
      </c>
      <c r="N167" s="207" t="s">
        <v>40</v>
      </c>
      <c r="O167" s="62"/>
      <c r="P167" s="167">
        <f t="shared" si="1"/>
        <v>0</v>
      </c>
      <c r="Q167" s="167">
        <v>0</v>
      </c>
      <c r="R167" s="167">
        <f t="shared" si="2"/>
        <v>0</v>
      </c>
      <c r="S167" s="167">
        <v>0</v>
      </c>
      <c r="T167" s="16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249</v>
      </c>
      <c r="AT167" s="169" t="s">
        <v>305</v>
      </c>
      <c r="AU167" s="169" t="s">
        <v>81</v>
      </c>
      <c r="AY167" s="18" t="s">
        <v>196</v>
      </c>
      <c r="BE167" s="170">
        <f t="shared" si="4"/>
        <v>0</v>
      </c>
      <c r="BF167" s="170">
        <f t="shared" si="5"/>
        <v>0</v>
      </c>
      <c r="BG167" s="170">
        <f t="shared" si="6"/>
        <v>0</v>
      </c>
      <c r="BH167" s="170">
        <f t="shared" si="7"/>
        <v>0</v>
      </c>
      <c r="BI167" s="170">
        <f t="shared" si="8"/>
        <v>0</v>
      </c>
      <c r="BJ167" s="18" t="s">
        <v>87</v>
      </c>
      <c r="BK167" s="170">
        <f t="shared" si="9"/>
        <v>0</v>
      </c>
      <c r="BL167" s="18" t="s">
        <v>200</v>
      </c>
      <c r="BM167" s="169" t="s">
        <v>2840</v>
      </c>
    </row>
    <row r="168" spans="1:65" s="2" customFormat="1" ht="16.5" customHeight="1">
      <c r="A168" s="33"/>
      <c r="B168" s="156"/>
      <c r="C168" s="197" t="s">
        <v>388</v>
      </c>
      <c r="D168" s="197" t="s">
        <v>305</v>
      </c>
      <c r="E168" s="198" t="s">
        <v>2841</v>
      </c>
      <c r="F168" s="199" t="s">
        <v>2842</v>
      </c>
      <c r="G168" s="200" t="s">
        <v>444</v>
      </c>
      <c r="H168" s="201">
        <v>20</v>
      </c>
      <c r="I168" s="202"/>
      <c r="J168" s="203">
        <f t="shared" si="0"/>
        <v>0</v>
      </c>
      <c r="K168" s="204"/>
      <c r="L168" s="205"/>
      <c r="M168" s="206" t="s">
        <v>1</v>
      </c>
      <c r="N168" s="207" t="s">
        <v>40</v>
      </c>
      <c r="O168" s="62"/>
      <c r="P168" s="167">
        <f t="shared" si="1"/>
        <v>0</v>
      </c>
      <c r="Q168" s="167">
        <v>0</v>
      </c>
      <c r="R168" s="167">
        <f t="shared" si="2"/>
        <v>0</v>
      </c>
      <c r="S168" s="167">
        <v>0</v>
      </c>
      <c r="T168" s="16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249</v>
      </c>
      <c r="AT168" s="169" t="s">
        <v>305</v>
      </c>
      <c r="AU168" s="169" t="s">
        <v>81</v>
      </c>
      <c r="AY168" s="18" t="s">
        <v>196</v>
      </c>
      <c r="BE168" s="170">
        <f t="shared" si="4"/>
        <v>0</v>
      </c>
      <c r="BF168" s="170">
        <f t="shared" si="5"/>
        <v>0</v>
      </c>
      <c r="BG168" s="170">
        <f t="shared" si="6"/>
        <v>0</v>
      </c>
      <c r="BH168" s="170">
        <f t="shared" si="7"/>
        <v>0</v>
      </c>
      <c r="BI168" s="170">
        <f t="shared" si="8"/>
        <v>0</v>
      </c>
      <c r="BJ168" s="18" t="s">
        <v>87</v>
      </c>
      <c r="BK168" s="170">
        <f t="shared" si="9"/>
        <v>0</v>
      </c>
      <c r="BL168" s="18" t="s">
        <v>200</v>
      </c>
      <c r="BM168" s="169" t="s">
        <v>2843</v>
      </c>
    </row>
    <row r="169" spans="1:65" s="2" customFormat="1" ht="16.5" customHeight="1">
      <c r="A169" s="33"/>
      <c r="B169" s="156"/>
      <c r="C169" s="157" t="s">
        <v>398</v>
      </c>
      <c r="D169" s="157" t="s">
        <v>197</v>
      </c>
      <c r="E169" s="158" t="s">
        <v>2844</v>
      </c>
      <c r="F169" s="159" t="s">
        <v>2845</v>
      </c>
      <c r="G169" s="160" t="s">
        <v>2761</v>
      </c>
      <c r="H169" s="161">
        <v>3</v>
      </c>
      <c r="I169" s="162"/>
      <c r="J169" s="163">
        <f t="shared" ref="J169:J197" si="10">ROUND(I169*H169,2)</f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ref="P169:P197" si="11">O169*H169</f>
        <v>0</v>
      </c>
      <c r="Q169" s="167">
        <v>0</v>
      </c>
      <c r="R169" s="167">
        <f t="shared" ref="R169:R197" si="12">Q169*H169</f>
        <v>0</v>
      </c>
      <c r="S169" s="167">
        <v>0</v>
      </c>
      <c r="T169" s="168">
        <f t="shared" ref="T169:T197" si="13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81</v>
      </c>
      <c r="AY169" s="18" t="s">
        <v>196</v>
      </c>
      <c r="BE169" s="170">
        <f t="shared" ref="BE169:BE197" si="14">IF(N169="základná",J169,0)</f>
        <v>0</v>
      </c>
      <c r="BF169" s="170">
        <f t="shared" ref="BF169:BF197" si="15">IF(N169="znížená",J169,0)</f>
        <v>0</v>
      </c>
      <c r="BG169" s="170">
        <f t="shared" ref="BG169:BG197" si="16">IF(N169="zákl. prenesená",J169,0)</f>
        <v>0</v>
      </c>
      <c r="BH169" s="170">
        <f t="shared" ref="BH169:BH197" si="17">IF(N169="zníž. prenesená",J169,0)</f>
        <v>0</v>
      </c>
      <c r="BI169" s="170">
        <f t="shared" ref="BI169:BI197" si="18">IF(N169="nulová",J169,0)</f>
        <v>0</v>
      </c>
      <c r="BJ169" s="18" t="s">
        <v>87</v>
      </c>
      <c r="BK169" s="170">
        <f t="shared" ref="BK169:BK197" si="19">ROUND(I169*H169,2)</f>
        <v>0</v>
      </c>
      <c r="BL169" s="18" t="s">
        <v>200</v>
      </c>
      <c r="BM169" s="169" t="s">
        <v>2846</v>
      </c>
    </row>
    <row r="170" spans="1:65" s="2" customFormat="1" ht="16.5" customHeight="1">
      <c r="A170" s="33"/>
      <c r="B170" s="156"/>
      <c r="C170" s="197" t="s">
        <v>406</v>
      </c>
      <c r="D170" s="197" t="s">
        <v>305</v>
      </c>
      <c r="E170" s="198" t="s">
        <v>2847</v>
      </c>
      <c r="F170" s="199" t="s">
        <v>2848</v>
      </c>
      <c r="G170" s="200" t="s">
        <v>444</v>
      </c>
      <c r="H170" s="201">
        <v>1</v>
      </c>
      <c r="I170" s="202"/>
      <c r="J170" s="203">
        <f t="shared" si="10"/>
        <v>0</v>
      </c>
      <c r="K170" s="204"/>
      <c r="L170" s="205"/>
      <c r="M170" s="206" t="s">
        <v>1</v>
      </c>
      <c r="N170" s="207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249</v>
      </c>
      <c r="AT170" s="169" t="s">
        <v>305</v>
      </c>
      <c r="AU170" s="169" t="s">
        <v>81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200</v>
      </c>
      <c r="BM170" s="169" t="s">
        <v>2849</v>
      </c>
    </row>
    <row r="171" spans="1:65" s="2" customFormat="1" ht="16.5" customHeight="1">
      <c r="A171" s="33"/>
      <c r="B171" s="156"/>
      <c r="C171" s="197" t="s">
        <v>412</v>
      </c>
      <c r="D171" s="197" t="s">
        <v>305</v>
      </c>
      <c r="E171" s="198" t="s">
        <v>2850</v>
      </c>
      <c r="F171" s="199" t="s">
        <v>2851</v>
      </c>
      <c r="G171" s="200" t="s">
        <v>444</v>
      </c>
      <c r="H171" s="201">
        <v>1</v>
      </c>
      <c r="I171" s="202"/>
      <c r="J171" s="203">
        <f t="shared" si="10"/>
        <v>0</v>
      </c>
      <c r="K171" s="204"/>
      <c r="L171" s="205"/>
      <c r="M171" s="206" t="s">
        <v>1</v>
      </c>
      <c r="N171" s="207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249</v>
      </c>
      <c r="AT171" s="169" t="s">
        <v>305</v>
      </c>
      <c r="AU171" s="169" t="s">
        <v>81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200</v>
      </c>
      <c r="BM171" s="169" t="s">
        <v>2852</v>
      </c>
    </row>
    <row r="172" spans="1:65" s="2" customFormat="1" ht="16.5" customHeight="1">
      <c r="A172" s="33"/>
      <c r="B172" s="156"/>
      <c r="C172" s="197" t="s">
        <v>419</v>
      </c>
      <c r="D172" s="197" t="s">
        <v>305</v>
      </c>
      <c r="E172" s="198" t="s">
        <v>2853</v>
      </c>
      <c r="F172" s="199" t="s">
        <v>2854</v>
      </c>
      <c r="G172" s="200" t="s">
        <v>444</v>
      </c>
      <c r="H172" s="201">
        <v>1</v>
      </c>
      <c r="I172" s="202"/>
      <c r="J172" s="203">
        <f t="shared" si="10"/>
        <v>0</v>
      </c>
      <c r="K172" s="204"/>
      <c r="L172" s="205"/>
      <c r="M172" s="206" t="s">
        <v>1</v>
      </c>
      <c r="N172" s="207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249</v>
      </c>
      <c r="AT172" s="169" t="s">
        <v>305</v>
      </c>
      <c r="AU172" s="169" t="s">
        <v>81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200</v>
      </c>
      <c r="BM172" s="169" t="s">
        <v>2855</v>
      </c>
    </row>
    <row r="173" spans="1:65" s="2" customFormat="1" ht="16.5" customHeight="1">
      <c r="A173" s="33"/>
      <c r="B173" s="156"/>
      <c r="C173" s="157" t="s">
        <v>428</v>
      </c>
      <c r="D173" s="157" t="s">
        <v>197</v>
      </c>
      <c r="E173" s="158" t="s">
        <v>2856</v>
      </c>
      <c r="F173" s="159" t="s">
        <v>2857</v>
      </c>
      <c r="G173" s="160" t="s">
        <v>444</v>
      </c>
      <c r="H173" s="161">
        <v>3</v>
      </c>
      <c r="I173" s="162"/>
      <c r="J173" s="163">
        <f t="shared" si="1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1"/>
        <v>0</v>
      </c>
      <c r="Q173" s="167">
        <v>0</v>
      </c>
      <c r="R173" s="167">
        <f t="shared" si="12"/>
        <v>0</v>
      </c>
      <c r="S173" s="167">
        <v>0</v>
      </c>
      <c r="T173" s="16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200</v>
      </c>
      <c r="AT173" s="169" t="s">
        <v>197</v>
      </c>
      <c r="AU173" s="169" t="s">
        <v>81</v>
      </c>
      <c r="AY173" s="18" t="s">
        <v>196</v>
      </c>
      <c r="BE173" s="170">
        <f t="shared" si="14"/>
        <v>0</v>
      </c>
      <c r="BF173" s="170">
        <f t="shared" si="15"/>
        <v>0</v>
      </c>
      <c r="BG173" s="170">
        <f t="shared" si="16"/>
        <v>0</v>
      </c>
      <c r="BH173" s="170">
        <f t="shared" si="17"/>
        <v>0</v>
      </c>
      <c r="BI173" s="170">
        <f t="shared" si="18"/>
        <v>0</v>
      </c>
      <c r="BJ173" s="18" t="s">
        <v>87</v>
      </c>
      <c r="BK173" s="170">
        <f t="shared" si="19"/>
        <v>0</v>
      </c>
      <c r="BL173" s="18" t="s">
        <v>200</v>
      </c>
      <c r="BM173" s="169" t="s">
        <v>2858</v>
      </c>
    </row>
    <row r="174" spans="1:65" s="2" customFormat="1" ht="16.5" customHeight="1">
      <c r="A174" s="33"/>
      <c r="B174" s="156"/>
      <c r="C174" s="197" t="s">
        <v>2040</v>
      </c>
      <c r="D174" s="197" t="s">
        <v>305</v>
      </c>
      <c r="E174" s="198" t="s">
        <v>2859</v>
      </c>
      <c r="F174" s="199" t="s">
        <v>2860</v>
      </c>
      <c r="G174" s="200" t="s">
        <v>444</v>
      </c>
      <c r="H174" s="201">
        <v>3</v>
      </c>
      <c r="I174" s="202"/>
      <c r="J174" s="203">
        <f t="shared" si="10"/>
        <v>0</v>
      </c>
      <c r="K174" s="204"/>
      <c r="L174" s="205"/>
      <c r="M174" s="206" t="s">
        <v>1</v>
      </c>
      <c r="N174" s="207" t="s">
        <v>40</v>
      </c>
      <c r="O174" s="62"/>
      <c r="P174" s="167">
        <f t="shared" si="11"/>
        <v>0</v>
      </c>
      <c r="Q174" s="167">
        <v>0</v>
      </c>
      <c r="R174" s="167">
        <f t="shared" si="12"/>
        <v>0</v>
      </c>
      <c r="S174" s="167">
        <v>0</v>
      </c>
      <c r="T174" s="16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9" t="s">
        <v>249</v>
      </c>
      <c r="AT174" s="169" t="s">
        <v>305</v>
      </c>
      <c r="AU174" s="169" t="s">
        <v>81</v>
      </c>
      <c r="AY174" s="18" t="s">
        <v>196</v>
      </c>
      <c r="BE174" s="170">
        <f t="shared" si="14"/>
        <v>0</v>
      </c>
      <c r="BF174" s="170">
        <f t="shared" si="15"/>
        <v>0</v>
      </c>
      <c r="BG174" s="170">
        <f t="shared" si="16"/>
        <v>0</v>
      </c>
      <c r="BH174" s="170">
        <f t="shared" si="17"/>
        <v>0</v>
      </c>
      <c r="BI174" s="170">
        <f t="shared" si="18"/>
        <v>0</v>
      </c>
      <c r="BJ174" s="18" t="s">
        <v>87</v>
      </c>
      <c r="BK174" s="170">
        <f t="shared" si="19"/>
        <v>0</v>
      </c>
      <c r="BL174" s="18" t="s">
        <v>200</v>
      </c>
      <c r="BM174" s="169" t="s">
        <v>2861</v>
      </c>
    </row>
    <row r="175" spans="1:65" s="2" customFormat="1" ht="33" customHeight="1">
      <c r="A175" s="33"/>
      <c r="B175" s="156"/>
      <c r="C175" s="157" t="s">
        <v>432</v>
      </c>
      <c r="D175" s="157" t="s">
        <v>197</v>
      </c>
      <c r="E175" s="158" t="s">
        <v>2862</v>
      </c>
      <c r="F175" s="159" t="s">
        <v>2863</v>
      </c>
      <c r="G175" s="160" t="s">
        <v>316</v>
      </c>
      <c r="H175" s="161">
        <v>960</v>
      </c>
      <c r="I175" s="162"/>
      <c r="J175" s="163">
        <f t="shared" si="10"/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si="11"/>
        <v>0</v>
      </c>
      <c r="Q175" s="167">
        <v>0</v>
      </c>
      <c r="R175" s="167">
        <f t="shared" si="12"/>
        <v>0</v>
      </c>
      <c r="S175" s="167">
        <v>0</v>
      </c>
      <c r="T175" s="16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200</v>
      </c>
      <c r="AT175" s="169" t="s">
        <v>197</v>
      </c>
      <c r="AU175" s="169" t="s">
        <v>81</v>
      </c>
      <c r="AY175" s="18" t="s">
        <v>196</v>
      </c>
      <c r="BE175" s="170">
        <f t="shared" si="14"/>
        <v>0</v>
      </c>
      <c r="BF175" s="170">
        <f t="shared" si="15"/>
        <v>0</v>
      </c>
      <c r="BG175" s="170">
        <f t="shared" si="16"/>
        <v>0</v>
      </c>
      <c r="BH175" s="170">
        <f t="shared" si="17"/>
        <v>0</v>
      </c>
      <c r="BI175" s="170">
        <f t="shared" si="18"/>
        <v>0</v>
      </c>
      <c r="BJ175" s="18" t="s">
        <v>87</v>
      </c>
      <c r="BK175" s="170">
        <f t="shared" si="19"/>
        <v>0</v>
      </c>
      <c r="BL175" s="18" t="s">
        <v>200</v>
      </c>
      <c r="BM175" s="169" t="s">
        <v>2864</v>
      </c>
    </row>
    <row r="176" spans="1:65" s="2" customFormat="1" ht="16.5" customHeight="1">
      <c r="A176" s="33"/>
      <c r="B176" s="156"/>
      <c r="C176" s="197" t="s">
        <v>441</v>
      </c>
      <c r="D176" s="197" t="s">
        <v>305</v>
      </c>
      <c r="E176" s="198" t="s">
        <v>2865</v>
      </c>
      <c r="F176" s="199" t="s">
        <v>2866</v>
      </c>
      <c r="G176" s="200" t="s">
        <v>316</v>
      </c>
      <c r="H176" s="201">
        <v>660</v>
      </c>
      <c r="I176" s="202"/>
      <c r="J176" s="203">
        <f t="shared" si="10"/>
        <v>0</v>
      </c>
      <c r="K176" s="204"/>
      <c r="L176" s="205"/>
      <c r="M176" s="206" t="s">
        <v>1</v>
      </c>
      <c r="N176" s="207" t="s">
        <v>40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249</v>
      </c>
      <c r="AT176" s="169" t="s">
        <v>305</v>
      </c>
      <c r="AU176" s="169" t="s">
        <v>81</v>
      </c>
      <c r="AY176" s="18" t="s">
        <v>196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87</v>
      </c>
      <c r="BK176" s="170">
        <f t="shared" si="19"/>
        <v>0</v>
      </c>
      <c r="BL176" s="18" t="s">
        <v>200</v>
      </c>
      <c r="BM176" s="169" t="s">
        <v>2867</v>
      </c>
    </row>
    <row r="177" spans="1:65" s="2" customFormat="1" ht="16.5" customHeight="1">
      <c r="A177" s="33"/>
      <c r="B177" s="156"/>
      <c r="C177" s="197" t="s">
        <v>447</v>
      </c>
      <c r="D177" s="197" t="s">
        <v>305</v>
      </c>
      <c r="E177" s="198" t="s">
        <v>2868</v>
      </c>
      <c r="F177" s="199" t="s">
        <v>2869</v>
      </c>
      <c r="G177" s="200" t="s">
        <v>316</v>
      </c>
      <c r="H177" s="201">
        <v>300</v>
      </c>
      <c r="I177" s="202"/>
      <c r="J177" s="203">
        <f t="shared" si="10"/>
        <v>0</v>
      </c>
      <c r="K177" s="204"/>
      <c r="L177" s="205"/>
      <c r="M177" s="206" t="s">
        <v>1</v>
      </c>
      <c r="N177" s="207" t="s">
        <v>40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249</v>
      </c>
      <c r="AT177" s="169" t="s">
        <v>305</v>
      </c>
      <c r="AU177" s="169" t="s">
        <v>81</v>
      </c>
      <c r="AY177" s="18" t="s">
        <v>196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87</v>
      </c>
      <c r="BK177" s="170">
        <f t="shared" si="19"/>
        <v>0</v>
      </c>
      <c r="BL177" s="18" t="s">
        <v>200</v>
      </c>
      <c r="BM177" s="169" t="s">
        <v>2870</v>
      </c>
    </row>
    <row r="178" spans="1:65" s="2" customFormat="1" ht="24.2" customHeight="1">
      <c r="A178" s="33"/>
      <c r="B178" s="156"/>
      <c r="C178" s="157" t="s">
        <v>452</v>
      </c>
      <c r="D178" s="157" t="s">
        <v>197</v>
      </c>
      <c r="E178" s="158" t="s">
        <v>2871</v>
      </c>
      <c r="F178" s="159" t="s">
        <v>2872</v>
      </c>
      <c r="G178" s="160" t="s">
        <v>305</v>
      </c>
      <c r="H178" s="161">
        <v>2132</v>
      </c>
      <c r="I178" s="162"/>
      <c r="J178" s="163">
        <f t="shared" si="1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200</v>
      </c>
      <c r="AT178" s="169" t="s">
        <v>197</v>
      </c>
      <c r="AU178" s="169" t="s">
        <v>81</v>
      </c>
      <c r="AY178" s="18" t="s">
        <v>196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87</v>
      </c>
      <c r="BK178" s="170">
        <f t="shared" si="19"/>
        <v>0</v>
      </c>
      <c r="BL178" s="18" t="s">
        <v>200</v>
      </c>
      <c r="BM178" s="169" t="s">
        <v>2873</v>
      </c>
    </row>
    <row r="179" spans="1:65" s="2" customFormat="1" ht="16.5" customHeight="1">
      <c r="A179" s="33"/>
      <c r="B179" s="156"/>
      <c r="C179" s="197" t="s">
        <v>456</v>
      </c>
      <c r="D179" s="197" t="s">
        <v>305</v>
      </c>
      <c r="E179" s="198" t="s">
        <v>2874</v>
      </c>
      <c r="F179" s="199" t="s">
        <v>2875</v>
      </c>
      <c r="G179" s="200" t="s">
        <v>316</v>
      </c>
      <c r="H179" s="201">
        <v>490</v>
      </c>
      <c r="I179" s="202"/>
      <c r="J179" s="203">
        <f t="shared" si="10"/>
        <v>0</v>
      </c>
      <c r="K179" s="204"/>
      <c r="L179" s="205"/>
      <c r="M179" s="206" t="s">
        <v>1</v>
      </c>
      <c r="N179" s="207" t="s">
        <v>40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249</v>
      </c>
      <c r="AT179" s="169" t="s">
        <v>305</v>
      </c>
      <c r="AU179" s="169" t="s">
        <v>81</v>
      </c>
      <c r="AY179" s="18" t="s">
        <v>196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87</v>
      </c>
      <c r="BK179" s="170">
        <f t="shared" si="19"/>
        <v>0</v>
      </c>
      <c r="BL179" s="18" t="s">
        <v>200</v>
      </c>
      <c r="BM179" s="169" t="s">
        <v>2876</v>
      </c>
    </row>
    <row r="180" spans="1:65" s="2" customFormat="1" ht="16.5" customHeight="1">
      <c r="A180" s="33"/>
      <c r="B180" s="156"/>
      <c r="C180" s="197" t="s">
        <v>462</v>
      </c>
      <c r="D180" s="197" t="s">
        <v>305</v>
      </c>
      <c r="E180" s="198" t="s">
        <v>2877</v>
      </c>
      <c r="F180" s="199" t="s">
        <v>2878</v>
      </c>
      <c r="G180" s="200" t="s">
        <v>316</v>
      </c>
      <c r="H180" s="201">
        <v>1456</v>
      </c>
      <c r="I180" s="202"/>
      <c r="J180" s="203">
        <f t="shared" si="10"/>
        <v>0</v>
      </c>
      <c r="K180" s="204"/>
      <c r="L180" s="205"/>
      <c r="M180" s="206" t="s">
        <v>1</v>
      </c>
      <c r="N180" s="207" t="s">
        <v>40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249</v>
      </c>
      <c r="AT180" s="169" t="s">
        <v>305</v>
      </c>
      <c r="AU180" s="169" t="s">
        <v>81</v>
      </c>
      <c r="AY180" s="18" t="s">
        <v>196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87</v>
      </c>
      <c r="BK180" s="170">
        <f t="shared" si="19"/>
        <v>0</v>
      </c>
      <c r="BL180" s="18" t="s">
        <v>200</v>
      </c>
      <c r="BM180" s="169" t="s">
        <v>2879</v>
      </c>
    </row>
    <row r="181" spans="1:65" s="2" customFormat="1" ht="16.5" customHeight="1">
      <c r="A181" s="33"/>
      <c r="B181" s="156"/>
      <c r="C181" s="197" t="s">
        <v>467</v>
      </c>
      <c r="D181" s="197" t="s">
        <v>305</v>
      </c>
      <c r="E181" s="198" t="s">
        <v>2880</v>
      </c>
      <c r="F181" s="199" t="s">
        <v>2881</v>
      </c>
      <c r="G181" s="200" t="s">
        <v>316</v>
      </c>
      <c r="H181" s="201">
        <v>90</v>
      </c>
      <c r="I181" s="202"/>
      <c r="J181" s="203">
        <f t="shared" si="10"/>
        <v>0</v>
      </c>
      <c r="K181" s="204"/>
      <c r="L181" s="205"/>
      <c r="M181" s="206" t="s">
        <v>1</v>
      </c>
      <c r="N181" s="207" t="s">
        <v>40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249</v>
      </c>
      <c r="AT181" s="169" t="s">
        <v>305</v>
      </c>
      <c r="AU181" s="169" t="s">
        <v>81</v>
      </c>
      <c r="AY181" s="18" t="s">
        <v>196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87</v>
      </c>
      <c r="BK181" s="170">
        <f t="shared" si="19"/>
        <v>0</v>
      </c>
      <c r="BL181" s="18" t="s">
        <v>200</v>
      </c>
      <c r="BM181" s="169" t="s">
        <v>2882</v>
      </c>
    </row>
    <row r="182" spans="1:65" s="2" customFormat="1" ht="16.5" customHeight="1">
      <c r="A182" s="33"/>
      <c r="B182" s="156"/>
      <c r="C182" s="197" t="s">
        <v>472</v>
      </c>
      <c r="D182" s="197" t="s">
        <v>305</v>
      </c>
      <c r="E182" s="198" t="s">
        <v>2883</v>
      </c>
      <c r="F182" s="199" t="s">
        <v>2884</v>
      </c>
      <c r="G182" s="200" t="s">
        <v>316</v>
      </c>
      <c r="H182" s="201">
        <v>96</v>
      </c>
      <c r="I182" s="202"/>
      <c r="J182" s="203">
        <f t="shared" si="10"/>
        <v>0</v>
      </c>
      <c r="K182" s="204"/>
      <c r="L182" s="205"/>
      <c r="M182" s="206" t="s">
        <v>1</v>
      </c>
      <c r="N182" s="207" t="s">
        <v>40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249</v>
      </c>
      <c r="AT182" s="169" t="s">
        <v>305</v>
      </c>
      <c r="AU182" s="169" t="s">
        <v>81</v>
      </c>
      <c r="AY182" s="18" t="s">
        <v>196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87</v>
      </c>
      <c r="BK182" s="170">
        <f t="shared" si="19"/>
        <v>0</v>
      </c>
      <c r="BL182" s="18" t="s">
        <v>200</v>
      </c>
      <c r="BM182" s="169" t="s">
        <v>2885</v>
      </c>
    </row>
    <row r="183" spans="1:65" s="2" customFormat="1" ht="24.2" customHeight="1">
      <c r="A183" s="33"/>
      <c r="B183" s="156"/>
      <c r="C183" s="157" t="s">
        <v>476</v>
      </c>
      <c r="D183" s="157" t="s">
        <v>197</v>
      </c>
      <c r="E183" s="158" t="s">
        <v>2886</v>
      </c>
      <c r="F183" s="159" t="s">
        <v>2887</v>
      </c>
      <c r="G183" s="160" t="s">
        <v>305</v>
      </c>
      <c r="H183" s="161">
        <v>2294</v>
      </c>
      <c r="I183" s="162"/>
      <c r="J183" s="163">
        <f t="shared" si="1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200</v>
      </c>
      <c r="AT183" s="169" t="s">
        <v>197</v>
      </c>
      <c r="AU183" s="169" t="s">
        <v>81</v>
      </c>
      <c r="AY183" s="18" t="s">
        <v>196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87</v>
      </c>
      <c r="BK183" s="170">
        <f t="shared" si="19"/>
        <v>0</v>
      </c>
      <c r="BL183" s="18" t="s">
        <v>200</v>
      </c>
      <c r="BM183" s="169" t="s">
        <v>2888</v>
      </c>
    </row>
    <row r="184" spans="1:65" s="2" customFormat="1" ht="16.5" customHeight="1">
      <c r="A184" s="33"/>
      <c r="B184" s="156"/>
      <c r="C184" s="197" t="s">
        <v>488</v>
      </c>
      <c r="D184" s="197" t="s">
        <v>305</v>
      </c>
      <c r="E184" s="198" t="s">
        <v>2889</v>
      </c>
      <c r="F184" s="199" t="s">
        <v>2890</v>
      </c>
      <c r="G184" s="200" t="s">
        <v>316</v>
      </c>
      <c r="H184" s="201">
        <v>2200</v>
      </c>
      <c r="I184" s="202"/>
      <c r="J184" s="203">
        <f t="shared" si="10"/>
        <v>0</v>
      </c>
      <c r="K184" s="204"/>
      <c r="L184" s="205"/>
      <c r="M184" s="206" t="s">
        <v>1</v>
      </c>
      <c r="N184" s="207" t="s">
        <v>40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249</v>
      </c>
      <c r="AT184" s="169" t="s">
        <v>305</v>
      </c>
      <c r="AU184" s="169" t="s">
        <v>81</v>
      </c>
      <c r="AY184" s="18" t="s">
        <v>196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87</v>
      </c>
      <c r="BK184" s="170">
        <f t="shared" si="19"/>
        <v>0</v>
      </c>
      <c r="BL184" s="18" t="s">
        <v>200</v>
      </c>
      <c r="BM184" s="169" t="s">
        <v>2891</v>
      </c>
    </row>
    <row r="185" spans="1:65" s="2" customFormat="1" ht="16.5" customHeight="1">
      <c r="A185" s="33"/>
      <c r="B185" s="156"/>
      <c r="C185" s="197" t="s">
        <v>493</v>
      </c>
      <c r="D185" s="197" t="s">
        <v>305</v>
      </c>
      <c r="E185" s="198" t="s">
        <v>2892</v>
      </c>
      <c r="F185" s="199" t="s">
        <v>2893</v>
      </c>
      <c r="G185" s="200" t="s">
        <v>316</v>
      </c>
      <c r="H185" s="201">
        <v>94</v>
      </c>
      <c r="I185" s="202"/>
      <c r="J185" s="203">
        <f t="shared" si="10"/>
        <v>0</v>
      </c>
      <c r="K185" s="204"/>
      <c r="L185" s="205"/>
      <c r="M185" s="206" t="s">
        <v>1</v>
      </c>
      <c r="N185" s="207" t="s">
        <v>40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249</v>
      </c>
      <c r="AT185" s="169" t="s">
        <v>305</v>
      </c>
      <c r="AU185" s="169" t="s">
        <v>81</v>
      </c>
      <c r="AY185" s="18" t="s">
        <v>196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87</v>
      </c>
      <c r="BK185" s="170">
        <f t="shared" si="19"/>
        <v>0</v>
      </c>
      <c r="BL185" s="18" t="s">
        <v>200</v>
      </c>
      <c r="BM185" s="169" t="s">
        <v>2894</v>
      </c>
    </row>
    <row r="186" spans="1:65" s="2" customFormat="1" ht="16.5" customHeight="1">
      <c r="A186" s="33"/>
      <c r="B186" s="156"/>
      <c r="C186" s="157" t="s">
        <v>497</v>
      </c>
      <c r="D186" s="157" t="s">
        <v>197</v>
      </c>
      <c r="E186" s="158" t="s">
        <v>2895</v>
      </c>
      <c r="F186" s="159" t="s">
        <v>2896</v>
      </c>
      <c r="G186" s="160" t="s">
        <v>316</v>
      </c>
      <c r="H186" s="161">
        <v>520</v>
      </c>
      <c r="I186" s="162"/>
      <c r="J186" s="163">
        <f t="shared" si="1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200</v>
      </c>
      <c r="AT186" s="169" t="s">
        <v>197</v>
      </c>
      <c r="AU186" s="169" t="s">
        <v>81</v>
      </c>
      <c r="AY186" s="18" t="s">
        <v>196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87</v>
      </c>
      <c r="BK186" s="170">
        <f t="shared" si="19"/>
        <v>0</v>
      </c>
      <c r="BL186" s="18" t="s">
        <v>200</v>
      </c>
      <c r="BM186" s="169" t="s">
        <v>2897</v>
      </c>
    </row>
    <row r="187" spans="1:65" s="2" customFormat="1" ht="16.5" customHeight="1">
      <c r="A187" s="33"/>
      <c r="B187" s="156"/>
      <c r="C187" s="197" t="s">
        <v>507</v>
      </c>
      <c r="D187" s="197" t="s">
        <v>305</v>
      </c>
      <c r="E187" s="198" t="s">
        <v>2898</v>
      </c>
      <c r="F187" s="199" t="s">
        <v>2899</v>
      </c>
      <c r="G187" s="200" t="s">
        <v>316</v>
      </c>
      <c r="H187" s="201">
        <v>200</v>
      </c>
      <c r="I187" s="202"/>
      <c r="J187" s="203">
        <f t="shared" si="10"/>
        <v>0</v>
      </c>
      <c r="K187" s="204"/>
      <c r="L187" s="205"/>
      <c r="M187" s="206" t="s">
        <v>1</v>
      </c>
      <c r="N187" s="207" t="s">
        <v>40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249</v>
      </c>
      <c r="AT187" s="169" t="s">
        <v>305</v>
      </c>
      <c r="AU187" s="169" t="s">
        <v>81</v>
      </c>
      <c r="AY187" s="18" t="s">
        <v>196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87</v>
      </c>
      <c r="BK187" s="170">
        <f t="shared" si="19"/>
        <v>0</v>
      </c>
      <c r="BL187" s="18" t="s">
        <v>200</v>
      </c>
      <c r="BM187" s="169" t="s">
        <v>2900</v>
      </c>
    </row>
    <row r="188" spans="1:65" s="2" customFormat="1" ht="16.5" customHeight="1">
      <c r="A188" s="33"/>
      <c r="B188" s="156"/>
      <c r="C188" s="197" t="s">
        <v>512</v>
      </c>
      <c r="D188" s="197" t="s">
        <v>305</v>
      </c>
      <c r="E188" s="198" t="s">
        <v>2901</v>
      </c>
      <c r="F188" s="199" t="s">
        <v>2902</v>
      </c>
      <c r="G188" s="200" t="s">
        <v>316</v>
      </c>
      <c r="H188" s="201">
        <v>320</v>
      </c>
      <c r="I188" s="202"/>
      <c r="J188" s="203">
        <f t="shared" si="10"/>
        <v>0</v>
      </c>
      <c r="K188" s="204"/>
      <c r="L188" s="205"/>
      <c r="M188" s="206" t="s">
        <v>1</v>
      </c>
      <c r="N188" s="207" t="s">
        <v>40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249</v>
      </c>
      <c r="AT188" s="169" t="s">
        <v>305</v>
      </c>
      <c r="AU188" s="169" t="s">
        <v>81</v>
      </c>
      <c r="AY188" s="18" t="s">
        <v>196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87</v>
      </c>
      <c r="BK188" s="170">
        <f t="shared" si="19"/>
        <v>0</v>
      </c>
      <c r="BL188" s="18" t="s">
        <v>200</v>
      </c>
      <c r="BM188" s="169" t="s">
        <v>2903</v>
      </c>
    </row>
    <row r="189" spans="1:65" s="2" customFormat="1" ht="21.75" customHeight="1">
      <c r="A189" s="33"/>
      <c r="B189" s="156"/>
      <c r="C189" s="157" t="s">
        <v>516</v>
      </c>
      <c r="D189" s="157" t="s">
        <v>197</v>
      </c>
      <c r="E189" s="158" t="s">
        <v>2904</v>
      </c>
      <c r="F189" s="159" t="s">
        <v>2905</v>
      </c>
      <c r="G189" s="160" t="s">
        <v>316</v>
      </c>
      <c r="H189" s="161">
        <v>331</v>
      </c>
      <c r="I189" s="162"/>
      <c r="J189" s="163">
        <f t="shared" si="1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200</v>
      </c>
      <c r="AT189" s="169" t="s">
        <v>197</v>
      </c>
      <c r="AU189" s="169" t="s">
        <v>81</v>
      </c>
      <c r="AY189" s="18" t="s">
        <v>196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87</v>
      </c>
      <c r="BK189" s="170">
        <f t="shared" si="19"/>
        <v>0</v>
      </c>
      <c r="BL189" s="18" t="s">
        <v>200</v>
      </c>
      <c r="BM189" s="169" t="s">
        <v>2906</v>
      </c>
    </row>
    <row r="190" spans="1:65" s="2" customFormat="1" ht="16.5" customHeight="1">
      <c r="A190" s="33"/>
      <c r="B190" s="156"/>
      <c r="C190" s="197" t="s">
        <v>521</v>
      </c>
      <c r="D190" s="197" t="s">
        <v>305</v>
      </c>
      <c r="E190" s="198" t="s">
        <v>2907</v>
      </c>
      <c r="F190" s="199" t="s">
        <v>2908</v>
      </c>
      <c r="G190" s="200" t="s">
        <v>316</v>
      </c>
      <c r="H190" s="201">
        <v>40</v>
      </c>
      <c r="I190" s="202"/>
      <c r="J190" s="203">
        <f t="shared" si="10"/>
        <v>0</v>
      </c>
      <c r="K190" s="204"/>
      <c r="L190" s="205"/>
      <c r="M190" s="206" t="s">
        <v>1</v>
      </c>
      <c r="N190" s="207" t="s">
        <v>40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249</v>
      </c>
      <c r="AT190" s="169" t="s">
        <v>305</v>
      </c>
      <c r="AU190" s="169" t="s">
        <v>81</v>
      </c>
      <c r="AY190" s="18" t="s">
        <v>196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87</v>
      </c>
      <c r="BK190" s="170">
        <f t="shared" si="19"/>
        <v>0</v>
      </c>
      <c r="BL190" s="18" t="s">
        <v>200</v>
      </c>
      <c r="BM190" s="169" t="s">
        <v>2909</v>
      </c>
    </row>
    <row r="191" spans="1:65" s="2" customFormat="1" ht="16.5" customHeight="1">
      <c r="A191" s="33"/>
      <c r="B191" s="156"/>
      <c r="C191" s="197" t="s">
        <v>526</v>
      </c>
      <c r="D191" s="197" t="s">
        <v>305</v>
      </c>
      <c r="E191" s="198" t="s">
        <v>2910</v>
      </c>
      <c r="F191" s="199" t="s">
        <v>2911</v>
      </c>
      <c r="G191" s="200" t="s">
        <v>316</v>
      </c>
      <c r="H191" s="201">
        <v>181</v>
      </c>
      <c r="I191" s="202"/>
      <c r="J191" s="203">
        <f t="shared" si="10"/>
        <v>0</v>
      </c>
      <c r="K191" s="204"/>
      <c r="L191" s="205"/>
      <c r="M191" s="206" t="s">
        <v>1</v>
      </c>
      <c r="N191" s="207" t="s">
        <v>40</v>
      </c>
      <c r="O191" s="62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249</v>
      </c>
      <c r="AT191" s="169" t="s">
        <v>305</v>
      </c>
      <c r="AU191" s="169" t="s">
        <v>81</v>
      </c>
      <c r="AY191" s="18" t="s">
        <v>196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8" t="s">
        <v>87</v>
      </c>
      <c r="BK191" s="170">
        <f t="shared" si="19"/>
        <v>0</v>
      </c>
      <c r="BL191" s="18" t="s">
        <v>200</v>
      </c>
      <c r="BM191" s="169" t="s">
        <v>2912</v>
      </c>
    </row>
    <row r="192" spans="1:65" s="2" customFormat="1" ht="16.5" customHeight="1">
      <c r="A192" s="33"/>
      <c r="B192" s="156"/>
      <c r="C192" s="197" t="s">
        <v>549</v>
      </c>
      <c r="D192" s="197" t="s">
        <v>305</v>
      </c>
      <c r="E192" s="198" t="s">
        <v>2913</v>
      </c>
      <c r="F192" s="199" t="s">
        <v>2914</v>
      </c>
      <c r="G192" s="200" t="s">
        <v>316</v>
      </c>
      <c r="H192" s="201">
        <v>30</v>
      </c>
      <c r="I192" s="202"/>
      <c r="J192" s="203">
        <f t="shared" si="10"/>
        <v>0</v>
      </c>
      <c r="K192" s="204"/>
      <c r="L192" s="205"/>
      <c r="M192" s="206" t="s">
        <v>1</v>
      </c>
      <c r="N192" s="207" t="s">
        <v>40</v>
      </c>
      <c r="O192" s="62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249</v>
      </c>
      <c r="AT192" s="169" t="s">
        <v>305</v>
      </c>
      <c r="AU192" s="169" t="s">
        <v>81</v>
      </c>
      <c r="AY192" s="18" t="s">
        <v>196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8" t="s">
        <v>87</v>
      </c>
      <c r="BK192" s="170">
        <f t="shared" si="19"/>
        <v>0</v>
      </c>
      <c r="BL192" s="18" t="s">
        <v>200</v>
      </c>
      <c r="BM192" s="169" t="s">
        <v>2915</v>
      </c>
    </row>
    <row r="193" spans="1:65" s="2" customFormat="1" ht="16.5" customHeight="1">
      <c r="A193" s="33"/>
      <c r="B193" s="156"/>
      <c r="C193" s="197" t="s">
        <v>554</v>
      </c>
      <c r="D193" s="197" t="s">
        <v>305</v>
      </c>
      <c r="E193" s="198" t="s">
        <v>2916</v>
      </c>
      <c r="F193" s="199" t="s">
        <v>2917</v>
      </c>
      <c r="G193" s="200" t="s">
        <v>316</v>
      </c>
      <c r="H193" s="201">
        <v>80</v>
      </c>
      <c r="I193" s="202"/>
      <c r="J193" s="203">
        <f t="shared" si="10"/>
        <v>0</v>
      </c>
      <c r="K193" s="204"/>
      <c r="L193" s="205"/>
      <c r="M193" s="206" t="s">
        <v>1</v>
      </c>
      <c r="N193" s="207" t="s">
        <v>40</v>
      </c>
      <c r="O193" s="62"/>
      <c r="P193" s="167">
        <f t="shared" si="11"/>
        <v>0</v>
      </c>
      <c r="Q193" s="167">
        <v>0</v>
      </c>
      <c r="R193" s="167">
        <f t="shared" si="12"/>
        <v>0</v>
      </c>
      <c r="S193" s="167">
        <v>0</v>
      </c>
      <c r="T193" s="168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249</v>
      </c>
      <c r="AT193" s="169" t="s">
        <v>305</v>
      </c>
      <c r="AU193" s="169" t="s">
        <v>81</v>
      </c>
      <c r="AY193" s="18" t="s">
        <v>196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8" t="s">
        <v>87</v>
      </c>
      <c r="BK193" s="170">
        <f t="shared" si="19"/>
        <v>0</v>
      </c>
      <c r="BL193" s="18" t="s">
        <v>200</v>
      </c>
      <c r="BM193" s="169" t="s">
        <v>2918</v>
      </c>
    </row>
    <row r="194" spans="1:65" s="2" customFormat="1" ht="16.5" customHeight="1">
      <c r="A194" s="33"/>
      <c r="B194" s="156"/>
      <c r="C194" s="157" t="s">
        <v>558</v>
      </c>
      <c r="D194" s="157" t="s">
        <v>197</v>
      </c>
      <c r="E194" s="158" t="s">
        <v>2919</v>
      </c>
      <c r="F194" s="159" t="s">
        <v>2920</v>
      </c>
      <c r="G194" s="160" t="s">
        <v>316</v>
      </c>
      <c r="H194" s="161">
        <v>130</v>
      </c>
      <c r="I194" s="162"/>
      <c r="J194" s="163">
        <f t="shared" si="1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11"/>
        <v>0</v>
      </c>
      <c r="Q194" s="167">
        <v>0</v>
      </c>
      <c r="R194" s="167">
        <f t="shared" si="12"/>
        <v>0</v>
      </c>
      <c r="S194" s="167">
        <v>0</v>
      </c>
      <c r="T194" s="168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200</v>
      </c>
      <c r="AT194" s="169" t="s">
        <v>197</v>
      </c>
      <c r="AU194" s="169" t="s">
        <v>81</v>
      </c>
      <c r="AY194" s="18" t="s">
        <v>196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8" t="s">
        <v>87</v>
      </c>
      <c r="BK194" s="170">
        <f t="shared" si="19"/>
        <v>0</v>
      </c>
      <c r="BL194" s="18" t="s">
        <v>200</v>
      </c>
      <c r="BM194" s="169" t="s">
        <v>2921</v>
      </c>
    </row>
    <row r="195" spans="1:65" s="2" customFormat="1" ht="16.5" customHeight="1">
      <c r="A195" s="33"/>
      <c r="B195" s="156"/>
      <c r="C195" s="197" t="s">
        <v>562</v>
      </c>
      <c r="D195" s="197" t="s">
        <v>305</v>
      </c>
      <c r="E195" s="198" t="s">
        <v>2922</v>
      </c>
      <c r="F195" s="199" t="s">
        <v>2923</v>
      </c>
      <c r="G195" s="200" t="s">
        <v>316</v>
      </c>
      <c r="H195" s="201">
        <v>130</v>
      </c>
      <c r="I195" s="202"/>
      <c r="J195" s="203">
        <f t="shared" si="10"/>
        <v>0</v>
      </c>
      <c r="K195" s="204"/>
      <c r="L195" s="205"/>
      <c r="M195" s="206" t="s">
        <v>1</v>
      </c>
      <c r="N195" s="207" t="s">
        <v>40</v>
      </c>
      <c r="O195" s="62"/>
      <c r="P195" s="167">
        <f t="shared" si="11"/>
        <v>0</v>
      </c>
      <c r="Q195" s="167">
        <v>0</v>
      </c>
      <c r="R195" s="167">
        <f t="shared" si="12"/>
        <v>0</v>
      </c>
      <c r="S195" s="167">
        <v>0</v>
      </c>
      <c r="T195" s="168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249</v>
      </c>
      <c r="AT195" s="169" t="s">
        <v>305</v>
      </c>
      <c r="AU195" s="169" t="s">
        <v>81</v>
      </c>
      <c r="AY195" s="18" t="s">
        <v>196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8" t="s">
        <v>87</v>
      </c>
      <c r="BK195" s="170">
        <f t="shared" si="19"/>
        <v>0</v>
      </c>
      <c r="BL195" s="18" t="s">
        <v>200</v>
      </c>
      <c r="BM195" s="169" t="s">
        <v>2924</v>
      </c>
    </row>
    <row r="196" spans="1:65" s="2" customFormat="1" ht="16.5" customHeight="1">
      <c r="A196" s="33"/>
      <c r="B196" s="156"/>
      <c r="C196" s="157" t="s">
        <v>567</v>
      </c>
      <c r="D196" s="157" t="s">
        <v>197</v>
      </c>
      <c r="E196" s="158" t="s">
        <v>2925</v>
      </c>
      <c r="F196" s="159" t="s">
        <v>2926</v>
      </c>
      <c r="G196" s="160" t="s">
        <v>316</v>
      </c>
      <c r="H196" s="161">
        <v>18</v>
      </c>
      <c r="I196" s="162"/>
      <c r="J196" s="163">
        <f t="shared" si="1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11"/>
        <v>0</v>
      </c>
      <c r="Q196" s="167">
        <v>0</v>
      </c>
      <c r="R196" s="167">
        <f t="shared" si="12"/>
        <v>0</v>
      </c>
      <c r="S196" s="167">
        <v>0</v>
      </c>
      <c r="T196" s="168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200</v>
      </c>
      <c r="AT196" s="169" t="s">
        <v>197</v>
      </c>
      <c r="AU196" s="169" t="s">
        <v>81</v>
      </c>
      <c r="AY196" s="18" t="s">
        <v>196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8" t="s">
        <v>87</v>
      </c>
      <c r="BK196" s="170">
        <f t="shared" si="19"/>
        <v>0</v>
      </c>
      <c r="BL196" s="18" t="s">
        <v>200</v>
      </c>
      <c r="BM196" s="169" t="s">
        <v>2927</v>
      </c>
    </row>
    <row r="197" spans="1:65" s="2" customFormat="1" ht="16.5" customHeight="1">
      <c r="A197" s="33"/>
      <c r="B197" s="156"/>
      <c r="C197" s="197" t="s">
        <v>572</v>
      </c>
      <c r="D197" s="197" t="s">
        <v>305</v>
      </c>
      <c r="E197" s="198" t="s">
        <v>2928</v>
      </c>
      <c r="F197" s="199" t="s">
        <v>2929</v>
      </c>
      <c r="G197" s="200" t="s">
        <v>316</v>
      </c>
      <c r="H197" s="201">
        <v>18</v>
      </c>
      <c r="I197" s="202"/>
      <c r="J197" s="203">
        <f t="shared" si="10"/>
        <v>0</v>
      </c>
      <c r="K197" s="204"/>
      <c r="L197" s="205"/>
      <c r="M197" s="206" t="s">
        <v>1</v>
      </c>
      <c r="N197" s="207" t="s">
        <v>40</v>
      </c>
      <c r="O197" s="62"/>
      <c r="P197" s="167">
        <f t="shared" si="11"/>
        <v>0</v>
      </c>
      <c r="Q197" s="167">
        <v>0</v>
      </c>
      <c r="R197" s="167">
        <f t="shared" si="12"/>
        <v>0</v>
      </c>
      <c r="S197" s="167">
        <v>0</v>
      </c>
      <c r="T197" s="16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249</v>
      </c>
      <c r="AT197" s="169" t="s">
        <v>305</v>
      </c>
      <c r="AU197" s="169" t="s">
        <v>81</v>
      </c>
      <c r="AY197" s="18" t="s">
        <v>196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8" t="s">
        <v>87</v>
      </c>
      <c r="BK197" s="170">
        <f t="shared" si="19"/>
        <v>0</v>
      </c>
      <c r="BL197" s="18" t="s">
        <v>200</v>
      </c>
      <c r="BM197" s="169" t="s">
        <v>2930</v>
      </c>
    </row>
    <row r="198" spans="1:65" s="12" customFormat="1" ht="25.9" customHeight="1">
      <c r="B198" s="146"/>
      <c r="D198" s="147" t="s">
        <v>73</v>
      </c>
      <c r="E198" s="148" t="s">
        <v>2931</v>
      </c>
      <c r="F198" s="148" t="s">
        <v>2932</v>
      </c>
      <c r="I198" s="149"/>
      <c r="J198" s="134">
        <f>BK198</f>
        <v>0</v>
      </c>
      <c r="L198" s="146"/>
      <c r="M198" s="150"/>
      <c r="N198" s="151"/>
      <c r="O198" s="151"/>
      <c r="P198" s="152">
        <f>SUM(P199:P206)</f>
        <v>0</v>
      </c>
      <c r="Q198" s="151"/>
      <c r="R198" s="152">
        <f>SUM(R199:R206)</f>
        <v>0</v>
      </c>
      <c r="S198" s="151"/>
      <c r="T198" s="153">
        <f>SUM(T199:T206)</f>
        <v>0</v>
      </c>
      <c r="AR198" s="147" t="s">
        <v>81</v>
      </c>
      <c r="AT198" s="154" t="s">
        <v>73</v>
      </c>
      <c r="AU198" s="154" t="s">
        <v>74</v>
      </c>
      <c r="AY198" s="147" t="s">
        <v>196</v>
      </c>
      <c r="BK198" s="155">
        <f>SUM(BK199:BK206)</f>
        <v>0</v>
      </c>
    </row>
    <row r="199" spans="1:65" s="2" customFormat="1" ht="16.5" customHeight="1">
      <c r="A199" s="33"/>
      <c r="B199" s="156"/>
      <c r="C199" s="157" t="s">
        <v>605</v>
      </c>
      <c r="D199" s="157" t="s">
        <v>197</v>
      </c>
      <c r="E199" s="158" t="s">
        <v>2933</v>
      </c>
      <c r="F199" s="159" t="s">
        <v>2934</v>
      </c>
      <c r="G199" s="160" t="s">
        <v>2761</v>
      </c>
      <c r="H199" s="161">
        <v>297</v>
      </c>
      <c r="I199" s="162"/>
      <c r="J199" s="163">
        <f t="shared" ref="J199:J206" si="20">ROUND(I199*H199,2)</f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ref="P199:P206" si="21">O199*H199</f>
        <v>0</v>
      </c>
      <c r="Q199" s="167">
        <v>0</v>
      </c>
      <c r="R199" s="167">
        <f t="shared" ref="R199:R206" si="22">Q199*H199</f>
        <v>0</v>
      </c>
      <c r="S199" s="167">
        <v>0</v>
      </c>
      <c r="T199" s="168">
        <f t="shared" ref="T199:T206" si="23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200</v>
      </c>
      <c r="AT199" s="169" t="s">
        <v>197</v>
      </c>
      <c r="AU199" s="169" t="s">
        <v>81</v>
      </c>
      <c r="AY199" s="18" t="s">
        <v>196</v>
      </c>
      <c r="BE199" s="170">
        <f t="shared" ref="BE199:BE206" si="24">IF(N199="základná",J199,0)</f>
        <v>0</v>
      </c>
      <c r="BF199" s="170">
        <f t="shared" ref="BF199:BF206" si="25">IF(N199="znížená",J199,0)</f>
        <v>0</v>
      </c>
      <c r="BG199" s="170">
        <f t="shared" ref="BG199:BG206" si="26">IF(N199="zákl. prenesená",J199,0)</f>
        <v>0</v>
      </c>
      <c r="BH199" s="170">
        <f t="shared" ref="BH199:BH206" si="27">IF(N199="zníž. prenesená",J199,0)</f>
        <v>0</v>
      </c>
      <c r="BI199" s="170">
        <f t="shared" ref="BI199:BI206" si="28">IF(N199="nulová",J199,0)</f>
        <v>0</v>
      </c>
      <c r="BJ199" s="18" t="s">
        <v>87</v>
      </c>
      <c r="BK199" s="170">
        <f t="shared" ref="BK199:BK206" si="29">ROUND(I199*H199,2)</f>
        <v>0</v>
      </c>
      <c r="BL199" s="18" t="s">
        <v>200</v>
      </c>
      <c r="BM199" s="169" t="s">
        <v>873</v>
      </c>
    </row>
    <row r="200" spans="1:65" s="2" customFormat="1" ht="24.2" customHeight="1">
      <c r="A200" s="33"/>
      <c r="B200" s="156"/>
      <c r="C200" s="157" t="s">
        <v>74</v>
      </c>
      <c r="D200" s="157" t="s">
        <v>197</v>
      </c>
      <c r="E200" s="158" t="s">
        <v>2935</v>
      </c>
      <c r="F200" s="159" t="s">
        <v>2936</v>
      </c>
      <c r="G200" s="160" t="s">
        <v>1</v>
      </c>
      <c r="H200" s="161">
        <v>0</v>
      </c>
      <c r="I200" s="162"/>
      <c r="J200" s="163">
        <f t="shared" si="2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21"/>
        <v>0</v>
      </c>
      <c r="Q200" s="167">
        <v>0</v>
      </c>
      <c r="R200" s="167">
        <f t="shared" si="22"/>
        <v>0</v>
      </c>
      <c r="S200" s="167">
        <v>0</v>
      </c>
      <c r="T200" s="168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200</v>
      </c>
      <c r="AT200" s="169" t="s">
        <v>197</v>
      </c>
      <c r="AU200" s="169" t="s">
        <v>81</v>
      </c>
      <c r="AY200" s="18" t="s">
        <v>196</v>
      </c>
      <c r="BE200" s="170">
        <f t="shared" si="24"/>
        <v>0</v>
      </c>
      <c r="BF200" s="170">
        <f t="shared" si="25"/>
        <v>0</v>
      </c>
      <c r="BG200" s="170">
        <f t="shared" si="26"/>
        <v>0</v>
      </c>
      <c r="BH200" s="170">
        <f t="shared" si="27"/>
        <v>0</v>
      </c>
      <c r="BI200" s="170">
        <f t="shared" si="28"/>
        <v>0</v>
      </c>
      <c r="BJ200" s="18" t="s">
        <v>87</v>
      </c>
      <c r="BK200" s="170">
        <f t="shared" si="29"/>
        <v>0</v>
      </c>
      <c r="BL200" s="18" t="s">
        <v>200</v>
      </c>
      <c r="BM200" s="169" t="s">
        <v>880</v>
      </c>
    </row>
    <row r="201" spans="1:65" s="2" customFormat="1" ht="62.85" customHeight="1">
      <c r="A201" s="33"/>
      <c r="B201" s="156"/>
      <c r="C201" s="157" t="s">
        <v>74</v>
      </c>
      <c r="D201" s="157" t="s">
        <v>197</v>
      </c>
      <c r="E201" s="158" t="s">
        <v>2937</v>
      </c>
      <c r="F201" s="159" t="s">
        <v>2938</v>
      </c>
      <c r="G201" s="160" t="s">
        <v>1</v>
      </c>
      <c r="H201" s="161">
        <v>0</v>
      </c>
      <c r="I201" s="162"/>
      <c r="J201" s="163">
        <f t="shared" si="2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21"/>
        <v>0</v>
      </c>
      <c r="Q201" s="167">
        <v>0</v>
      </c>
      <c r="R201" s="167">
        <f t="shared" si="22"/>
        <v>0</v>
      </c>
      <c r="S201" s="167">
        <v>0</v>
      </c>
      <c r="T201" s="168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200</v>
      </c>
      <c r="AT201" s="169" t="s">
        <v>197</v>
      </c>
      <c r="AU201" s="169" t="s">
        <v>81</v>
      </c>
      <c r="AY201" s="18" t="s">
        <v>196</v>
      </c>
      <c r="BE201" s="170">
        <f t="shared" si="24"/>
        <v>0</v>
      </c>
      <c r="BF201" s="170">
        <f t="shared" si="25"/>
        <v>0</v>
      </c>
      <c r="BG201" s="170">
        <f t="shared" si="26"/>
        <v>0</v>
      </c>
      <c r="BH201" s="170">
        <f t="shared" si="27"/>
        <v>0</v>
      </c>
      <c r="BI201" s="170">
        <f t="shared" si="28"/>
        <v>0</v>
      </c>
      <c r="BJ201" s="18" t="s">
        <v>87</v>
      </c>
      <c r="BK201" s="170">
        <f t="shared" si="29"/>
        <v>0</v>
      </c>
      <c r="BL201" s="18" t="s">
        <v>200</v>
      </c>
      <c r="BM201" s="169" t="s">
        <v>887</v>
      </c>
    </row>
    <row r="202" spans="1:65" s="2" customFormat="1" ht="24.2" customHeight="1">
      <c r="A202" s="33"/>
      <c r="B202" s="156"/>
      <c r="C202" s="157" t="s">
        <v>2939</v>
      </c>
      <c r="D202" s="157" t="s">
        <v>197</v>
      </c>
      <c r="E202" s="158" t="s">
        <v>2940</v>
      </c>
      <c r="F202" s="159" t="s">
        <v>2941</v>
      </c>
      <c r="G202" s="160" t="s">
        <v>1</v>
      </c>
      <c r="H202" s="161">
        <v>0</v>
      </c>
      <c r="I202" s="162"/>
      <c r="J202" s="163">
        <f t="shared" si="2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21"/>
        <v>0</v>
      </c>
      <c r="Q202" s="167">
        <v>0</v>
      </c>
      <c r="R202" s="167">
        <f t="shared" si="22"/>
        <v>0</v>
      </c>
      <c r="S202" s="167">
        <v>0</v>
      </c>
      <c r="T202" s="168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200</v>
      </c>
      <c r="AT202" s="169" t="s">
        <v>197</v>
      </c>
      <c r="AU202" s="169" t="s">
        <v>81</v>
      </c>
      <c r="AY202" s="18" t="s">
        <v>196</v>
      </c>
      <c r="BE202" s="170">
        <f t="shared" si="24"/>
        <v>0</v>
      </c>
      <c r="BF202" s="170">
        <f t="shared" si="25"/>
        <v>0</v>
      </c>
      <c r="BG202" s="170">
        <f t="shared" si="26"/>
        <v>0</v>
      </c>
      <c r="BH202" s="170">
        <f t="shared" si="27"/>
        <v>0</v>
      </c>
      <c r="BI202" s="170">
        <f t="shared" si="28"/>
        <v>0</v>
      </c>
      <c r="BJ202" s="18" t="s">
        <v>87</v>
      </c>
      <c r="BK202" s="170">
        <f t="shared" si="29"/>
        <v>0</v>
      </c>
      <c r="BL202" s="18" t="s">
        <v>200</v>
      </c>
      <c r="BM202" s="169" t="s">
        <v>2942</v>
      </c>
    </row>
    <row r="203" spans="1:65" s="2" customFormat="1" ht="62.85" customHeight="1">
      <c r="A203" s="33"/>
      <c r="B203" s="156"/>
      <c r="C203" s="157" t="s">
        <v>2943</v>
      </c>
      <c r="D203" s="157" t="s">
        <v>197</v>
      </c>
      <c r="E203" s="158" t="s">
        <v>2944</v>
      </c>
      <c r="F203" s="159" t="s">
        <v>2740</v>
      </c>
      <c r="G203" s="160" t="s">
        <v>1</v>
      </c>
      <c r="H203" s="161">
        <v>0</v>
      </c>
      <c r="I203" s="162"/>
      <c r="J203" s="163">
        <f t="shared" si="20"/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si="21"/>
        <v>0</v>
      </c>
      <c r="Q203" s="167">
        <v>0</v>
      </c>
      <c r="R203" s="167">
        <f t="shared" si="22"/>
        <v>0</v>
      </c>
      <c r="S203" s="167">
        <v>0</v>
      </c>
      <c r="T203" s="168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200</v>
      </c>
      <c r="AT203" s="169" t="s">
        <v>197</v>
      </c>
      <c r="AU203" s="169" t="s">
        <v>81</v>
      </c>
      <c r="AY203" s="18" t="s">
        <v>196</v>
      </c>
      <c r="BE203" s="170">
        <f t="shared" si="24"/>
        <v>0</v>
      </c>
      <c r="BF203" s="170">
        <f t="shared" si="25"/>
        <v>0</v>
      </c>
      <c r="BG203" s="170">
        <f t="shared" si="26"/>
        <v>0</v>
      </c>
      <c r="BH203" s="170">
        <f t="shared" si="27"/>
        <v>0</v>
      </c>
      <c r="BI203" s="170">
        <f t="shared" si="28"/>
        <v>0</v>
      </c>
      <c r="BJ203" s="18" t="s">
        <v>87</v>
      </c>
      <c r="BK203" s="170">
        <f t="shared" si="29"/>
        <v>0</v>
      </c>
      <c r="BL203" s="18" t="s">
        <v>200</v>
      </c>
      <c r="BM203" s="169" t="s">
        <v>2945</v>
      </c>
    </row>
    <row r="204" spans="1:65" s="2" customFormat="1" ht="33" customHeight="1">
      <c r="A204" s="33"/>
      <c r="B204" s="156"/>
      <c r="C204" s="197" t="s">
        <v>74</v>
      </c>
      <c r="D204" s="197" t="s">
        <v>305</v>
      </c>
      <c r="E204" s="198" t="s">
        <v>2946</v>
      </c>
      <c r="F204" s="199" t="s">
        <v>2947</v>
      </c>
      <c r="G204" s="200" t="s">
        <v>2761</v>
      </c>
      <c r="H204" s="201">
        <v>48</v>
      </c>
      <c r="I204" s="202"/>
      <c r="J204" s="203">
        <f t="shared" si="20"/>
        <v>0</v>
      </c>
      <c r="K204" s="204"/>
      <c r="L204" s="205"/>
      <c r="M204" s="206" t="s">
        <v>1</v>
      </c>
      <c r="N204" s="207" t="s">
        <v>40</v>
      </c>
      <c r="O204" s="62"/>
      <c r="P204" s="167">
        <f t="shared" si="21"/>
        <v>0</v>
      </c>
      <c r="Q204" s="167">
        <v>0</v>
      </c>
      <c r="R204" s="167">
        <f t="shared" si="22"/>
        <v>0</v>
      </c>
      <c r="S204" s="167">
        <v>0</v>
      </c>
      <c r="T204" s="168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249</v>
      </c>
      <c r="AT204" s="169" t="s">
        <v>305</v>
      </c>
      <c r="AU204" s="169" t="s">
        <v>81</v>
      </c>
      <c r="AY204" s="18" t="s">
        <v>196</v>
      </c>
      <c r="BE204" s="170">
        <f t="shared" si="24"/>
        <v>0</v>
      </c>
      <c r="BF204" s="170">
        <f t="shared" si="25"/>
        <v>0</v>
      </c>
      <c r="BG204" s="170">
        <f t="shared" si="26"/>
        <v>0</v>
      </c>
      <c r="BH204" s="170">
        <f t="shared" si="27"/>
        <v>0</v>
      </c>
      <c r="BI204" s="170">
        <f t="shared" si="28"/>
        <v>0</v>
      </c>
      <c r="BJ204" s="18" t="s">
        <v>87</v>
      </c>
      <c r="BK204" s="170">
        <f t="shared" si="29"/>
        <v>0</v>
      </c>
      <c r="BL204" s="18" t="s">
        <v>200</v>
      </c>
      <c r="BM204" s="169" t="s">
        <v>894</v>
      </c>
    </row>
    <row r="205" spans="1:65" s="2" customFormat="1" ht="33" customHeight="1">
      <c r="A205" s="33"/>
      <c r="B205" s="156"/>
      <c r="C205" s="197" t="s">
        <v>74</v>
      </c>
      <c r="D205" s="197" t="s">
        <v>305</v>
      </c>
      <c r="E205" s="198" t="s">
        <v>2948</v>
      </c>
      <c r="F205" s="199" t="s">
        <v>2949</v>
      </c>
      <c r="G205" s="200" t="s">
        <v>2761</v>
      </c>
      <c r="H205" s="201">
        <v>8</v>
      </c>
      <c r="I205" s="202"/>
      <c r="J205" s="203">
        <f t="shared" si="20"/>
        <v>0</v>
      </c>
      <c r="K205" s="204"/>
      <c r="L205" s="205"/>
      <c r="M205" s="206" t="s">
        <v>1</v>
      </c>
      <c r="N205" s="207" t="s">
        <v>40</v>
      </c>
      <c r="O205" s="62"/>
      <c r="P205" s="167">
        <f t="shared" si="21"/>
        <v>0</v>
      </c>
      <c r="Q205" s="167">
        <v>0</v>
      </c>
      <c r="R205" s="167">
        <f t="shared" si="22"/>
        <v>0</v>
      </c>
      <c r="S205" s="167">
        <v>0</v>
      </c>
      <c r="T205" s="168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249</v>
      </c>
      <c r="AT205" s="169" t="s">
        <v>305</v>
      </c>
      <c r="AU205" s="169" t="s">
        <v>81</v>
      </c>
      <c r="AY205" s="18" t="s">
        <v>196</v>
      </c>
      <c r="BE205" s="170">
        <f t="shared" si="24"/>
        <v>0</v>
      </c>
      <c r="BF205" s="170">
        <f t="shared" si="25"/>
        <v>0</v>
      </c>
      <c r="BG205" s="170">
        <f t="shared" si="26"/>
        <v>0</v>
      </c>
      <c r="BH205" s="170">
        <f t="shared" si="27"/>
        <v>0</v>
      </c>
      <c r="BI205" s="170">
        <f t="shared" si="28"/>
        <v>0</v>
      </c>
      <c r="BJ205" s="18" t="s">
        <v>87</v>
      </c>
      <c r="BK205" s="170">
        <f t="shared" si="29"/>
        <v>0</v>
      </c>
      <c r="BL205" s="18" t="s">
        <v>200</v>
      </c>
      <c r="BM205" s="169" t="s">
        <v>901</v>
      </c>
    </row>
    <row r="206" spans="1:65" s="2" customFormat="1" ht="16.5" customHeight="1">
      <c r="A206" s="33"/>
      <c r="B206" s="156"/>
      <c r="C206" s="197" t="s">
        <v>74</v>
      </c>
      <c r="D206" s="197" t="s">
        <v>305</v>
      </c>
      <c r="E206" s="198" t="s">
        <v>2950</v>
      </c>
      <c r="F206" s="199" t="s">
        <v>2951</v>
      </c>
      <c r="G206" s="200" t="s">
        <v>2761</v>
      </c>
      <c r="H206" s="201">
        <v>53</v>
      </c>
      <c r="I206" s="202"/>
      <c r="J206" s="203">
        <f t="shared" si="20"/>
        <v>0</v>
      </c>
      <c r="K206" s="204"/>
      <c r="L206" s="205"/>
      <c r="M206" s="206" t="s">
        <v>1</v>
      </c>
      <c r="N206" s="207" t="s">
        <v>40</v>
      </c>
      <c r="O206" s="62"/>
      <c r="P206" s="167">
        <f t="shared" si="21"/>
        <v>0</v>
      </c>
      <c r="Q206" s="167">
        <v>0</v>
      </c>
      <c r="R206" s="167">
        <f t="shared" si="22"/>
        <v>0</v>
      </c>
      <c r="S206" s="167">
        <v>0</v>
      </c>
      <c r="T206" s="168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249</v>
      </c>
      <c r="AT206" s="169" t="s">
        <v>305</v>
      </c>
      <c r="AU206" s="169" t="s">
        <v>81</v>
      </c>
      <c r="AY206" s="18" t="s">
        <v>196</v>
      </c>
      <c r="BE206" s="170">
        <f t="shared" si="24"/>
        <v>0</v>
      </c>
      <c r="BF206" s="170">
        <f t="shared" si="25"/>
        <v>0</v>
      </c>
      <c r="BG206" s="170">
        <f t="shared" si="26"/>
        <v>0</v>
      </c>
      <c r="BH206" s="170">
        <f t="shared" si="27"/>
        <v>0</v>
      </c>
      <c r="BI206" s="170">
        <f t="shared" si="28"/>
        <v>0</v>
      </c>
      <c r="BJ206" s="18" t="s">
        <v>87</v>
      </c>
      <c r="BK206" s="170">
        <f t="shared" si="29"/>
        <v>0</v>
      </c>
      <c r="BL206" s="18" t="s">
        <v>200</v>
      </c>
      <c r="BM206" s="169" t="s">
        <v>909</v>
      </c>
    </row>
    <row r="207" spans="1:65" s="12" customFormat="1" ht="25.9" customHeight="1">
      <c r="B207" s="146"/>
      <c r="D207" s="147" t="s">
        <v>73</v>
      </c>
      <c r="E207" s="148" t="s">
        <v>2952</v>
      </c>
      <c r="F207" s="148" t="s">
        <v>2953</v>
      </c>
      <c r="I207" s="149"/>
      <c r="J207" s="134">
        <f>BK207</f>
        <v>0</v>
      </c>
      <c r="L207" s="146"/>
      <c r="M207" s="150"/>
      <c r="N207" s="151"/>
      <c r="O207" s="151"/>
      <c r="P207" s="152">
        <f>SUM(P208:P224)</f>
        <v>0</v>
      </c>
      <c r="Q207" s="151"/>
      <c r="R207" s="152">
        <f>SUM(R208:R224)</f>
        <v>0</v>
      </c>
      <c r="S207" s="151"/>
      <c r="T207" s="153">
        <f>SUM(T208:T224)</f>
        <v>0</v>
      </c>
      <c r="AR207" s="147" t="s">
        <v>81</v>
      </c>
      <c r="AT207" s="154" t="s">
        <v>73</v>
      </c>
      <c r="AU207" s="154" t="s">
        <v>74</v>
      </c>
      <c r="AY207" s="147" t="s">
        <v>196</v>
      </c>
      <c r="BK207" s="155">
        <f>SUM(BK208:BK224)</f>
        <v>0</v>
      </c>
    </row>
    <row r="208" spans="1:65" s="2" customFormat="1" ht="24.2" customHeight="1">
      <c r="A208" s="33"/>
      <c r="B208" s="156"/>
      <c r="C208" s="197" t="s">
        <v>74</v>
      </c>
      <c r="D208" s="197" t="s">
        <v>305</v>
      </c>
      <c r="E208" s="198" t="s">
        <v>2954</v>
      </c>
      <c r="F208" s="199" t="s">
        <v>2955</v>
      </c>
      <c r="G208" s="200" t="s">
        <v>2761</v>
      </c>
      <c r="H208" s="201">
        <v>2</v>
      </c>
      <c r="I208" s="202"/>
      <c r="J208" s="203">
        <f t="shared" ref="J208:J224" si="30">ROUND(I208*H208,2)</f>
        <v>0</v>
      </c>
      <c r="K208" s="204"/>
      <c r="L208" s="205"/>
      <c r="M208" s="206" t="s">
        <v>1</v>
      </c>
      <c r="N208" s="207" t="s">
        <v>40</v>
      </c>
      <c r="O208" s="62"/>
      <c r="P208" s="167">
        <f t="shared" ref="P208:P224" si="31">O208*H208</f>
        <v>0</v>
      </c>
      <c r="Q208" s="167">
        <v>0</v>
      </c>
      <c r="R208" s="167">
        <f t="shared" ref="R208:R224" si="32">Q208*H208</f>
        <v>0</v>
      </c>
      <c r="S208" s="167">
        <v>0</v>
      </c>
      <c r="T208" s="168">
        <f t="shared" ref="T208:T224" si="33"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249</v>
      </c>
      <c r="AT208" s="169" t="s">
        <v>305</v>
      </c>
      <c r="AU208" s="169" t="s">
        <v>81</v>
      </c>
      <c r="AY208" s="18" t="s">
        <v>196</v>
      </c>
      <c r="BE208" s="170">
        <f t="shared" ref="BE208:BE224" si="34">IF(N208="základná",J208,0)</f>
        <v>0</v>
      </c>
      <c r="BF208" s="170">
        <f t="shared" ref="BF208:BF224" si="35">IF(N208="znížená",J208,0)</f>
        <v>0</v>
      </c>
      <c r="BG208" s="170">
        <f t="shared" ref="BG208:BG224" si="36">IF(N208="zákl. prenesená",J208,0)</f>
        <v>0</v>
      </c>
      <c r="BH208" s="170">
        <f t="shared" ref="BH208:BH224" si="37">IF(N208="zníž. prenesená",J208,0)</f>
        <v>0</v>
      </c>
      <c r="BI208" s="170">
        <f t="shared" ref="BI208:BI224" si="38">IF(N208="nulová",J208,0)</f>
        <v>0</v>
      </c>
      <c r="BJ208" s="18" t="s">
        <v>87</v>
      </c>
      <c r="BK208" s="170">
        <f t="shared" ref="BK208:BK224" si="39">ROUND(I208*H208,2)</f>
        <v>0</v>
      </c>
      <c r="BL208" s="18" t="s">
        <v>200</v>
      </c>
      <c r="BM208" s="169" t="s">
        <v>920</v>
      </c>
    </row>
    <row r="209" spans="1:65" s="2" customFormat="1" ht="24.2" customHeight="1">
      <c r="A209" s="33"/>
      <c r="B209" s="156"/>
      <c r="C209" s="197" t="s">
        <v>74</v>
      </c>
      <c r="D209" s="197" t="s">
        <v>305</v>
      </c>
      <c r="E209" s="198" t="s">
        <v>2956</v>
      </c>
      <c r="F209" s="199" t="s">
        <v>2957</v>
      </c>
      <c r="G209" s="200" t="s">
        <v>2761</v>
      </c>
      <c r="H209" s="201">
        <v>1</v>
      </c>
      <c r="I209" s="202"/>
      <c r="J209" s="203">
        <f t="shared" si="30"/>
        <v>0</v>
      </c>
      <c r="K209" s="204"/>
      <c r="L209" s="205"/>
      <c r="M209" s="206" t="s">
        <v>1</v>
      </c>
      <c r="N209" s="207" t="s">
        <v>40</v>
      </c>
      <c r="O209" s="62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249</v>
      </c>
      <c r="AT209" s="169" t="s">
        <v>305</v>
      </c>
      <c r="AU209" s="169" t="s">
        <v>81</v>
      </c>
      <c r="AY209" s="18" t="s">
        <v>196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8" t="s">
        <v>87</v>
      </c>
      <c r="BK209" s="170">
        <f t="shared" si="39"/>
        <v>0</v>
      </c>
      <c r="BL209" s="18" t="s">
        <v>200</v>
      </c>
      <c r="BM209" s="169" t="s">
        <v>929</v>
      </c>
    </row>
    <row r="210" spans="1:65" s="2" customFormat="1" ht="24.2" customHeight="1">
      <c r="A210" s="33"/>
      <c r="B210" s="156"/>
      <c r="C210" s="197" t="s">
        <v>2958</v>
      </c>
      <c r="D210" s="197" t="s">
        <v>305</v>
      </c>
      <c r="E210" s="198" t="s">
        <v>2959</v>
      </c>
      <c r="F210" s="199" t="s">
        <v>2960</v>
      </c>
      <c r="G210" s="200" t="s">
        <v>2761</v>
      </c>
      <c r="H210" s="201">
        <v>20</v>
      </c>
      <c r="I210" s="202"/>
      <c r="J210" s="203">
        <f t="shared" si="30"/>
        <v>0</v>
      </c>
      <c r="K210" s="204"/>
      <c r="L210" s="205"/>
      <c r="M210" s="206" t="s">
        <v>1</v>
      </c>
      <c r="N210" s="207" t="s">
        <v>40</v>
      </c>
      <c r="O210" s="62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249</v>
      </c>
      <c r="AT210" s="169" t="s">
        <v>305</v>
      </c>
      <c r="AU210" s="169" t="s">
        <v>81</v>
      </c>
      <c r="AY210" s="18" t="s">
        <v>196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8" t="s">
        <v>87</v>
      </c>
      <c r="BK210" s="170">
        <f t="shared" si="39"/>
        <v>0</v>
      </c>
      <c r="BL210" s="18" t="s">
        <v>200</v>
      </c>
      <c r="BM210" s="169" t="s">
        <v>936</v>
      </c>
    </row>
    <row r="211" spans="1:65" s="2" customFormat="1" ht="24.2" customHeight="1">
      <c r="A211" s="33"/>
      <c r="B211" s="156"/>
      <c r="C211" s="197" t="s">
        <v>2961</v>
      </c>
      <c r="D211" s="197" t="s">
        <v>305</v>
      </c>
      <c r="E211" s="198" t="s">
        <v>2962</v>
      </c>
      <c r="F211" s="199" t="s">
        <v>2963</v>
      </c>
      <c r="G211" s="200" t="s">
        <v>2761</v>
      </c>
      <c r="H211" s="201">
        <v>10</v>
      </c>
      <c r="I211" s="202"/>
      <c r="J211" s="203">
        <f t="shared" si="30"/>
        <v>0</v>
      </c>
      <c r="K211" s="204"/>
      <c r="L211" s="205"/>
      <c r="M211" s="206" t="s">
        <v>1</v>
      </c>
      <c r="N211" s="207" t="s">
        <v>40</v>
      </c>
      <c r="O211" s="62"/>
      <c r="P211" s="167">
        <f t="shared" si="31"/>
        <v>0</v>
      </c>
      <c r="Q211" s="167">
        <v>0</v>
      </c>
      <c r="R211" s="167">
        <f t="shared" si="32"/>
        <v>0</v>
      </c>
      <c r="S211" s="167">
        <v>0</v>
      </c>
      <c r="T211" s="168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249</v>
      </c>
      <c r="AT211" s="169" t="s">
        <v>305</v>
      </c>
      <c r="AU211" s="169" t="s">
        <v>81</v>
      </c>
      <c r="AY211" s="18" t="s">
        <v>196</v>
      </c>
      <c r="BE211" s="170">
        <f t="shared" si="34"/>
        <v>0</v>
      </c>
      <c r="BF211" s="170">
        <f t="shared" si="35"/>
        <v>0</v>
      </c>
      <c r="BG211" s="170">
        <f t="shared" si="36"/>
        <v>0</v>
      </c>
      <c r="BH211" s="170">
        <f t="shared" si="37"/>
        <v>0</v>
      </c>
      <c r="BI211" s="170">
        <f t="shared" si="38"/>
        <v>0</v>
      </c>
      <c r="BJ211" s="18" t="s">
        <v>87</v>
      </c>
      <c r="BK211" s="170">
        <f t="shared" si="39"/>
        <v>0</v>
      </c>
      <c r="BL211" s="18" t="s">
        <v>200</v>
      </c>
      <c r="BM211" s="169" t="s">
        <v>944</v>
      </c>
    </row>
    <row r="212" spans="1:65" s="2" customFormat="1" ht="33" customHeight="1">
      <c r="A212" s="33"/>
      <c r="B212" s="156"/>
      <c r="C212" s="197" t="s">
        <v>74</v>
      </c>
      <c r="D212" s="197" t="s">
        <v>305</v>
      </c>
      <c r="E212" s="198" t="s">
        <v>2964</v>
      </c>
      <c r="F212" s="199" t="s">
        <v>2965</v>
      </c>
      <c r="G212" s="200" t="s">
        <v>2761</v>
      </c>
      <c r="H212" s="201">
        <v>36</v>
      </c>
      <c r="I212" s="202"/>
      <c r="J212" s="203">
        <f t="shared" si="30"/>
        <v>0</v>
      </c>
      <c r="K212" s="204"/>
      <c r="L212" s="205"/>
      <c r="M212" s="206" t="s">
        <v>1</v>
      </c>
      <c r="N212" s="207" t="s">
        <v>40</v>
      </c>
      <c r="O212" s="62"/>
      <c r="P212" s="167">
        <f t="shared" si="31"/>
        <v>0</v>
      </c>
      <c r="Q212" s="167">
        <v>0</v>
      </c>
      <c r="R212" s="167">
        <f t="shared" si="32"/>
        <v>0</v>
      </c>
      <c r="S212" s="167">
        <v>0</v>
      </c>
      <c r="T212" s="168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249</v>
      </c>
      <c r="AT212" s="169" t="s">
        <v>305</v>
      </c>
      <c r="AU212" s="169" t="s">
        <v>81</v>
      </c>
      <c r="AY212" s="18" t="s">
        <v>196</v>
      </c>
      <c r="BE212" s="170">
        <f t="shared" si="34"/>
        <v>0</v>
      </c>
      <c r="BF212" s="170">
        <f t="shared" si="35"/>
        <v>0</v>
      </c>
      <c r="BG212" s="170">
        <f t="shared" si="36"/>
        <v>0</v>
      </c>
      <c r="BH212" s="170">
        <f t="shared" si="37"/>
        <v>0</v>
      </c>
      <c r="BI212" s="170">
        <f t="shared" si="38"/>
        <v>0</v>
      </c>
      <c r="BJ212" s="18" t="s">
        <v>87</v>
      </c>
      <c r="BK212" s="170">
        <f t="shared" si="39"/>
        <v>0</v>
      </c>
      <c r="BL212" s="18" t="s">
        <v>200</v>
      </c>
      <c r="BM212" s="169" t="s">
        <v>951</v>
      </c>
    </row>
    <row r="213" spans="1:65" s="2" customFormat="1" ht="33" customHeight="1">
      <c r="A213" s="33"/>
      <c r="B213" s="156"/>
      <c r="C213" s="197" t="s">
        <v>74</v>
      </c>
      <c r="D213" s="197" t="s">
        <v>305</v>
      </c>
      <c r="E213" s="198" t="s">
        <v>2966</v>
      </c>
      <c r="F213" s="199" t="s">
        <v>2967</v>
      </c>
      <c r="G213" s="200" t="s">
        <v>2761</v>
      </c>
      <c r="H213" s="201">
        <v>31</v>
      </c>
      <c r="I213" s="202"/>
      <c r="J213" s="203">
        <f t="shared" si="30"/>
        <v>0</v>
      </c>
      <c r="K213" s="204"/>
      <c r="L213" s="205"/>
      <c r="M213" s="206" t="s">
        <v>1</v>
      </c>
      <c r="N213" s="207" t="s">
        <v>40</v>
      </c>
      <c r="O213" s="62"/>
      <c r="P213" s="167">
        <f t="shared" si="31"/>
        <v>0</v>
      </c>
      <c r="Q213" s="167">
        <v>0</v>
      </c>
      <c r="R213" s="167">
        <f t="shared" si="32"/>
        <v>0</v>
      </c>
      <c r="S213" s="167">
        <v>0</v>
      </c>
      <c r="T213" s="168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249</v>
      </c>
      <c r="AT213" s="169" t="s">
        <v>305</v>
      </c>
      <c r="AU213" s="169" t="s">
        <v>81</v>
      </c>
      <c r="AY213" s="18" t="s">
        <v>196</v>
      </c>
      <c r="BE213" s="170">
        <f t="shared" si="34"/>
        <v>0</v>
      </c>
      <c r="BF213" s="170">
        <f t="shared" si="35"/>
        <v>0</v>
      </c>
      <c r="BG213" s="170">
        <f t="shared" si="36"/>
        <v>0</v>
      </c>
      <c r="BH213" s="170">
        <f t="shared" si="37"/>
        <v>0</v>
      </c>
      <c r="BI213" s="170">
        <f t="shared" si="38"/>
        <v>0</v>
      </c>
      <c r="BJ213" s="18" t="s">
        <v>87</v>
      </c>
      <c r="BK213" s="170">
        <f t="shared" si="39"/>
        <v>0</v>
      </c>
      <c r="BL213" s="18" t="s">
        <v>200</v>
      </c>
      <c r="BM213" s="169" t="s">
        <v>960</v>
      </c>
    </row>
    <row r="214" spans="1:65" s="2" customFormat="1" ht="24.2" customHeight="1">
      <c r="A214" s="33"/>
      <c r="B214" s="156"/>
      <c r="C214" s="197" t="s">
        <v>74</v>
      </c>
      <c r="D214" s="197" t="s">
        <v>305</v>
      </c>
      <c r="E214" s="198" t="s">
        <v>2968</v>
      </c>
      <c r="F214" s="199" t="s">
        <v>2969</v>
      </c>
      <c r="G214" s="200" t="s">
        <v>2761</v>
      </c>
      <c r="H214" s="201">
        <v>1</v>
      </c>
      <c r="I214" s="202"/>
      <c r="J214" s="203">
        <f t="shared" si="30"/>
        <v>0</v>
      </c>
      <c r="K214" s="204"/>
      <c r="L214" s="205"/>
      <c r="M214" s="206" t="s">
        <v>1</v>
      </c>
      <c r="N214" s="207" t="s">
        <v>40</v>
      </c>
      <c r="O214" s="62"/>
      <c r="P214" s="167">
        <f t="shared" si="31"/>
        <v>0</v>
      </c>
      <c r="Q214" s="167">
        <v>0</v>
      </c>
      <c r="R214" s="167">
        <f t="shared" si="32"/>
        <v>0</v>
      </c>
      <c r="S214" s="167">
        <v>0</v>
      </c>
      <c r="T214" s="168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249</v>
      </c>
      <c r="AT214" s="169" t="s">
        <v>305</v>
      </c>
      <c r="AU214" s="169" t="s">
        <v>81</v>
      </c>
      <c r="AY214" s="18" t="s">
        <v>196</v>
      </c>
      <c r="BE214" s="170">
        <f t="shared" si="34"/>
        <v>0</v>
      </c>
      <c r="BF214" s="170">
        <f t="shared" si="35"/>
        <v>0</v>
      </c>
      <c r="BG214" s="170">
        <f t="shared" si="36"/>
        <v>0</v>
      </c>
      <c r="BH214" s="170">
        <f t="shared" si="37"/>
        <v>0</v>
      </c>
      <c r="BI214" s="170">
        <f t="shared" si="38"/>
        <v>0</v>
      </c>
      <c r="BJ214" s="18" t="s">
        <v>87</v>
      </c>
      <c r="BK214" s="170">
        <f t="shared" si="39"/>
        <v>0</v>
      </c>
      <c r="BL214" s="18" t="s">
        <v>200</v>
      </c>
      <c r="BM214" s="169" t="s">
        <v>964</v>
      </c>
    </row>
    <row r="215" spans="1:65" s="2" customFormat="1" ht="24.2" customHeight="1">
      <c r="A215" s="33"/>
      <c r="B215" s="156"/>
      <c r="C215" s="197" t="s">
        <v>74</v>
      </c>
      <c r="D215" s="197" t="s">
        <v>305</v>
      </c>
      <c r="E215" s="198" t="s">
        <v>2970</v>
      </c>
      <c r="F215" s="199" t="s">
        <v>2971</v>
      </c>
      <c r="G215" s="200" t="s">
        <v>2761</v>
      </c>
      <c r="H215" s="201">
        <v>1</v>
      </c>
      <c r="I215" s="202"/>
      <c r="J215" s="203">
        <f t="shared" si="30"/>
        <v>0</v>
      </c>
      <c r="K215" s="204"/>
      <c r="L215" s="205"/>
      <c r="M215" s="206" t="s">
        <v>1</v>
      </c>
      <c r="N215" s="207" t="s">
        <v>40</v>
      </c>
      <c r="O215" s="62"/>
      <c r="P215" s="167">
        <f t="shared" si="31"/>
        <v>0</v>
      </c>
      <c r="Q215" s="167">
        <v>0</v>
      </c>
      <c r="R215" s="167">
        <f t="shared" si="32"/>
        <v>0</v>
      </c>
      <c r="S215" s="167">
        <v>0</v>
      </c>
      <c r="T215" s="168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249</v>
      </c>
      <c r="AT215" s="169" t="s">
        <v>305</v>
      </c>
      <c r="AU215" s="169" t="s">
        <v>81</v>
      </c>
      <c r="AY215" s="18" t="s">
        <v>196</v>
      </c>
      <c r="BE215" s="170">
        <f t="shared" si="34"/>
        <v>0</v>
      </c>
      <c r="BF215" s="170">
        <f t="shared" si="35"/>
        <v>0</v>
      </c>
      <c r="BG215" s="170">
        <f t="shared" si="36"/>
        <v>0</v>
      </c>
      <c r="BH215" s="170">
        <f t="shared" si="37"/>
        <v>0</v>
      </c>
      <c r="BI215" s="170">
        <f t="shared" si="38"/>
        <v>0</v>
      </c>
      <c r="BJ215" s="18" t="s">
        <v>87</v>
      </c>
      <c r="BK215" s="170">
        <f t="shared" si="39"/>
        <v>0</v>
      </c>
      <c r="BL215" s="18" t="s">
        <v>200</v>
      </c>
      <c r="BM215" s="169" t="s">
        <v>971</v>
      </c>
    </row>
    <row r="216" spans="1:65" s="2" customFormat="1" ht="24.2" customHeight="1">
      <c r="A216" s="33"/>
      <c r="B216" s="156"/>
      <c r="C216" s="197" t="s">
        <v>74</v>
      </c>
      <c r="D216" s="197" t="s">
        <v>305</v>
      </c>
      <c r="E216" s="198" t="s">
        <v>2972</v>
      </c>
      <c r="F216" s="199" t="s">
        <v>2973</v>
      </c>
      <c r="G216" s="200" t="s">
        <v>2761</v>
      </c>
      <c r="H216" s="201">
        <v>2</v>
      </c>
      <c r="I216" s="202"/>
      <c r="J216" s="203">
        <f t="shared" si="30"/>
        <v>0</v>
      </c>
      <c r="K216" s="204"/>
      <c r="L216" s="205"/>
      <c r="M216" s="206" t="s">
        <v>1</v>
      </c>
      <c r="N216" s="207" t="s">
        <v>40</v>
      </c>
      <c r="O216" s="62"/>
      <c r="P216" s="167">
        <f t="shared" si="31"/>
        <v>0</v>
      </c>
      <c r="Q216" s="167">
        <v>0</v>
      </c>
      <c r="R216" s="167">
        <f t="shared" si="32"/>
        <v>0</v>
      </c>
      <c r="S216" s="167">
        <v>0</v>
      </c>
      <c r="T216" s="168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249</v>
      </c>
      <c r="AT216" s="169" t="s">
        <v>305</v>
      </c>
      <c r="AU216" s="169" t="s">
        <v>81</v>
      </c>
      <c r="AY216" s="18" t="s">
        <v>196</v>
      </c>
      <c r="BE216" s="170">
        <f t="shared" si="34"/>
        <v>0</v>
      </c>
      <c r="BF216" s="170">
        <f t="shared" si="35"/>
        <v>0</v>
      </c>
      <c r="BG216" s="170">
        <f t="shared" si="36"/>
        <v>0</v>
      </c>
      <c r="BH216" s="170">
        <f t="shared" si="37"/>
        <v>0</v>
      </c>
      <c r="BI216" s="170">
        <f t="shared" si="38"/>
        <v>0</v>
      </c>
      <c r="BJ216" s="18" t="s">
        <v>87</v>
      </c>
      <c r="BK216" s="170">
        <f t="shared" si="39"/>
        <v>0</v>
      </c>
      <c r="BL216" s="18" t="s">
        <v>200</v>
      </c>
      <c r="BM216" s="169" t="s">
        <v>981</v>
      </c>
    </row>
    <row r="217" spans="1:65" s="2" customFormat="1" ht="24.2" customHeight="1">
      <c r="A217" s="33"/>
      <c r="B217" s="156"/>
      <c r="C217" s="197" t="s">
        <v>74</v>
      </c>
      <c r="D217" s="197" t="s">
        <v>305</v>
      </c>
      <c r="E217" s="198" t="s">
        <v>2974</v>
      </c>
      <c r="F217" s="199" t="s">
        <v>2975</v>
      </c>
      <c r="G217" s="200" t="s">
        <v>2761</v>
      </c>
      <c r="H217" s="201">
        <v>2</v>
      </c>
      <c r="I217" s="202"/>
      <c r="J217" s="203">
        <f t="shared" si="30"/>
        <v>0</v>
      </c>
      <c r="K217" s="204"/>
      <c r="L217" s="205"/>
      <c r="M217" s="206" t="s">
        <v>1</v>
      </c>
      <c r="N217" s="207" t="s">
        <v>40</v>
      </c>
      <c r="O217" s="62"/>
      <c r="P217" s="167">
        <f t="shared" si="31"/>
        <v>0</v>
      </c>
      <c r="Q217" s="167">
        <v>0</v>
      </c>
      <c r="R217" s="167">
        <f t="shared" si="32"/>
        <v>0</v>
      </c>
      <c r="S217" s="167">
        <v>0</v>
      </c>
      <c r="T217" s="168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249</v>
      </c>
      <c r="AT217" s="169" t="s">
        <v>305</v>
      </c>
      <c r="AU217" s="169" t="s">
        <v>81</v>
      </c>
      <c r="AY217" s="18" t="s">
        <v>196</v>
      </c>
      <c r="BE217" s="170">
        <f t="shared" si="34"/>
        <v>0</v>
      </c>
      <c r="BF217" s="170">
        <f t="shared" si="35"/>
        <v>0</v>
      </c>
      <c r="BG217" s="170">
        <f t="shared" si="36"/>
        <v>0</v>
      </c>
      <c r="BH217" s="170">
        <f t="shared" si="37"/>
        <v>0</v>
      </c>
      <c r="BI217" s="170">
        <f t="shared" si="38"/>
        <v>0</v>
      </c>
      <c r="BJ217" s="18" t="s">
        <v>87</v>
      </c>
      <c r="BK217" s="170">
        <f t="shared" si="39"/>
        <v>0</v>
      </c>
      <c r="BL217" s="18" t="s">
        <v>200</v>
      </c>
      <c r="BM217" s="169" t="s">
        <v>990</v>
      </c>
    </row>
    <row r="218" spans="1:65" s="2" customFormat="1" ht="24.2" customHeight="1">
      <c r="A218" s="33"/>
      <c r="B218" s="156"/>
      <c r="C218" s="197" t="s">
        <v>2976</v>
      </c>
      <c r="D218" s="197" t="s">
        <v>305</v>
      </c>
      <c r="E218" s="198" t="s">
        <v>2977</v>
      </c>
      <c r="F218" s="199" t="s">
        <v>2978</v>
      </c>
      <c r="G218" s="200" t="s">
        <v>2761</v>
      </c>
      <c r="H218" s="201">
        <v>16</v>
      </c>
      <c r="I218" s="202"/>
      <c r="J218" s="203">
        <f t="shared" si="30"/>
        <v>0</v>
      </c>
      <c r="K218" s="204"/>
      <c r="L218" s="205"/>
      <c r="M218" s="206" t="s">
        <v>1</v>
      </c>
      <c r="N218" s="207" t="s">
        <v>40</v>
      </c>
      <c r="O218" s="62"/>
      <c r="P218" s="167">
        <f t="shared" si="31"/>
        <v>0</v>
      </c>
      <c r="Q218" s="167">
        <v>0</v>
      </c>
      <c r="R218" s="167">
        <f t="shared" si="32"/>
        <v>0</v>
      </c>
      <c r="S218" s="167">
        <v>0</v>
      </c>
      <c r="T218" s="168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249</v>
      </c>
      <c r="AT218" s="169" t="s">
        <v>305</v>
      </c>
      <c r="AU218" s="169" t="s">
        <v>81</v>
      </c>
      <c r="AY218" s="18" t="s">
        <v>196</v>
      </c>
      <c r="BE218" s="170">
        <f t="shared" si="34"/>
        <v>0</v>
      </c>
      <c r="BF218" s="170">
        <f t="shared" si="35"/>
        <v>0</v>
      </c>
      <c r="BG218" s="170">
        <f t="shared" si="36"/>
        <v>0</v>
      </c>
      <c r="BH218" s="170">
        <f t="shared" si="37"/>
        <v>0</v>
      </c>
      <c r="BI218" s="170">
        <f t="shared" si="38"/>
        <v>0</v>
      </c>
      <c r="BJ218" s="18" t="s">
        <v>87</v>
      </c>
      <c r="BK218" s="170">
        <f t="shared" si="39"/>
        <v>0</v>
      </c>
      <c r="BL218" s="18" t="s">
        <v>200</v>
      </c>
      <c r="BM218" s="169" t="s">
        <v>999</v>
      </c>
    </row>
    <row r="219" spans="1:65" s="2" customFormat="1" ht="24.2" customHeight="1">
      <c r="A219" s="33"/>
      <c r="B219" s="156"/>
      <c r="C219" s="197" t="s">
        <v>74</v>
      </c>
      <c r="D219" s="197" t="s">
        <v>305</v>
      </c>
      <c r="E219" s="198" t="s">
        <v>2979</v>
      </c>
      <c r="F219" s="199" t="s">
        <v>2980</v>
      </c>
      <c r="G219" s="200" t="s">
        <v>2761</v>
      </c>
      <c r="H219" s="201">
        <v>5</v>
      </c>
      <c r="I219" s="202"/>
      <c r="J219" s="203">
        <f t="shared" si="30"/>
        <v>0</v>
      </c>
      <c r="K219" s="204"/>
      <c r="L219" s="205"/>
      <c r="M219" s="206" t="s">
        <v>1</v>
      </c>
      <c r="N219" s="207" t="s">
        <v>40</v>
      </c>
      <c r="O219" s="62"/>
      <c r="P219" s="167">
        <f t="shared" si="31"/>
        <v>0</v>
      </c>
      <c r="Q219" s="167">
        <v>0</v>
      </c>
      <c r="R219" s="167">
        <f t="shared" si="32"/>
        <v>0</v>
      </c>
      <c r="S219" s="167">
        <v>0</v>
      </c>
      <c r="T219" s="168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249</v>
      </c>
      <c r="AT219" s="169" t="s">
        <v>305</v>
      </c>
      <c r="AU219" s="169" t="s">
        <v>81</v>
      </c>
      <c r="AY219" s="18" t="s">
        <v>196</v>
      </c>
      <c r="BE219" s="170">
        <f t="shared" si="34"/>
        <v>0</v>
      </c>
      <c r="BF219" s="170">
        <f t="shared" si="35"/>
        <v>0</v>
      </c>
      <c r="BG219" s="170">
        <f t="shared" si="36"/>
        <v>0</v>
      </c>
      <c r="BH219" s="170">
        <f t="shared" si="37"/>
        <v>0</v>
      </c>
      <c r="BI219" s="170">
        <f t="shared" si="38"/>
        <v>0</v>
      </c>
      <c r="BJ219" s="18" t="s">
        <v>87</v>
      </c>
      <c r="BK219" s="170">
        <f t="shared" si="39"/>
        <v>0</v>
      </c>
      <c r="BL219" s="18" t="s">
        <v>200</v>
      </c>
      <c r="BM219" s="169" t="s">
        <v>1007</v>
      </c>
    </row>
    <row r="220" spans="1:65" s="2" customFormat="1" ht="24.2" customHeight="1">
      <c r="A220" s="33"/>
      <c r="B220" s="156"/>
      <c r="C220" s="197" t="s">
        <v>74</v>
      </c>
      <c r="D220" s="197" t="s">
        <v>305</v>
      </c>
      <c r="E220" s="198" t="s">
        <v>2981</v>
      </c>
      <c r="F220" s="199" t="s">
        <v>2982</v>
      </c>
      <c r="G220" s="200" t="s">
        <v>2761</v>
      </c>
      <c r="H220" s="201">
        <v>8</v>
      </c>
      <c r="I220" s="202"/>
      <c r="J220" s="203">
        <f t="shared" si="30"/>
        <v>0</v>
      </c>
      <c r="K220" s="204"/>
      <c r="L220" s="205"/>
      <c r="M220" s="206" t="s">
        <v>1</v>
      </c>
      <c r="N220" s="207" t="s">
        <v>40</v>
      </c>
      <c r="O220" s="62"/>
      <c r="P220" s="167">
        <f t="shared" si="31"/>
        <v>0</v>
      </c>
      <c r="Q220" s="167">
        <v>0</v>
      </c>
      <c r="R220" s="167">
        <f t="shared" si="32"/>
        <v>0</v>
      </c>
      <c r="S220" s="167">
        <v>0</v>
      </c>
      <c r="T220" s="168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249</v>
      </c>
      <c r="AT220" s="169" t="s">
        <v>305</v>
      </c>
      <c r="AU220" s="169" t="s">
        <v>81</v>
      </c>
      <c r="AY220" s="18" t="s">
        <v>196</v>
      </c>
      <c r="BE220" s="170">
        <f t="shared" si="34"/>
        <v>0</v>
      </c>
      <c r="BF220" s="170">
        <f t="shared" si="35"/>
        <v>0</v>
      </c>
      <c r="BG220" s="170">
        <f t="shared" si="36"/>
        <v>0</v>
      </c>
      <c r="BH220" s="170">
        <f t="shared" si="37"/>
        <v>0</v>
      </c>
      <c r="BI220" s="170">
        <f t="shared" si="38"/>
        <v>0</v>
      </c>
      <c r="BJ220" s="18" t="s">
        <v>87</v>
      </c>
      <c r="BK220" s="170">
        <f t="shared" si="39"/>
        <v>0</v>
      </c>
      <c r="BL220" s="18" t="s">
        <v>200</v>
      </c>
      <c r="BM220" s="169" t="s">
        <v>1016</v>
      </c>
    </row>
    <row r="221" spans="1:65" s="2" customFormat="1" ht="24.2" customHeight="1">
      <c r="A221" s="33"/>
      <c r="B221" s="156"/>
      <c r="C221" s="197" t="s">
        <v>2983</v>
      </c>
      <c r="D221" s="197" t="s">
        <v>305</v>
      </c>
      <c r="E221" s="198" t="s">
        <v>2984</v>
      </c>
      <c r="F221" s="199" t="s">
        <v>2985</v>
      </c>
      <c r="G221" s="200" t="s">
        <v>2761</v>
      </c>
      <c r="H221" s="201">
        <v>58</v>
      </c>
      <c r="I221" s="202"/>
      <c r="J221" s="203">
        <f t="shared" si="30"/>
        <v>0</v>
      </c>
      <c r="K221" s="204"/>
      <c r="L221" s="205"/>
      <c r="M221" s="206" t="s">
        <v>1</v>
      </c>
      <c r="N221" s="207" t="s">
        <v>40</v>
      </c>
      <c r="O221" s="62"/>
      <c r="P221" s="167">
        <f t="shared" si="31"/>
        <v>0</v>
      </c>
      <c r="Q221" s="167">
        <v>0</v>
      </c>
      <c r="R221" s="167">
        <f t="shared" si="32"/>
        <v>0</v>
      </c>
      <c r="S221" s="167">
        <v>0</v>
      </c>
      <c r="T221" s="168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249</v>
      </c>
      <c r="AT221" s="169" t="s">
        <v>305</v>
      </c>
      <c r="AU221" s="169" t="s">
        <v>81</v>
      </c>
      <c r="AY221" s="18" t="s">
        <v>196</v>
      </c>
      <c r="BE221" s="170">
        <f t="shared" si="34"/>
        <v>0</v>
      </c>
      <c r="BF221" s="170">
        <f t="shared" si="35"/>
        <v>0</v>
      </c>
      <c r="BG221" s="170">
        <f t="shared" si="36"/>
        <v>0</v>
      </c>
      <c r="BH221" s="170">
        <f t="shared" si="37"/>
        <v>0</v>
      </c>
      <c r="BI221" s="170">
        <f t="shared" si="38"/>
        <v>0</v>
      </c>
      <c r="BJ221" s="18" t="s">
        <v>87</v>
      </c>
      <c r="BK221" s="170">
        <f t="shared" si="39"/>
        <v>0</v>
      </c>
      <c r="BL221" s="18" t="s">
        <v>200</v>
      </c>
      <c r="BM221" s="169" t="s">
        <v>1027</v>
      </c>
    </row>
    <row r="222" spans="1:65" s="2" customFormat="1" ht="37.700000000000003" customHeight="1">
      <c r="A222" s="33"/>
      <c r="B222" s="156"/>
      <c r="C222" s="197" t="s">
        <v>2986</v>
      </c>
      <c r="D222" s="197" t="s">
        <v>305</v>
      </c>
      <c r="E222" s="198" t="s">
        <v>2987</v>
      </c>
      <c r="F222" s="199" t="s">
        <v>2988</v>
      </c>
      <c r="G222" s="200" t="s">
        <v>2761</v>
      </c>
      <c r="H222" s="201">
        <v>19</v>
      </c>
      <c r="I222" s="202"/>
      <c r="J222" s="203">
        <f t="shared" si="30"/>
        <v>0</v>
      </c>
      <c r="K222" s="204"/>
      <c r="L222" s="205"/>
      <c r="M222" s="206" t="s">
        <v>1</v>
      </c>
      <c r="N222" s="207" t="s">
        <v>40</v>
      </c>
      <c r="O222" s="62"/>
      <c r="P222" s="167">
        <f t="shared" si="31"/>
        <v>0</v>
      </c>
      <c r="Q222" s="167">
        <v>0</v>
      </c>
      <c r="R222" s="167">
        <f t="shared" si="32"/>
        <v>0</v>
      </c>
      <c r="S222" s="167">
        <v>0</v>
      </c>
      <c r="T222" s="168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249</v>
      </c>
      <c r="AT222" s="169" t="s">
        <v>305</v>
      </c>
      <c r="AU222" s="169" t="s">
        <v>81</v>
      </c>
      <c r="AY222" s="18" t="s">
        <v>196</v>
      </c>
      <c r="BE222" s="170">
        <f t="shared" si="34"/>
        <v>0</v>
      </c>
      <c r="BF222" s="170">
        <f t="shared" si="35"/>
        <v>0</v>
      </c>
      <c r="BG222" s="170">
        <f t="shared" si="36"/>
        <v>0</v>
      </c>
      <c r="BH222" s="170">
        <f t="shared" si="37"/>
        <v>0</v>
      </c>
      <c r="BI222" s="170">
        <f t="shared" si="38"/>
        <v>0</v>
      </c>
      <c r="BJ222" s="18" t="s">
        <v>87</v>
      </c>
      <c r="BK222" s="170">
        <f t="shared" si="39"/>
        <v>0</v>
      </c>
      <c r="BL222" s="18" t="s">
        <v>200</v>
      </c>
      <c r="BM222" s="169" t="s">
        <v>1038</v>
      </c>
    </row>
    <row r="223" spans="1:65" s="2" customFormat="1" ht="24.2" customHeight="1">
      <c r="A223" s="33"/>
      <c r="B223" s="156"/>
      <c r="C223" s="197" t="s">
        <v>2989</v>
      </c>
      <c r="D223" s="197" t="s">
        <v>305</v>
      </c>
      <c r="E223" s="198" t="s">
        <v>2990</v>
      </c>
      <c r="F223" s="199" t="s">
        <v>2991</v>
      </c>
      <c r="G223" s="200" t="s">
        <v>2761</v>
      </c>
      <c r="H223" s="201">
        <v>1</v>
      </c>
      <c r="I223" s="202"/>
      <c r="J223" s="203">
        <f t="shared" si="30"/>
        <v>0</v>
      </c>
      <c r="K223" s="204"/>
      <c r="L223" s="205"/>
      <c r="M223" s="206" t="s">
        <v>1</v>
      </c>
      <c r="N223" s="207" t="s">
        <v>40</v>
      </c>
      <c r="O223" s="62"/>
      <c r="P223" s="167">
        <f t="shared" si="31"/>
        <v>0</v>
      </c>
      <c r="Q223" s="167">
        <v>0</v>
      </c>
      <c r="R223" s="167">
        <f t="shared" si="32"/>
        <v>0</v>
      </c>
      <c r="S223" s="167">
        <v>0</v>
      </c>
      <c r="T223" s="168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249</v>
      </c>
      <c r="AT223" s="169" t="s">
        <v>305</v>
      </c>
      <c r="AU223" s="169" t="s">
        <v>81</v>
      </c>
      <c r="AY223" s="18" t="s">
        <v>196</v>
      </c>
      <c r="BE223" s="170">
        <f t="shared" si="34"/>
        <v>0</v>
      </c>
      <c r="BF223" s="170">
        <f t="shared" si="35"/>
        <v>0</v>
      </c>
      <c r="BG223" s="170">
        <f t="shared" si="36"/>
        <v>0</v>
      </c>
      <c r="BH223" s="170">
        <f t="shared" si="37"/>
        <v>0</v>
      </c>
      <c r="BI223" s="170">
        <f t="shared" si="38"/>
        <v>0</v>
      </c>
      <c r="BJ223" s="18" t="s">
        <v>87</v>
      </c>
      <c r="BK223" s="170">
        <f t="shared" si="39"/>
        <v>0</v>
      </c>
      <c r="BL223" s="18" t="s">
        <v>200</v>
      </c>
      <c r="BM223" s="169" t="s">
        <v>1052</v>
      </c>
    </row>
    <row r="224" spans="1:65" s="2" customFormat="1" ht="16.5" customHeight="1">
      <c r="A224" s="33"/>
      <c r="B224" s="156"/>
      <c r="C224" s="197" t="s">
        <v>74</v>
      </c>
      <c r="D224" s="197" t="s">
        <v>305</v>
      </c>
      <c r="E224" s="198" t="s">
        <v>2950</v>
      </c>
      <c r="F224" s="199" t="s">
        <v>2951</v>
      </c>
      <c r="G224" s="200" t="s">
        <v>2761</v>
      </c>
      <c r="H224" s="201">
        <v>151</v>
      </c>
      <c r="I224" s="202"/>
      <c r="J224" s="203">
        <f t="shared" si="30"/>
        <v>0</v>
      </c>
      <c r="K224" s="204"/>
      <c r="L224" s="205"/>
      <c r="M224" s="206" t="s">
        <v>1</v>
      </c>
      <c r="N224" s="207" t="s">
        <v>40</v>
      </c>
      <c r="O224" s="62"/>
      <c r="P224" s="167">
        <f t="shared" si="31"/>
        <v>0</v>
      </c>
      <c r="Q224" s="167">
        <v>0</v>
      </c>
      <c r="R224" s="167">
        <f t="shared" si="32"/>
        <v>0</v>
      </c>
      <c r="S224" s="167">
        <v>0</v>
      </c>
      <c r="T224" s="168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249</v>
      </c>
      <c r="AT224" s="169" t="s">
        <v>305</v>
      </c>
      <c r="AU224" s="169" t="s">
        <v>81</v>
      </c>
      <c r="AY224" s="18" t="s">
        <v>196</v>
      </c>
      <c r="BE224" s="170">
        <f t="shared" si="34"/>
        <v>0</v>
      </c>
      <c r="BF224" s="170">
        <f t="shared" si="35"/>
        <v>0</v>
      </c>
      <c r="BG224" s="170">
        <f t="shared" si="36"/>
        <v>0</v>
      </c>
      <c r="BH224" s="170">
        <f t="shared" si="37"/>
        <v>0</v>
      </c>
      <c r="BI224" s="170">
        <f t="shared" si="38"/>
        <v>0</v>
      </c>
      <c r="BJ224" s="18" t="s">
        <v>87</v>
      </c>
      <c r="BK224" s="170">
        <f t="shared" si="39"/>
        <v>0</v>
      </c>
      <c r="BL224" s="18" t="s">
        <v>200</v>
      </c>
      <c r="BM224" s="169" t="s">
        <v>1060</v>
      </c>
    </row>
    <row r="225" spans="1:65" s="12" customFormat="1" ht="25.9" customHeight="1">
      <c r="B225" s="146"/>
      <c r="D225" s="147" t="s">
        <v>73</v>
      </c>
      <c r="E225" s="148" t="s">
        <v>2992</v>
      </c>
      <c r="F225" s="148" t="s">
        <v>2993</v>
      </c>
      <c r="I225" s="149"/>
      <c r="J225" s="134">
        <f>BK225</f>
        <v>0</v>
      </c>
      <c r="L225" s="146"/>
      <c r="M225" s="150"/>
      <c r="N225" s="151"/>
      <c r="O225" s="151"/>
      <c r="P225" s="152">
        <f>SUM(P226:P233)</f>
        <v>0</v>
      </c>
      <c r="Q225" s="151"/>
      <c r="R225" s="152">
        <f>SUM(R226:R233)</f>
        <v>0</v>
      </c>
      <c r="S225" s="151"/>
      <c r="T225" s="153">
        <f>SUM(T226:T233)</f>
        <v>0</v>
      </c>
      <c r="AR225" s="147" t="s">
        <v>81</v>
      </c>
      <c r="AT225" s="154" t="s">
        <v>73</v>
      </c>
      <c r="AU225" s="154" t="s">
        <v>74</v>
      </c>
      <c r="AY225" s="147" t="s">
        <v>196</v>
      </c>
      <c r="BK225" s="155">
        <f>SUM(BK226:BK233)</f>
        <v>0</v>
      </c>
    </row>
    <row r="226" spans="1:65" s="2" customFormat="1" ht="24.2" customHeight="1">
      <c r="A226" s="33"/>
      <c r="B226" s="156"/>
      <c r="C226" s="197" t="s">
        <v>74</v>
      </c>
      <c r="D226" s="197" t="s">
        <v>305</v>
      </c>
      <c r="E226" s="198" t="s">
        <v>2954</v>
      </c>
      <c r="F226" s="199" t="s">
        <v>2955</v>
      </c>
      <c r="G226" s="200" t="s">
        <v>2761</v>
      </c>
      <c r="H226" s="201">
        <v>15</v>
      </c>
      <c r="I226" s="202"/>
      <c r="J226" s="203">
        <f t="shared" ref="J226:J233" si="40">ROUND(I226*H226,2)</f>
        <v>0</v>
      </c>
      <c r="K226" s="204"/>
      <c r="L226" s="205"/>
      <c r="M226" s="206" t="s">
        <v>1</v>
      </c>
      <c r="N226" s="207" t="s">
        <v>40</v>
      </c>
      <c r="O226" s="62"/>
      <c r="P226" s="167">
        <f t="shared" ref="P226:P233" si="41">O226*H226</f>
        <v>0</v>
      </c>
      <c r="Q226" s="167">
        <v>0</v>
      </c>
      <c r="R226" s="167">
        <f t="shared" ref="R226:R233" si="42">Q226*H226</f>
        <v>0</v>
      </c>
      <c r="S226" s="167">
        <v>0</v>
      </c>
      <c r="T226" s="168">
        <f t="shared" ref="T226:T233" si="43"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249</v>
      </c>
      <c r="AT226" s="169" t="s">
        <v>305</v>
      </c>
      <c r="AU226" s="169" t="s">
        <v>81</v>
      </c>
      <c r="AY226" s="18" t="s">
        <v>196</v>
      </c>
      <c r="BE226" s="170">
        <f t="shared" ref="BE226:BE233" si="44">IF(N226="základná",J226,0)</f>
        <v>0</v>
      </c>
      <c r="BF226" s="170">
        <f t="shared" ref="BF226:BF233" si="45">IF(N226="znížená",J226,0)</f>
        <v>0</v>
      </c>
      <c r="BG226" s="170">
        <f t="shared" ref="BG226:BG233" si="46">IF(N226="zákl. prenesená",J226,0)</f>
        <v>0</v>
      </c>
      <c r="BH226" s="170">
        <f t="shared" ref="BH226:BH233" si="47">IF(N226="zníž. prenesená",J226,0)</f>
        <v>0</v>
      </c>
      <c r="BI226" s="170">
        <f t="shared" ref="BI226:BI233" si="48">IF(N226="nulová",J226,0)</f>
        <v>0</v>
      </c>
      <c r="BJ226" s="18" t="s">
        <v>87</v>
      </c>
      <c r="BK226" s="170">
        <f t="shared" ref="BK226:BK233" si="49">ROUND(I226*H226,2)</f>
        <v>0</v>
      </c>
      <c r="BL226" s="18" t="s">
        <v>200</v>
      </c>
      <c r="BM226" s="169" t="s">
        <v>1070</v>
      </c>
    </row>
    <row r="227" spans="1:65" s="2" customFormat="1" ht="24.2" customHeight="1">
      <c r="A227" s="33"/>
      <c r="B227" s="156"/>
      <c r="C227" s="197" t="s">
        <v>74</v>
      </c>
      <c r="D227" s="197" t="s">
        <v>305</v>
      </c>
      <c r="E227" s="198" t="s">
        <v>2994</v>
      </c>
      <c r="F227" s="199" t="s">
        <v>2995</v>
      </c>
      <c r="G227" s="200" t="s">
        <v>2761</v>
      </c>
      <c r="H227" s="201">
        <v>4</v>
      </c>
      <c r="I227" s="202"/>
      <c r="J227" s="203">
        <f t="shared" si="40"/>
        <v>0</v>
      </c>
      <c r="K227" s="204"/>
      <c r="L227" s="205"/>
      <c r="M227" s="206" t="s">
        <v>1</v>
      </c>
      <c r="N227" s="207" t="s">
        <v>40</v>
      </c>
      <c r="O227" s="62"/>
      <c r="P227" s="167">
        <f t="shared" si="41"/>
        <v>0</v>
      </c>
      <c r="Q227" s="167">
        <v>0</v>
      </c>
      <c r="R227" s="167">
        <f t="shared" si="42"/>
        <v>0</v>
      </c>
      <c r="S227" s="167">
        <v>0</v>
      </c>
      <c r="T227" s="168">
        <f t="shared" si="4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249</v>
      </c>
      <c r="AT227" s="169" t="s">
        <v>305</v>
      </c>
      <c r="AU227" s="169" t="s">
        <v>81</v>
      </c>
      <c r="AY227" s="18" t="s">
        <v>196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8" t="s">
        <v>87</v>
      </c>
      <c r="BK227" s="170">
        <f t="shared" si="49"/>
        <v>0</v>
      </c>
      <c r="BL227" s="18" t="s">
        <v>200</v>
      </c>
      <c r="BM227" s="169" t="s">
        <v>1078</v>
      </c>
    </row>
    <row r="228" spans="1:65" s="2" customFormat="1" ht="24.2" customHeight="1">
      <c r="A228" s="33"/>
      <c r="B228" s="156"/>
      <c r="C228" s="197" t="s">
        <v>2958</v>
      </c>
      <c r="D228" s="197" t="s">
        <v>305</v>
      </c>
      <c r="E228" s="198" t="s">
        <v>2959</v>
      </c>
      <c r="F228" s="199" t="s">
        <v>2960</v>
      </c>
      <c r="G228" s="200" t="s">
        <v>2761</v>
      </c>
      <c r="H228" s="201">
        <v>13</v>
      </c>
      <c r="I228" s="202"/>
      <c r="J228" s="203">
        <f t="shared" si="40"/>
        <v>0</v>
      </c>
      <c r="K228" s="204"/>
      <c r="L228" s="205"/>
      <c r="M228" s="206" t="s">
        <v>1</v>
      </c>
      <c r="N228" s="207" t="s">
        <v>40</v>
      </c>
      <c r="O228" s="62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249</v>
      </c>
      <c r="AT228" s="169" t="s">
        <v>305</v>
      </c>
      <c r="AU228" s="169" t="s">
        <v>81</v>
      </c>
      <c r="AY228" s="18" t="s">
        <v>196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8" t="s">
        <v>87</v>
      </c>
      <c r="BK228" s="170">
        <f t="shared" si="49"/>
        <v>0</v>
      </c>
      <c r="BL228" s="18" t="s">
        <v>200</v>
      </c>
      <c r="BM228" s="169" t="s">
        <v>1088</v>
      </c>
    </row>
    <row r="229" spans="1:65" s="2" customFormat="1" ht="24.2" customHeight="1">
      <c r="A229" s="33"/>
      <c r="B229" s="156"/>
      <c r="C229" s="197" t="s">
        <v>2961</v>
      </c>
      <c r="D229" s="197" t="s">
        <v>305</v>
      </c>
      <c r="E229" s="198" t="s">
        <v>2962</v>
      </c>
      <c r="F229" s="199" t="s">
        <v>2963</v>
      </c>
      <c r="G229" s="200" t="s">
        <v>2761</v>
      </c>
      <c r="H229" s="201">
        <v>10</v>
      </c>
      <c r="I229" s="202"/>
      <c r="J229" s="203">
        <f t="shared" si="40"/>
        <v>0</v>
      </c>
      <c r="K229" s="204"/>
      <c r="L229" s="205"/>
      <c r="M229" s="206" t="s">
        <v>1</v>
      </c>
      <c r="N229" s="207" t="s">
        <v>40</v>
      </c>
      <c r="O229" s="62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249</v>
      </c>
      <c r="AT229" s="169" t="s">
        <v>305</v>
      </c>
      <c r="AU229" s="169" t="s">
        <v>81</v>
      </c>
      <c r="AY229" s="18" t="s">
        <v>196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8" t="s">
        <v>87</v>
      </c>
      <c r="BK229" s="170">
        <f t="shared" si="49"/>
        <v>0</v>
      </c>
      <c r="BL229" s="18" t="s">
        <v>200</v>
      </c>
      <c r="BM229" s="169" t="s">
        <v>1098</v>
      </c>
    </row>
    <row r="230" spans="1:65" s="2" customFormat="1" ht="24.2" customHeight="1">
      <c r="A230" s="33"/>
      <c r="B230" s="156"/>
      <c r="C230" s="197" t="s">
        <v>74</v>
      </c>
      <c r="D230" s="197" t="s">
        <v>305</v>
      </c>
      <c r="E230" s="198" t="s">
        <v>2996</v>
      </c>
      <c r="F230" s="199" t="s">
        <v>2997</v>
      </c>
      <c r="G230" s="200" t="s">
        <v>2761</v>
      </c>
      <c r="H230" s="201">
        <v>44</v>
      </c>
      <c r="I230" s="202"/>
      <c r="J230" s="203">
        <f t="shared" si="40"/>
        <v>0</v>
      </c>
      <c r="K230" s="204"/>
      <c r="L230" s="205"/>
      <c r="M230" s="206" t="s">
        <v>1</v>
      </c>
      <c r="N230" s="207" t="s">
        <v>40</v>
      </c>
      <c r="O230" s="62"/>
      <c r="P230" s="167">
        <f t="shared" si="41"/>
        <v>0</v>
      </c>
      <c r="Q230" s="167">
        <v>0</v>
      </c>
      <c r="R230" s="167">
        <f t="shared" si="42"/>
        <v>0</v>
      </c>
      <c r="S230" s="167">
        <v>0</v>
      </c>
      <c r="T230" s="168">
        <f t="shared" si="4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249</v>
      </c>
      <c r="AT230" s="169" t="s">
        <v>305</v>
      </c>
      <c r="AU230" s="169" t="s">
        <v>81</v>
      </c>
      <c r="AY230" s="18" t="s">
        <v>196</v>
      </c>
      <c r="BE230" s="170">
        <f t="shared" si="44"/>
        <v>0</v>
      </c>
      <c r="BF230" s="170">
        <f t="shared" si="45"/>
        <v>0</v>
      </c>
      <c r="BG230" s="170">
        <f t="shared" si="46"/>
        <v>0</v>
      </c>
      <c r="BH230" s="170">
        <f t="shared" si="47"/>
        <v>0</v>
      </c>
      <c r="BI230" s="170">
        <f t="shared" si="48"/>
        <v>0</v>
      </c>
      <c r="BJ230" s="18" t="s">
        <v>87</v>
      </c>
      <c r="BK230" s="170">
        <f t="shared" si="49"/>
        <v>0</v>
      </c>
      <c r="BL230" s="18" t="s">
        <v>200</v>
      </c>
      <c r="BM230" s="169" t="s">
        <v>1108</v>
      </c>
    </row>
    <row r="231" spans="1:65" s="2" customFormat="1" ht="37.700000000000003" customHeight="1">
      <c r="A231" s="33"/>
      <c r="B231" s="156"/>
      <c r="C231" s="197" t="s">
        <v>2986</v>
      </c>
      <c r="D231" s="197" t="s">
        <v>305</v>
      </c>
      <c r="E231" s="198" t="s">
        <v>2987</v>
      </c>
      <c r="F231" s="199" t="s">
        <v>2988</v>
      </c>
      <c r="G231" s="200" t="s">
        <v>2761</v>
      </c>
      <c r="H231" s="201">
        <v>10</v>
      </c>
      <c r="I231" s="202"/>
      <c r="J231" s="203">
        <f t="shared" si="40"/>
        <v>0</v>
      </c>
      <c r="K231" s="204"/>
      <c r="L231" s="205"/>
      <c r="M231" s="206" t="s">
        <v>1</v>
      </c>
      <c r="N231" s="207" t="s">
        <v>40</v>
      </c>
      <c r="O231" s="62"/>
      <c r="P231" s="167">
        <f t="shared" si="41"/>
        <v>0</v>
      </c>
      <c r="Q231" s="167">
        <v>0</v>
      </c>
      <c r="R231" s="167">
        <f t="shared" si="42"/>
        <v>0</v>
      </c>
      <c r="S231" s="167">
        <v>0</v>
      </c>
      <c r="T231" s="168">
        <f t="shared" si="4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249</v>
      </c>
      <c r="AT231" s="169" t="s">
        <v>305</v>
      </c>
      <c r="AU231" s="169" t="s">
        <v>81</v>
      </c>
      <c r="AY231" s="18" t="s">
        <v>196</v>
      </c>
      <c r="BE231" s="170">
        <f t="shared" si="44"/>
        <v>0</v>
      </c>
      <c r="BF231" s="170">
        <f t="shared" si="45"/>
        <v>0</v>
      </c>
      <c r="BG231" s="170">
        <f t="shared" si="46"/>
        <v>0</v>
      </c>
      <c r="BH231" s="170">
        <f t="shared" si="47"/>
        <v>0</v>
      </c>
      <c r="BI231" s="170">
        <f t="shared" si="48"/>
        <v>0</v>
      </c>
      <c r="BJ231" s="18" t="s">
        <v>87</v>
      </c>
      <c r="BK231" s="170">
        <f t="shared" si="49"/>
        <v>0</v>
      </c>
      <c r="BL231" s="18" t="s">
        <v>200</v>
      </c>
      <c r="BM231" s="169" t="s">
        <v>1119</v>
      </c>
    </row>
    <row r="232" spans="1:65" s="2" customFormat="1" ht="24.2" customHeight="1">
      <c r="A232" s="33"/>
      <c r="B232" s="156"/>
      <c r="C232" s="197" t="s">
        <v>2989</v>
      </c>
      <c r="D232" s="197" t="s">
        <v>305</v>
      </c>
      <c r="E232" s="198" t="s">
        <v>2990</v>
      </c>
      <c r="F232" s="199" t="s">
        <v>2991</v>
      </c>
      <c r="G232" s="200" t="s">
        <v>2761</v>
      </c>
      <c r="H232" s="201">
        <v>1</v>
      </c>
      <c r="I232" s="202"/>
      <c r="J232" s="203">
        <f t="shared" si="40"/>
        <v>0</v>
      </c>
      <c r="K232" s="204"/>
      <c r="L232" s="205"/>
      <c r="M232" s="206" t="s">
        <v>1</v>
      </c>
      <c r="N232" s="207" t="s">
        <v>40</v>
      </c>
      <c r="O232" s="62"/>
      <c r="P232" s="167">
        <f t="shared" si="41"/>
        <v>0</v>
      </c>
      <c r="Q232" s="167">
        <v>0</v>
      </c>
      <c r="R232" s="167">
        <f t="shared" si="42"/>
        <v>0</v>
      </c>
      <c r="S232" s="167">
        <v>0</v>
      </c>
      <c r="T232" s="168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249</v>
      </c>
      <c r="AT232" s="169" t="s">
        <v>305</v>
      </c>
      <c r="AU232" s="169" t="s">
        <v>81</v>
      </c>
      <c r="AY232" s="18" t="s">
        <v>196</v>
      </c>
      <c r="BE232" s="170">
        <f t="shared" si="44"/>
        <v>0</v>
      </c>
      <c r="BF232" s="170">
        <f t="shared" si="45"/>
        <v>0</v>
      </c>
      <c r="BG232" s="170">
        <f t="shared" si="46"/>
        <v>0</v>
      </c>
      <c r="BH232" s="170">
        <f t="shared" si="47"/>
        <v>0</v>
      </c>
      <c r="BI232" s="170">
        <f t="shared" si="48"/>
        <v>0</v>
      </c>
      <c r="BJ232" s="18" t="s">
        <v>87</v>
      </c>
      <c r="BK232" s="170">
        <f t="shared" si="49"/>
        <v>0</v>
      </c>
      <c r="BL232" s="18" t="s">
        <v>200</v>
      </c>
      <c r="BM232" s="169" t="s">
        <v>1128</v>
      </c>
    </row>
    <row r="233" spans="1:65" s="2" customFormat="1" ht="16.5" customHeight="1">
      <c r="A233" s="33"/>
      <c r="B233" s="156"/>
      <c r="C233" s="197" t="s">
        <v>74</v>
      </c>
      <c r="D233" s="197" t="s">
        <v>305</v>
      </c>
      <c r="E233" s="198" t="s">
        <v>2950</v>
      </c>
      <c r="F233" s="199" t="s">
        <v>2951</v>
      </c>
      <c r="G233" s="200" t="s">
        <v>2761</v>
      </c>
      <c r="H233" s="201">
        <v>81</v>
      </c>
      <c r="I233" s="202"/>
      <c r="J233" s="203">
        <f t="shared" si="40"/>
        <v>0</v>
      </c>
      <c r="K233" s="204"/>
      <c r="L233" s="205"/>
      <c r="M233" s="206" t="s">
        <v>1</v>
      </c>
      <c r="N233" s="207" t="s">
        <v>40</v>
      </c>
      <c r="O233" s="62"/>
      <c r="P233" s="167">
        <f t="shared" si="41"/>
        <v>0</v>
      </c>
      <c r="Q233" s="167">
        <v>0</v>
      </c>
      <c r="R233" s="167">
        <f t="shared" si="42"/>
        <v>0</v>
      </c>
      <c r="S233" s="167">
        <v>0</v>
      </c>
      <c r="T233" s="168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249</v>
      </c>
      <c r="AT233" s="169" t="s">
        <v>305</v>
      </c>
      <c r="AU233" s="169" t="s">
        <v>81</v>
      </c>
      <c r="AY233" s="18" t="s">
        <v>196</v>
      </c>
      <c r="BE233" s="170">
        <f t="shared" si="44"/>
        <v>0</v>
      </c>
      <c r="BF233" s="170">
        <f t="shared" si="45"/>
        <v>0</v>
      </c>
      <c r="BG233" s="170">
        <f t="shared" si="46"/>
        <v>0</v>
      </c>
      <c r="BH233" s="170">
        <f t="shared" si="47"/>
        <v>0</v>
      </c>
      <c r="BI233" s="170">
        <f t="shared" si="48"/>
        <v>0</v>
      </c>
      <c r="BJ233" s="18" t="s">
        <v>87</v>
      </c>
      <c r="BK233" s="170">
        <f t="shared" si="49"/>
        <v>0</v>
      </c>
      <c r="BL233" s="18" t="s">
        <v>200</v>
      </c>
      <c r="BM233" s="169" t="s">
        <v>1139</v>
      </c>
    </row>
    <row r="234" spans="1:65" s="12" customFormat="1" ht="25.9" customHeight="1">
      <c r="B234" s="146"/>
      <c r="D234" s="147" t="s">
        <v>73</v>
      </c>
      <c r="E234" s="148" t="s">
        <v>2998</v>
      </c>
      <c r="F234" s="148" t="s">
        <v>2999</v>
      </c>
      <c r="I234" s="149"/>
      <c r="J234" s="134">
        <f>BK234</f>
        <v>0</v>
      </c>
      <c r="L234" s="146"/>
      <c r="M234" s="150"/>
      <c r="N234" s="151"/>
      <c r="O234" s="151"/>
      <c r="P234" s="152">
        <f>SUM(P235:P236)</f>
        <v>0</v>
      </c>
      <c r="Q234" s="151"/>
      <c r="R234" s="152">
        <f>SUM(R235:R236)</f>
        <v>0</v>
      </c>
      <c r="S234" s="151"/>
      <c r="T234" s="153">
        <f>SUM(T235:T236)</f>
        <v>0</v>
      </c>
      <c r="AR234" s="147" t="s">
        <v>81</v>
      </c>
      <c r="AT234" s="154" t="s">
        <v>73</v>
      </c>
      <c r="AU234" s="154" t="s">
        <v>74</v>
      </c>
      <c r="AY234" s="147" t="s">
        <v>196</v>
      </c>
      <c r="BK234" s="155">
        <f>SUM(BK235:BK236)</f>
        <v>0</v>
      </c>
    </row>
    <row r="235" spans="1:65" s="2" customFormat="1" ht="21.75" customHeight="1">
      <c r="A235" s="33"/>
      <c r="B235" s="156"/>
      <c r="C235" s="197" t="s">
        <v>614</v>
      </c>
      <c r="D235" s="197" t="s">
        <v>305</v>
      </c>
      <c r="E235" s="198" t="s">
        <v>3000</v>
      </c>
      <c r="F235" s="199" t="s">
        <v>3001</v>
      </c>
      <c r="G235" s="200" t="s">
        <v>444</v>
      </c>
      <c r="H235" s="201">
        <v>8</v>
      </c>
      <c r="I235" s="202"/>
      <c r="J235" s="203">
        <f>ROUND(I235*H235,2)</f>
        <v>0</v>
      </c>
      <c r="K235" s="204"/>
      <c r="L235" s="205"/>
      <c r="M235" s="206" t="s">
        <v>1</v>
      </c>
      <c r="N235" s="207" t="s">
        <v>40</v>
      </c>
      <c r="O235" s="62"/>
      <c r="P235" s="167">
        <f>O235*H235</f>
        <v>0</v>
      </c>
      <c r="Q235" s="167">
        <v>0</v>
      </c>
      <c r="R235" s="167">
        <f>Q235*H235</f>
        <v>0</v>
      </c>
      <c r="S235" s="167">
        <v>0</v>
      </c>
      <c r="T235" s="16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9" t="s">
        <v>249</v>
      </c>
      <c r="AT235" s="169" t="s">
        <v>305</v>
      </c>
      <c r="AU235" s="169" t="s">
        <v>81</v>
      </c>
      <c r="AY235" s="18" t="s">
        <v>196</v>
      </c>
      <c r="BE235" s="170">
        <f>IF(N235="základná",J235,0)</f>
        <v>0</v>
      </c>
      <c r="BF235" s="170">
        <f>IF(N235="znížená",J235,0)</f>
        <v>0</v>
      </c>
      <c r="BG235" s="170">
        <f>IF(N235="zákl. prenesená",J235,0)</f>
        <v>0</v>
      </c>
      <c r="BH235" s="170">
        <f>IF(N235="zníž. prenesená",J235,0)</f>
        <v>0</v>
      </c>
      <c r="BI235" s="170">
        <f>IF(N235="nulová",J235,0)</f>
        <v>0</v>
      </c>
      <c r="BJ235" s="18" t="s">
        <v>87</v>
      </c>
      <c r="BK235" s="170">
        <f>ROUND(I235*H235,2)</f>
        <v>0</v>
      </c>
      <c r="BL235" s="18" t="s">
        <v>200</v>
      </c>
      <c r="BM235" s="169" t="s">
        <v>1153</v>
      </c>
    </row>
    <row r="236" spans="1:65" s="2" customFormat="1" ht="16.5" customHeight="1">
      <c r="A236" s="33"/>
      <c r="B236" s="156"/>
      <c r="C236" s="197" t="s">
        <v>619</v>
      </c>
      <c r="D236" s="197" t="s">
        <v>305</v>
      </c>
      <c r="E236" s="198" t="s">
        <v>3002</v>
      </c>
      <c r="F236" s="199" t="s">
        <v>3003</v>
      </c>
      <c r="G236" s="200" t="s">
        <v>444</v>
      </c>
      <c r="H236" s="201">
        <v>1</v>
      </c>
      <c r="I236" s="202"/>
      <c r="J236" s="203">
        <f>ROUND(I236*H236,2)</f>
        <v>0</v>
      </c>
      <c r="K236" s="204"/>
      <c r="L236" s="205"/>
      <c r="M236" s="206" t="s">
        <v>1</v>
      </c>
      <c r="N236" s="207" t="s">
        <v>40</v>
      </c>
      <c r="O236" s="62"/>
      <c r="P236" s="167">
        <f>O236*H236</f>
        <v>0</v>
      </c>
      <c r="Q236" s="167">
        <v>0</v>
      </c>
      <c r="R236" s="167">
        <f>Q236*H236</f>
        <v>0</v>
      </c>
      <c r="S236" s="167">
        <v>0</v>
      </c>
      <c r="T236" s="16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249</v>
      </c>
      <c r="AT236" s="169" t="s">
        <v>305</v>
      </c>
      <c r="AU236" s="169" t="s">
        <v>81</v>
      </c>
      <c r="AY236" s="18" t="s">
        <v>196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87</v>
      </c>
      <c r="BK236" s="170">
        <f>ROUND(I236*H236,2)</f>
        <v>0</v>
      </c>
      <c r="BL236" s="18" t="s">
        <v>200</v>
      </c>
      <c r="BM236" s="169" t="s">
        <v>1171</v>
      </c>
    </row>
    <row r="237" spans="1:65" s="12" customFormat="1" ht="25.9" customHeight="1">
      <c r="B237" s="146"/>
      <c r="D237" s="147" t="s">
        <v>73</v>
      </c>
      <c r="E237" s="148" t="s">
        <v>3004</v>
      </c>
      <c r="F237" s="148" t="s">
        <v>3005</v>
      </c>
      <c r="I237" s="149"/>
      <c r="J237" s="134">
        <f>BK237</f>
        <v>0</v>
      </c>
      <c r="L237" s="146"/>
      <c r="M237" s="150"/>
      <c r="N237" s="151"/>
      <c r="O237" s="151"/>
      <c r="P237" s="152">
        <f>SUM(P238:P252)</f>
        <v>0</v>
      </c>
      <c r="Q237" s="151"/>
      <c r="R237" s="152">
        <f>SUM(R238:R252)</f>
        <v>0</v>
      </c>
      <c r="S237" s="151"/>
      <c r="T237" s="153">
        <f>SUM(T238:T252)</f>
        <v>0</v>
      </c>
      <c r="AR237" s="147" t="s">
        <v>81</v>
      </c>
      <c r="AT237" s="154" t="s">
        <v>73</v>
      </c>
      <c r="AU237" s="154" t="s">
        <v>74</v>
      </c>
      <c r="AY237" s="147" t="s">
        <v>196</v>
      </c>
      <c r="BK237" s="155">
        <f>SUM(BK238:BK252)</f>
        <v>0</v>
      </c>
    </row>
    <row r="238" spans="1:65" s="2" customFormat="1" ht="16.5" customHeight="1">
      <c r="A238" s="33"/>
      <c r="B238" s="156"/>
      <c r="C238" s="157" t="s">
        <v>635</v>
      </c>
      <c r="D238" s="157" t="s">
        <v>197</v>
      </c>
      <c r="E238" s="158" t="s">
        <v>3006</v>
      </c>
      <c r="F238" s="159" t="s">
        <v>3007</v>
      </c>
      <c r="G238" s="160" t="s">
        <v>316</v>
      </c>
      <c r="H238" s="161">
        <v>3400</v>
      </c>
      <c r="I238" s="162"/>
      <c r="J238" s="163">
        <f t="shared" ref="J238:J252" si="50">ROUND(I238*H238,2)</f>
        <v>0</v>
      </c>
      <c r="K238" s="164"/>
      <c r="L238" s="34"/>
      <c r="M238" s="165" t="s">
        <v>1</v>
      </c>
      <c r="N238" s="166" t="s">
        <v>40</v>
      </c>
      <c r="O238" s="62"/>
      <c r="P238" s="167">
        <f t="shared" ref="P238:P252" si="51">O238*H238</f>
        <v>0</v>
      </c>
      <c r="Q238" s="167">
        <v>0</v>
      </c>
      <c r="R238" s="167">
        <f t="shared" ref="R238:R252" si="52">Q238*H238</f>
        <v>0</v>
      </c>
      <c r="S238" s="167">
        <v>0</v>
      </c>
      <c r="T238" s="168">
        <f t="shared" ref="T238:T252" si="53"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200</v>
      </c>
      <c r="AT238" s="169" t="s">
        <v>197</v>
      </c>
      <c r="AU238" s="169" t="s">
        <v>81</v>
      </c>
      <c r="AY238" s="18" t="s">
        <v>196</v>
      </c>
      <c r="BE238" s="170">
        <f t="shared" ref="BE238:BE252" si="54">IF(N238="základná",J238,0)</f>
        <v>0</v>
      </c>
      <c r="BF238" s="170">
        <f t="shared" ref="BF238:BF252" si="55">IF(N238="znížená",J238,0)</f>
        <v>0</v>
      </c>
      <c r="BG238" s="170">
        <f t="shared" ref="BG238:BG252" si="56">IF(N238="zákl. prenesená",J238,0)</f>
        <v>0</v>
      </c>
      <c r="BH238" s="170">
        <f t="shared" ref="BH238:BH252" si="57">IF(N238="zníž. prenesená",J238,0)</f>
        <v>0</v>
      </c>
      <c r="BI238" s="170">
        <f t="shared" ref="BI238:BI252" si="58">IF(N238="nulová",J238,0)</f>
        <v>0</v>
      </c>
      <c r="BJ238" s="18" t="s">
        <v>87</v>
      </c>
      <c r="BK238" s="170">
        <f t="shared" ref="BK238:BK252" si="59">ROUND(I238*H238,2)</f>
        <v>0</v>
      </c>
      <c r="BL238" s="18" t="s">
        <v>200</v>
      </c>
      <c r="BM238" s="169" t="s">
        <v>1184</v>
      </c>
    </row>
    <row r="239" spans="1:65" s="2" customFormat="1" ht="16.5" customHeight="1">
      <c r="A239" s="33"/>
      <c r="B239" s="156"/>
      <c r="C239" s="197" t="s">
        <v>640</v>
      </c>
      <c r="D239" s="197" t="s">
        <v>305</v>
      </c>
      <c r="E239" s="198" t="s">
        <v>3008</v>
      </c>
      <c r="F239" s="199" t="s">
        <v>3009</v>
      </c>
      <c r="G239" s="200" t="s">
        <v>316</v>
      </c>
      <c r="H239" s="201">
        <v>1320</v>
      </c>
      <c r="I239" s="202"/>
      <c r="J239" s="203">
        <f t="shared" si="50"/>
        <v>0</v>
      </c>
      <c r="K239" s="204"/>
      <c r="L239" s="205"/>
      <c r="M239" s="206" t="s">
        <v>1</v>
      </c>
      <c r="N239" s="207" t="s">
        <v>40</v>
      </c>
      <c r="O239" s="62"/>
      <c r="P239" s="167">
        <f t="shared" si="51"/>
        <v>0</v>
      </c>
      <c r="Q239" s="167">
        <v>0</v>
      </c>
      <c r="R239" s="167">
        <f t="shared" si="52"/>
        <v>0</v>
      </c>
      <c r="S239" s="167">
        <v>0</v>
      </c>
      <c r="T239" s="168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9" t="s">
        <v>249</v>
      </c>
      <c r="AT239" s="169" t="s">
        <v>305</v>
      </c>
      <c r="AU239" s="169" t="s">
        <v>81</v>
      </c>
      <c r="AY239" s="18" t="s">
        <v>196</v>
      </c>
      <c r="BE239" s="170">
        <f t="shared" si="54"/>
        <v>0</v>
      </c>
      <c r="BF239" s="170">
        <f t="shared" si="55"/>
        <v>0</v>
      </c>
      <c r="BG239" s="170">
        <f t="shared" si="56"/>
        <v>0</v>
      </c>
      <c r="BH239" s="170">
        <f t="shared" si="57"/>
        <v>0</v>
      </c>
      <c r="BI239" s="170">
        <f t="shared" si="58"/>
        <v>0</v>
      </c>
      <c r="BJ239" s="18" t="s">
        <v>87</v>
      </c>
      <c r="BK239" s="170">
        <f t="shared" si="59"/>
        <v>0</v>
      </c>
      <c r="BL239" s="18" t="s">
        <v>200</v>
      </c>
      <c r="BM239" s="169" t="s">
        <v>1194</v>
      </c>
    </row>
    <row r="240" spans="1:65" s="2" customFormat="1" ht="16.5" customHeight="1">
      <c r="A240" s="33"/>
      <c r="B240" s="156"/>
      <c r="C240" s="157" t="s">
        <v>644</v>
      </c>
      <c r="D240" s="157" t="s">
        <v>197</v>
      </c>
      <c r="E240" s="158" t="s">
        <v>3010</v>
      </c>
      <c r="F240" s="159" t="s">
        <v>3011</v>
      </c>
      <c r="G240" s="160" t="s">
        <v>2761</v>
      </c>
      <c r="H240" s="161">
        <v>42</v>
      </c>
      <c r="I240" s="162"/>
      <c r="J240" s="163">
        <f t="shared" si="50"/>
        <v>0</v>
      </c>
      <c r="K240" s="164"/>
      <c r="L240" s="34"/>
      <c r="M240" s="165" t="s">
        <v>1</v>
      </c>
      <c r="N240" s="166" t="s">
        <v>40</v>
      </c>
      <c r="O240" s="62"/>
      <c r="P240" s="167">
        <f t="shared" si="51"/>
        <v>0</v>
      </c>
      <c r="Q240" s="167">
        <v>0</v>
      </c>
      <c r="R240" s="167">
        <f t="shared" si="52"/>
        <v>0</v>
      </c>
      <c r="S240" s="167">
        <v>0</v>
      </c>
      <c r="T240" s="168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200</v>
      </c>
      <c r="AT240" s="169" t="s">
        <v>197</v>
      </c>
      <c r="AU240" s="169" t="s">
        <v>81</v>
      </c>
      <c r="AY240" s="18" t="s">
        <v>196</v>
      </c>
      <c r="BE240" s="170">
        <f t="shared" si="54"/>
        <v>0</v>
      </c>
      <c r="BF240" s="170">
        <f t="shared" si="55"/>
        <v>0</v>
      </c>
      <c r="BG240" s="170">
        <f t="shared" si="56"/>
        <v>0</v>
      </c>
      <c r="BH240" s="170">
        <f t="shared" si="57"/>
        <v>0</v>
      </c>
      <c r="BI240" s="170">
        <f t="shared" si="58"/>
        <v>0</v>
      </c>
      <c r="BJ240" s="18" t="s">
        <v>87</v>
      </c>
      <c r="BK240" s="170">
        <f t="shared" si="59"/>
        <v>0</v>
      </c>
      <c r="BL240" s="18" t="s">
        <v>200</v>
      </c>
      <c r="BM240" s="169" t="s">
        <v>1205</v>
      </c>
    </row>
    <row r="241" spans="1:65" s="2" customFormat="1" ht="16.5" customHeight="1">
      <c r="A241" s="33"/>
      <c r="B241" s="156"/>
      <c r="C241" s="197" t="s">
        <v>649</v>
      </c>
      <c r="D241" s="197" t="s">
        <v>305</v>
      </c>
      <c r="E241" s="198" t="s">
        <v>3012</v>
      </c>
      <c r="F241" s="199" t="s">
        <v>3013</v>
      </c>
      <c r="G241" s="200" t="s">
        <v>444</v>
      </c>
      <c r="H241" s="201">
        <v>7</v>
      </c>
      <c r="I241" s="202"/>
      <c r="J241" s="203">
        <f t="shared" si="50"/>
        <v>0</v>
      </c>
      <c r="K241" s="204"/>
      <c r="L241" s="205"/>
      <c r="M241" s="206" t="s">
        <v>1</v>
      </c>
      <c r="N241" s="207" t="s">
        <v>40</v>
      </c>
      <c r="O241" s="62"/>
      <c r="P241" s="167">
        <f t="shared" si="51"/>
        <v>0</v>
      </c>
      <c r="Q241" s="167">
        <v>0</v>
      </c>
      <c r="R241" s="167">
        <f t="shared" si="52"/>
        <v>0</v>
      </c>
      <c r="S241" s="167">
        <v>0</v>
      </c>
      <c r="T241" s="168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249</v>
      </c>
      <c r="AT241" s="169" t="s">
        <v>305</v>
      </c>
      <c r="AU241" s="169" t="s">
        <v>81</v>
      </c>
      <c r="AY241" s="18" t="s">
        <v>196</v>
      </c>
      <c r="BE241" s="170">
        <f t="shared" si="54"/>
        <v>0</v>
      </c>
      <c r="BF241" s="170">
        <f t="shared" si="55"/>
        <v>0</v>
      </c>
      <c r="BG241" s="170">
        <f t="shared" si="56"/>
        <v>0</v>
      </c>
      <c r="BH241" s="170">
        <f t="shared" si="57"/>
        <v>0</v>
      </c>
      <c r="BI241" s="170">
        <f t="shared" si="58"/>
        <v>0</v>
      </c>
      <c r="BJ241" s="18" t="s">
        <v>87</v>
      </c>
      <c r="BK241" s="170">
        <f t="shared" si="59"/>
        <v>0</v>
      </c>
      <c r="BL241" s="18" t="s">
        <v>200</v>
      </c>
      <c r="BM241" s="169" t="s">
        <v>1219</v>
      </c>
    </row>
    <row r="242" spans="1:65" s="2" customFormat="1" ht="16.5" customHeight="1">
      <c r="A242" s="33"/>
      <c r="B242" s="156"/>
      <c r="C242" s="197" t="s">
        <v>653</v>
      </c>
      <c r="D242" s="197" t="s">
        <v>305</v>
      </c>
      <c r="E242" s="198" t="s">
        <v>3014</v>
      </c>
      <c r="F242" s="199" t="s">
        <v>3015</v>
      </c>
      <c r="G242" s="200" t="s">
        <v>444</v>
      </c>
      <c r="H242" s="201">
        <v>5</v>
      </c>
      <c r="I242" s="202"/>
      <c r="J242" s="203">
        <f t="shared" si="50"/>
        <v>0</v>
      </c>
      <c r="K242" s="204"/>
      <c r="L242" s="205"/>
      <c r="M242" s="206" t="s">
        <v>1</v>
      </c>
      <c r="N242" s="207" t="s">
        <v>40</v>
      </c>
      <c r="O242" s="62"/>
      <c r="P242" s="167">
        <f t="shared" si="51"/>
        <v>0</v>
      </c>
      <c r="Q242" s="167">
        <v>0</v>
      </c>
      <c r="R242" s="167">
        <f t="shared" si="52"/>
        <v>0</v>
      </c>
      <c r="S242" s="167">
        <v>0</v>
      </c>
      <c r="T242" s="168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249</v>
      </c>
      <c r="AT242" s="169" t="s">
        <v>305</v>
      </c>
      <c r="AU242" s="169" t="s">
        <v>81</v>
      </c>
      <c r="AY242" s="18" t="s">
        <v>196</v>
      </c>
      <c r="BE242" s="170">
        <f t="shared" si="54"/>
        <v>0</v>
      </c>
      <c r="BF242" s="170">
        <f t="shared" si="55"/>
        <v>0</v>
      </c>
      <c r="BG242" s="170">
        <f t="shared" si="56"/>
        <v>0</v>
      </c>
      <c r="BH242" s="170">
        <f t="shared" si="57"/>
        <v>0</v>
      </c>
      <c r="BI242" s="170">
        <f t="shared" si="58"/>
        <v>0</v>
      </c>
      <c r="BJ242" s="18" t="s">
        <v>87</v>
      </c>
      <c r="BK242" s="170">
        <f t="shared" si="59"/>
        <v>0</v>
      </c>
      <c r="BL242" s="18" t="s">
        <v>200</v>
      </c>
      <c r="BM242" s="169" t="s">
        <v>1256</v>
      </c>
    </row>
    <row r="243" spans="1:65" s="2" customFormat="1" ht="16.5" customHeight="1">
      <c r="A243" s="33"/>
      <c r="B243" s="156"/>
      <c r="C243" s="157" t="s">
        <v>662</v>
      </c>
      <c r="D243" s="157" t="s">
        <v>197</v>
      </c>
      <c r="E243" s="158" t="s">
        <v>3016</v>
      </c>
      <c r="F243" s="159" t="s">
        <v>3017</v>
      </c>
      <c r="G243" s="160" t="s">
        <v>2761</v>
      </c>
      <c r="H243" s="161">
        <v>5</v>
      </c>
      <c r="I243" s="162"/>
      <c r="J243" s="163">
        <f t="shared" si="50"/>
        <v>0</v>
      </c>
      <c r="K243" s="164"/>
      <c r="L243" s="34"/>
      <c r="M243" s="165" t="s">
        <v>1</v>
      </c>
      <c r="N243" s="166" t="s">
        <v>40</v>
      </c>
      <c r="O243" s="62"/>
      <c r="P243" s="167">
        <f t="shared" si="51"/>
        <v>0</v>
      </c>
      <c r="Q243" s="167">
        <v>0</v>
      </c>
      <c r="R243" s="167">
        <f t="shared" si="52"/>
        <v>0</v>
      </c>
      <c r="S243" s="167">
        <v>0</v>
      </c>
      <c r="T243" s="168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200</v>
      </c>
      <c r="AT243" s="169" t="s">
        <v>197</v>
      </c>
      <c r="AU243" s="169" t="s">
        <v>81</v>
      </c>
      <c r="AY243" s="18" t="s">
        <v>196</v>
      </c>
      <c r="BE243" s="170">
        <f t="shared" si="54"/>
        <v>0</v>
      </c>
      <c r="BF243" s="170">
        <f t="shared" si="55"/>
        <v>0</v>
      </c>
      <c r="BG243" s="170">
        <f t="shared" si="56"/>
        <v>0</v>
      </c>
      <c r="BH243" s="170">
        <f t="shared" si="57"/>
        <v>0</v>
      </c>
      <c r="BI243" s="170">
        <f t="shared" si="58"/>
        <v>0</v>
      </c>
      <c r="BJ243" s="18" t="s">
        <v>87</v>
      </c>
      <c r="BK243" s="170">
        <f t="shared" si="59"/>
        <v>0</v>
      </c>
      <c r="BL243" s="18" t="s">
        <v>200</v>
      </c>
      <c r="BM243" s="169" t="s">
        <v>1265</v>
      </c>
    </row>
    <row r="244" spans="1:65" s="2" customFormat="1" ht="16.5" customHeight="1">
      <c r="A244" s="33"/>
      <c r="B244" s="156"/>
      <c r="C244" s="197" t="s">
        <v>666</v>
      </c>
      <c r="D244" s="197" t="s">
        <v>305</v>
      </c>
      <c r="E244" s="198" t="s">
        <v>3018</v>
      </c>
      <c r="F244" s="199" t="s">
        <v>3019</v>
      </c>
      <c r="G244" s="200" t="s">
        <v>444</v>
      </c>
      <c r="H244" s="201">
        <v>5</v>
      </c>
      <c r="I244" s="202"/>
      <c r="J244" s="203">
        <f t="shared" si="50"/>
        <v>0</v>
      </c>
      <c r="K244" s="204"/>
      <c r="L244" s="205"/>
      <c r="M244" s="206" t="s">
        <v>1</v>
      </c>
      <c r="N244" s="207" t="s">
        <v>40</v>
      </c>
      <c r="O244" s="62"/>
      <c r="P244" s="167">
        <f t="shared" si="51"/>
        <v>0</v>
      </c>
      <c r="Q244" s="167">
        <v>0</v>
      </c>
      <c r="R244" s="167">
        <f t="shared" si="52"/>
        <v>0</v>
      </c>
      <c r="S244" s="167">
        <v>0</v>
      </c>
      <c r="T244" s="168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249</v>
      </c>
      <c r="AT244" s="169" t="s">
        <v>305</v>
      </c>
      <c r="AU244" s="169" t="s">
        <v>81</v>
      </c>
      <c r="AY244" s="18" t="s">
        <v>196</v>
      </c>
      <c r="BE244" s="170">
        <f t="shared" si="54"/>
        <v>0</v>
      </c>
      <c r="BF244" s="170">
        <f t="shared" si="55"/>
        <v>0</v>
      </c>
      <c r="BG244" s="170">
        <f t="shared" si="56"/>
        <v>0</v>
      </c>
      <c r="BH244" s="170">
        <f t="shared" si="57"/>
        <v>0</v>
      </c>
      <c r="BI244" s="170">
        <f t="shared" si="58"/>
        <v>0</v>
      </c>
      <c r="BJ244" s="18" t="s">
        <v>87</v>
      </c>
      <c r="BK244" s="170">
        <f t="shared" si="59"/>
        <v>0</v>
      </c>
      <c r="BL244" s="18" t="s">
        <v>200</v>
      </c>
      <c r="BM244" s="169" t="s">
        <v>1274</v>
      </c>
    </row>
    <row r="245" spans="1:65" s="2" customFormat="1" ht="16.5" customHeight="1">
      <c r="A245" s="33"/>
      <c r="B245" s="156"/>
      <c r="C245" s="157" t="s">
        <v>670</v>
      </c>
      <c r="D245" s="157" t="s">
        <v>197</v>
      </c>
      <c r="E245" s="158" t="s">
        <v>2844</v>
      </c>
      <c r="F245" s="159" t="s">
        <v>2845</v>
      </c>
      <c r="G245" s="160" t="s">
        <v>2761</v>
      </c>
      <c r="H245" s="161">
        <v>1</v>
      </c>
      <c r="I245" s="162"/>
      <c r="J245" s="163">
        <f t="shared" si="50"/>
        <v>0</v>
      </c>
      <c r="K245" s="164"/>
      <c r="L245" s="34"/>
      <c r="M245" s="165" t="s">
        <v>1</v>
      </c>
      <c r="N245" s="166" t="s">
        <v>40</v>
      </c>
      <c r="O245" s="62"/>
      <c r="P245" s="167">
        <f t="shared" si="51"/>
        <v>0</v>
      </c>
      <c r="Q245" s="167">
        <v>0</v>
      </c>
      <c r="R245" s="167">
        <f t="shared" si="52"/>
        <v>0</v>
      </c>
      <c r="S245" s="167">
        <v>0</v>
      </c>
      <c r="T245" s="168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200</v>
      </c>
      <c r="AT245" s="169" t="s">
        <v>197</v>
      </c>
      <c r="AU245" s="169" t="s">
        <v>81</v>
      </c>
      <c r="AY245" s="18" t="s">
        <v>196</v>
      </c>
      <c r="BE245" s="170">
        <f t="shared" si="54"/>
        <v>0</v>
      </c>
      <c r="BF245" s="170">
        <f t="shared" si="55"/>
        <v>0</v>
      </c>
      <c r="BG245" s="170">
        <f t="shared" si="56"/>
        <v>0</v>
      </c>
      <c r="BH245" s="170">
        <f t="shared" si="57"/>
        <v>0</v>
      </c>
      <c r="BI245" s="170">
        <f t="shared" si="58"/>
        <v>0</v>
      </c>
      <c r="BJ245" s="18" t="s">
        <v>87</v>
      </c>
      <c r="BK245" s="170">
        <f t="shared" si="59"/>
        <v>0</v>
      </c>
      <c r="BL245" s="18" t="s">
        <v>200</v>
      </c>
      <c r="BM245" s="169" t="s">
        <v>1282</v>
      </c>
    </row>
    <row r="246" spans="1:65" s="2" customFormat="1" ht="21.75" customHeight="1">
      <c r="A246" s="33"/>
      <c r="B246" s="156"/>
      <c r="C246" s="197" t="s">
        <v>674</v>
      </c>
      <c r="D246" s="197" t="s">
        <v>305</v>
      </c>
      <c r="E246" s="198" t="s">
        <v>3020</v>
      </c>
      <c r="F246" s="199" t="s">
        <v>3021</v>
      </c>
      <c r="G246" s="200" t="s">
        <v>444</v>
      </c>
      <c r="H246" s="201">
        <v>1</v>
      </c>
      <c r="I246" s="202"/>
      <c r="J246" s="203">
        <f t="shared" si="50"/>
        <v>0</v>
      </c>
      <c r="K246" s="204"/>
      <c r="L246" s="205"/>
      <c r="M246" s="206" t="s">
        <v>1</v>
      </c>
      <c r="N246" s="207" t="s">
        <v>40</v>
      </c>
      <c r="O246" s="62"/>
      <c r="P246" s="167">
        <f t="shared" si="51"/>
        <v>0</v>
      </c>
      <c r="Q246" s="167">
        <v>0</v>
      </c>
      <c r="R246" s="167">
        <f t="shared" si="52"/>
        <v>0</v>
      </c>
      <c r="S246" s="167">
        <v>0</v>
      </c>
      <c r="T246" s="168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249</v>
      </c>
      <c r="AT246" s="169" t="s">
        <v>305</v>
      </c>
      <c r="AU246" s="169" t="s">
        <v>81</v>
      </c>
      <c r="AY246" s="18" t="s">
        <v>196</v>
      </c>
      <c r="BE246" s="170">
        <f t="shared" si="54"/>
        <v>0</v>
      </c>
      <c r="BF246" s="170">
        <f t="shared" si="55"/>
        <v>0</v>
      </c>
      <c r="BG246" s="170">
        <f t="shared" si="56"/>
        <v>0</v>
      </c>
      <c r="BH246" s="170">
        <f t="shared" si="57"/>
        <v>0</v>
      </c>
      <c r="BI246" s="170">
        <f t="shared" si="58"/>
        <v>0</v>
      </c>
      <c r="BJ246" s="18" t="s">
        <v>87</v>
      </c>
      <c r="BK246" s="170">
        <f t="shared" si="59"/>
        <v>0</v>
      </c>
      <c r="BL246" s="18" t="s">
        <v>200</v>
      </c>
      <c r="BM246" s="169" t="s">
        <v>1290</v>
      </c>
    </row>
    <row r="247" spans="1:65" s="2" customFormat="1" ht="16.5" customHeight="1">
      <c r="A247" s="33"/>
      <c r="B247" s="156"/>
      <c r="C247" s="157" t="s">
        <v>678</v>
      </c>
      <c r="D247" s="157" t="s">
        <v>197</v>
      </c>
      <c r="E247" s="158" t="s">
        <v>3022</v>
      </c>
      <c r="F247" s="159" t="s">
        <v>3023</v>
      </c>
      <c r="G247" s="160" t="s">
        <v>2761</v>
      </c>
      <c r="H247" s="161">
        <v>4</v>
      </c>
      <c r="I247" s="162"/>
      <c r="J247" s="163">
        <f t="shared" si="50"/>
        <v>0</v>
      </c>
      <c r="K247" s="164"/>
      <c r="L247" s="34"/>
      <c r="M247" s="165" t="s">
        <v>1</v>
      </c>
      <c r="N247" s="166" t="s">
        <v>40</v>
      </c>
      <c r="O247" s="62"/>
      <c r="P247" s="167">
        <f t="shared" si="51"/>
        <v>0</v>
      </c>
      <c r="Q247" s="167">
        <v>0</v>
      </c>
      <c r="R247" s="167">
        <f t="shared" si="52"/>
        <v>0</v>
      </c>
      <c r="S247" s="167">
        <v>0</v>
      </c>
      <c r="T247" s="168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200</v>
      </c>
      <c r="AT247" s="169" t="s">
        <v>197</v>
      </c>
      <c r="AU247" s="169" t="s">
        <v>81</v>
      </c>
      <c r="AY247" s="18" t="s">
        <v>196</v>
      </c>
      <c r="BE247" s="170">
        <f t="shared" si="54"/>
        <v>0</v>
      </c>
      <c r="BF247" s="170">
        <f t="shared" si="55"/>
        <v>0</v>
      </c>
      <c r="BG247" s="170">
        <f t="shared" si="56"/>
        <v>0</v>
      </c>
      <c r="BH247" s="170">
        <f t="shared" si="57"/>
        <v>0</v>
      </c>
      <c r="BI247" s="170">
        <f t="shared" si="58"/>
        <v>0</v>
      </c>
      <c r="BJ247" s="18" t="s">
        <v>87</v>
      </c>
      <c r="BK247" s="170">
        <f t="shared" si="59"/>
        <v>0</v>
      </c>
      <c r="BL247" s="18" t="s">
        <v>200</v>
      </c>
      <c r="BM247" s="169" t="s">
        <v>1298</v>
      </c>
    </row>
    <row r="248" spans="1:65" s="2" customFormat="1" ht="16.5" customHeight="1">
      <c r="A248" s="33"/>
      <c r="B248" s="156"/>
      <c r="C248" s="197" t="s">
        <v>682</v>
      </c>
      <c r="D248" s="197" t="s">
        <v>305</v>
      </c>
      <c r="E248" s="198" t="s">
        <v>3024</v>
      </c>
      <c r="F248" s="199" t="s">
        <v>3025</v>
      </c>
      <c r="G248" s="200" t="s">
        <v>444</v>
      </c>
      <c r="H248" s="201">
        <v>4</v>
      </c>
      <c r="I248" s="202"/>
      <c r="J248" s="203">
        <f t="shared" si="50"/>
        <v>0</v>
      </c>
      <c r="K248" s="204"/>
      <c r="L248" s="205"/>
      <c r="M248" s="206" t="s">
        <v>1</v>
      </c>
      <c r="N248" s="207" t="s">
        <v>40</v>
      </c>
      <c r="O248" s="62"/>
      <c r="P248" s="167">
        <f t="shared" si="51"/>
        <v>0</v>
      </c>
      <c r="Q248" s="167">
        <v>0</v>
      </c>
      <c r="R248" s="167">
        <f t="shared" si="52"/>
        <v>0</v>
      </c>
      <c r="S248" s="167">
        <v>0</v>
      </c>
      <c r="T248" s="168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249</v>
      </c>
      <c r="AT248" s="169" t="s">
        <v>305</v>
      </c>
      <c r="AU248" s="169" t="s">
        <v>81</v>
      </c>
      <c r="AY248" s="18" t="s">
        <v>196</v>
      </c>
      <c r="BE248" s="170">
        <f t="shared" si="54"/>
        <v>0</v>
      </c>
      <c r="BF248" s="170">
        <f t="shared" si="55"/>
        <v>0</v>
      </c>
      <c r="BG248" s="170">
        <f t="shared" si="56"/>
        <v>0</v>
      </c>
      <c r="BH248" s="170">
        <f t="shared" si="57"/>
        <v>0</v>
      </c>
      <c r="BI248" s="170">
        <f t="shared" si="58"/>
        <v>0</v>
      </c>
      <c r="BJ248" s="18" t="s">
        <v>87</v>
      </c>
      <c r="BK248" s="170">
        <f t="shared" si="59"/>
        <v>0</v>
      </c>
      <c r="BL248" s="18" t="s">
        <v>200</v>
      </c>
      <c r="BM248" s="169" t="s">
        <v>1306</v>
      </c>
    </row>
    <row r="249" spans="1:65" s="2" customFormat="1" ht="16.5" customHeight="1">
      <c r="A249" s="33"/>
      <c r="B249" s="156"/>
      <c r="C249" s="157" t="s">
        <v>687</v>
      </c>
      <c r="D249" s="157" t="s">
        <v>197</v>
      </c>
      <c r="E249" s="158" t="s">
        <v>3026</v>
      </c>
      <c r="F249" s="159" t="s">
        <v>3027</v>
      </c>
      <c r="G249" s="160" t="s">
        <v>2761</v>
      </c>
      <c r="H249" s="161">
        <v>1</v>
      </c>
      <c r="I249" s="162"/>
      <c r="J249" s="163">
        <f t="shared" si="5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51"/>
        <v>0</v>
      </c>
      <c r="Q249" s="167">
        <v>0</v>
      </c>
      <c r="R249" s="167">
        <f t="shared" si="52"/>
        <v>0</v>
      </c>
      <c r="S249" s="167">
        <v>0</v>
      </c>
      <c r="T249" s="168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200</v>
      </c>
      <c r="AT249" s="169" t="s">
        <v>197</v>
      </c>
      <c r="AU249" s="169" t="s">
        <v>81</v>
      </c>
      <c r="AY249" s="18" t="s">
        <v>196</v>
      </c>
      <c r="BE249" s="170">
        <f t="shared" si="54"/>
        <v>0</v>
      </c>
      <c r="BF249" s="170">
        <f t="shared" si="55"/>
        <v>0</v>
      </c>
      <c r="BG249" s="170">
        <f t="shared" si="56"/>
        <v>0</v>
      </c>
      <c r="BH249" s="170">
        <f t="shared" si="57"/>
        <v>0</v>
      </c>
      <c r="BI249" s="170">
        <f t="shared" si="58"/>
        <v>0</v>
      </c>
      <c r="BJ249" s="18" t="s">
        <v>87</v>
      </c>
      <c r="BK249" s="170">
        <f t="shared" si="59"/>
        <v>0</v>
      </c>
      <c r="BL249" s="18" t="s">
        <v>200</v>
      </c>
      <c r="BM249" s="169" t="s">
        <v>2228</v>
      </c>
    </row>
    <row r="250" spans="1:65" s="2" customFormat="1" ht="16.5" customHeight="1">
      <c r="A250" s="33"/>
      <c r="B250" s="156"/>
      <c r="C250" s="197" t="s">
        <v>692</v>
      </c>
      <c r="D250" s="197" t="s">
        <v>305</v>
      </c>
      <c r="E250" s="198" t="s">
        <v>3028</v>
      </c>
      <c r="F250" s="199" t="s">
        <v>3029</v>
      </c>
      <c r="G250" s="200" t="s">
        <v>444</v>
      </c>
      <c r="H250" s="201">
        <v>1</v>
      </c>
      <c r="I250" s="202"/>
      <c r="J250" s="203">
        <f t="shared" si="50"/>
        <v>0</v>
      </c>
      <c r="K250" s="204"/>
      <c r="L250" s="205"/>
      <c r="M250" s="206" t="s">
        <v>1</v>
      </c>
      <c r="N250" s="207" t="s">
        <v>40</v>
      </c>
      <c r="O250" s="62"/>
      <c r="P250" s="167">
        <f t="shared" si="51"/>
        <v>0</v>
      </c>
      <c r="Q250" s="167">
        <v>0</v>
      </c>
      <c r="R250" s="167">
        <f t="shared" si="52"/>
        <v>0</v>
      </c>
      <c r="S250" s="167">
        <v>0</v>
      </c>
      <c r="T250" s="168">
        <f t="shared" si="5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249</v>
      </c>
      <c r="AT250" s="169" t="s">
        <v>305</v>
      </c>
      <c r="AU250" s="169" t="s">
        <v>81</v>
      </c>
      <c r="AY250" s="18" t="s">
        <v>196</v>
      </c>
      <c r="BE250" s="170">
        <f t="shared" si="54"/>
        <v>0</v>
      </c>
      <c r="BF250" s="170">
        <f t="shared" si="55"/>
        <v>0</v>
      </c>
      <c r="BG250" s="170">
        <f t="shared" si="56"/>
        <v>0</v>
      </c>
      <c r="BH250" s="170">
        <f t="shared" si="57"/>
        <v>0</v>
      </c>
      <c r="BI250" s="170">
        <f t="shared" si="58"/>
        <v>0</v>
      </c>
      <c r="BJ250" s="18" t="s">
        <v>87</v>
      </c>
      <c r="BK250" s="170">
        <f t="shared" si="59"/>
        <v>0</v>
      </c>
      <c r="BL250" s="18" t="s">
        <v>200</v>
      </c>
      <c r="BM250" s="169" t="s">
        <v>2231</v>
      </c>
    </row>
    <row r="251" spans="1:65" s="2" customFormat="1" ht="16.5" customHeight="1">
      <c r="A251" s="33"/>
      <c r="B251" s="156"/>
      <c r="C251" s="197" t="s">
        <v>697</v>
      </c>
      <c r="D251" s="197" t="s">
        <v>305</v>
      </c>
      <c r="E251" s="198" t="s">
        <v>3030</v>
      </c>
      <c r="F251" s="199" t="s">
        <v>3031</v>
      </c>
      <c r="G251" s="200" t="s">
        <v>444</v>
      </c>
      <c r="H251" s="201">
        <v>1</v>
      </c>
      <c r="I251" s="202"/>
      <c r="J251" s="203">
        <f t="shared" si="50"/>
        <v>0</v>
      </c>
      <c r="K251" s="204"/>
      <c r="L251" s="205"/>
      <c r="M251" s="206" t="s">
        <v>1</v>
      </c>
      <c r="N251" s="207" t="s">
        <v>40</v>
      </c>
      <c r="O251" s="62"/>
      <c r="P251" s="167">
        <f t="shared" si="51"/>
        <v>0</v>
      </c>
      <c r="Q251" s="167">
        <v>0</v>
      </c>
      <c r="R251" s="167">
        <f t="shared" si="52"/>
        <v>0</v>
      </c>
      <c r="S251" s="167">
        <v>0</v>
      </c>
      <c r="T251" s="168">
        <f t="shared" si="5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249</v>
      </c>
      <c r="AT251" s="169" t="s">
        <v>305</v>
      </c>
      <c r="AU251" s="169" t="s">
        <v>81</v>
      </c>
      <c r="AY251" s="18" t="s">
        <v>196</v>
      </c>
      <c r="BE251" s="170">
        <f t="shared" si="54"/>
        <v>0</v>
      </c>
      <c r="BF251" s="170">
        <f t="shared" si="55"/>
        <v>0</v>
      </c>
      <c r="BG251" s="170">
        <f t="shared" si="56"/>
        <v>0</v>
      </c>
      <c r="BH251" s="170">
        <f t="shared" si="57"/>
        <v>0</v>
      </c>
      <c r="BI251" s="170">
        <f t="shared" si="58"/>
        <v>0</v>
      </c>
      <c r="BJ251" s="18" t="s">
        <v>87</v>
      </c>
      <c r="BK251" s="170">
        <f t="shared" si="59"/>
        <v>0</v>
      </c>
      <c r="BL251" s="18" t="s">
        <v>200</v>
      </c>
      <c r="BM251" s="169" t="s">
        <v>2234</v>
      </c>
    </row>
    <row r="252" spans="1:65" s="2" customFormat="1" ht="16.5" customHeight="1">
      <c r="A252" s="33"/>
      <c r="B252" s="156"/>
      <c r="C252" s="197" t="s">
        <v>701</v>
      </c>
      <c r="D252" s="197" t="s">
        <v>305</v>
      </c>
      <c r="E252" s="198" t="s">
        <v>3032</v>
      </c>
      <c r="F252" s="199" t="s">
        <v>3033</v>
      </c>
      <c r="G252" s="200" t="s">
        <v>444</v>
      </c>
      <c r="H252" s="201">
        <v>1</v>
      </c>
      <c r="I252" s="202"/>
      <c r="J252" s="203">
        <f t="shared" si="50"/>
        <v>0</v>
      </c>
      <c r="K252" s="204"/>
      <c r="L252" s="205"/>
      <c r="M252" s="206" t="s">
        <v>1</v>
      </c>
      <c r="N252" s="207" t="s">
        <v>40</v>
      </c>
      <c r="O252" s="62"/>
      <c r="P252" s="167">
        <f t="shared" si="51"/>
        <v>0</v>
      </c>
      <c r="Q252" s="167">
        <v>0</v>
      </c>
      <c r="R252" s="167">
        <f t="shared" si="52"/>
        <v>0</v>
      </c>
      <c r="S252" s="167">
        <v>0</v>
      </c>
      <c r="T252" s="168">
        <f t="shared" si="5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249</v>
      </c>
      <c r="AT252" s="169" t="s">
        <v>305</v>
      </c>
      <c r="AU252" s="169" t="s">
        <v>81</v>
      </c>
      <c r="AY252" s="18" t="s">
        <v>196</v>
      </c>
      <c r="BE252" s="170">
        <f t="shared" si="54"/>
        <v>0</v>
      </c>
      <c r="BF252" s="170">
        <f t="shared" si="55"/>
        <v>0</v>
      </c>
      <c r="BG252" s="170">
        <f t="shared" si="56"/>
        <v>0</v>
      </c>
      <c r="BH252" s="170">
        <f t="shared" si="57"/>
        <v>0</v>
      </c>
      <c r="BI252" s="170">
        <f t="shared" si="58"/>
        <v>0</v>
      </c>
      <c r="BJ252" s="18" t="s">
        <v>87</v>
      </c>
      <c r="BK252" s="170">
        <f t="shared" si="59"/>
        <v>0</v>
      </c>
      <c r="BL252" s="18" t="s">
        <v>200</v>
      </c>
      <c r="BM252" s="169" t="s">
        <v>1310</v>
      </c>
    </row>
    <row r="253" spans="1:65" s="12" customFormat="1" ht="25.9" customHeight="1">
      <c r="B253" s="146"/>
      <c r="D253" s="147" t="s">
        <v>73</v>
      </c>
      <c r="E253" s="148" t="s">
        <v>3034</v>
      </c>
      <c r="F253" s="148" t="s">
        <v>3035</v>
      </c>
      <c r="I253" s="149"/>
      <c r="J253" s="134">
        <f>BK253</f>
        <v>0</v>
      </c>
      <c r="L253" s="146"/>
      <c r="M253" s="150"/>
      <c r="N253" s="151"/>
      <c r="O253" s="151"/>
      <c r="P253" s="152">
        <f>SUM(P254:P268)</f>
        <v>0</v>
      </c>
      <c r="Q253" s="151"/>
      <c r="R253" s="152">
        <f>SUM(R254:R268)</f>
        <v>0</v>
      </c>
      <c r="S253" s="151"/>
      <c r="T253" s="153">
        <f>SUM(T254:T268)</f>
        <v>0</v>
      </c>
      <c r="AR253" s="147" t="s">
        <v>81</v>
      </c>
      <c r="AT253" s="154" t="s">
        <v>73</v>
      </c>
      <c r="AU253" s="154" t="s">
        <v>74</v>
      </c>
      <c r="AY253" s="147" t="s">
        <v>196</v>
      </c>
      <c r="BK253" s="155">
        <f>SUM(BK254:BK268)</f>
        <v>0</v>
      </c>
    </row>
    <row r="254" spans="1:65" s="2" customFormat="1" ht="24.2" customHeight="1">
      <c r="A254" s="33"/>
      <c r="B254" s="156"/>
      <c r="C254" s="157" t="s">
        <v>710</v>
      </c>
      <c r="D254" s="157" t="s">
        <v>197</v>
      </c>
      <c r="E254" s="158" t="s">
        <v>3036</v>
      </c>
      <c r="F254" s="159" t="s">
        <v>3037</v>
      </c>
      <c r="G254" s="160" t="s">
        <v>444</v>
      </c>
      <c r="H254" s="161">
        <v>600</v>
      </c>
      <c r="I254" s="162"/>
      <c r="J254" s="163">
        <f t="shared" ref="J254:J268" si="60">ROUND(I254*H254,2)</f>
        <v>0</v>
      </c>
      <c r="K254" s="164"/>
      <c r="L254" s="34"/>
      <c r="M254" s="165" t="s">
        <v>1</v>
      </c>
      <c r="N254" s="166" t="s">
        <v>40</v>
      </c>
      <c r="O254" s="62"/>
      <c r="P254" s="167">
        <f t="shared" ref="P254:P268" si="61">O254*H254</f>
        <v>0</v>
      </c>
      <c r="Q254" s="167">
        <v>0</v>
      </c>
      <c r="R254" s="167">
        <f t="shared" ref="R254:R268" si="62">Q254*H254</f>
        <v>0</v>
      </c>
      <c r="S254" s="167">
        <v>0</v>
      </c>
      <c r="T254" s="168">
        <f t="shared" ref="T254:T268" si="63"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200</v>
      </c>
      <c r="AT254" s="169" t="s">
        <v>197</v>
      </c>
      <c r="AU254" s="169" t="s">
        <v>81</v>
      </c>
      <c r="AY254" s="18" t="s">
        <v>196</v>
      </c>
      <c r="BE254" s="170">
        <f t="shared" ref="BE254:BE268" si="64">IF(N254="základná",J254,0)</f>
        <v>0</v>
      </c>
      <c r="BF254" s="170">
        <f t="shared" ref="BF254:BF268" si="65">IF(N254="znížená",J254,0)</f>
        <v>0</v>
      </c>
      <c r="BG254" s="170">
        <f t="shared" ref="BG254:BG268" si="66">IF(N254="zákl. prenesená",J254,0)</f>
        <v>0</v>
      </c>
      <c r="BH254" s="170">
        <f t="shared" ref="BH254:BH268" si="67">IF(N254="zníž. prenesená",J254,0)</f>
        <v>0</v>
      </c>
      <c r="BI254" s="170">
        <f t="shared" ref="BI254:BI268" si="68">IF(N254="nulová",J254,0)</f>
        <v>0</v>
      </c>
      <c r="BJ254" s="18" t="s">
        <v>87</v>
      </c>
      <c r="BK254" s="170">
        <f t="shared" ref="BK254:BK268" si="69">ROUND(I254*H254,2)</f>
        <v>0</v>
      </c>
      <c r="BL254" s="18" t="s">
        <v>200</v>
      </c>
      <c r="BM254" s="169" t="s">
        <v>1333</v>
      </c>
    </row>
    <row r="255" spans="1:65" s="2" customFormat="1" ht="16.5" customHeight="1">
      <c r="A255" s="33"/>
      <c r="B255" s="156"/>
      <c r="C255" s="197" t="s">
        <v>714</v>
      </c>
      <c r="D255" s="197" t="s">
        <v>305</v>
      </c>
      <c r="E255" s="198" t="s">
        <v>3038</v>
      </c>
      <c r="F255" s="199" t="s">
        <v>3039</v>
      </c>
      <c r="G255" s="200" t="s">
        <v>775</v>
      </c>
      <c r="H255" s="201">
        <v>636.94299999999998</v>
      </c>
      <c r="I255" s="202"/>
      <c r="J255" s="203">
        <f t="shared" si="60"/>
        <v>0</v>
      </c>
      <c r="K255" s="204"/>
      <c r="L255" s="205"/>
      <c r="M255" s="206" t="s">
        <v>1</v>
      </c>
      <c r="N255" s="207" t="s">
        <v>40</v>
      </c>
      <c r="O255" s="62"/>
      <c r="P255" s="167">
        <f t="shared" si="61"/>
        <v>0</v>
      </c>
      <c r="Q255" s="167">
        <v>0</v>
      </c>
      <c r="R255" s="167">
        <f t="shared" si="62"/>
        <v>0</v>
      </c>
      <c r="S255" s="167">
        <v>0</v>
      </c>
      <c r="T255" s="168">
        <f t="shared" si="6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249</v>
      </c>
      <c r="AT255" s="169" t="s">
        <v>305</v>
      </c>
      <c r="AU255" s="169" t="s">
        <v>81</v>
      </c>
      <c r="AY255" s="18" t="s">
        <v>196</v>
      </c>
      <c r="BE255" s="170">
        <f t="shared" si="64"/>
        <v>0</v>
      </c>
      <c r="BF255" s="170">
        <f t="shared" si="65"/>
        <v>0</v>
      </c>
      <c r="BG255" s="170">
        <f t="shared" si="66"/>
        <v>0</v>
      </c>
      <c r="BH255" s="170">
        <f t="shared" si="67"/>
        <v>0</v>
      </c>
      <c r="BI255" s="170">
        <f t="shared" si="68"/>
        <v>0</v>
      </c>
      <c r="BJ255" s="18" t="s">
        <v>87</v>
      </c>
      <c r="BK255" s="170">
        <f t="shared" si="69"/>
        <v>0</v>
      </c>
      <c r="BL255" s="18" t="s">
        <v>200</v>
      </c>
      <c r="BM255" s="169" t="s">
        <v>1344</v>
      </c>
    </row>
    <row r="256" spans="1:65" s="2" customFormat="1" ht="16.5" customHeight="1">
      <c r="A256" s="33"/>
      <c r="B256" s="156"/>
      <c r="C256" s="197" t="s">
        <v>718</v>
      </c>
      <c r="D256" s="197" t="s">
        <v>305</v>
      </c>
      <c r="E256" s="198" t="s">
        <v>3040</v>
      </c>
      <c r="F256" s="199" t="s">
        <v>3041</v>
      </c>
      <c r="G256" s="200" t="s">
        <v>444</v>
      </c>
      <c r="H256" s="201">
        <v>76</v>
      </c>
      <c r="I256" s="202"/>
      <c r="J256" s="203">
        <f t="shared" si="60"/>
        <v>0</v>
      </c>
      <c r="K256" s="204"/>
      <c r="L256" s="205"/>
      <c r="M256" s="206" t="s">
        <v>1</v>
      </c>
      <c r="N256" s="207" t="s">
        <v>40</v>
      </c>
      <c r="O256" s="62"/>
      <c r="P256" s="167">
        <f t="shared" si="61"/>
        <v>0</v>
      </c>
      <c r="Q256" s="167">
        <v>0</v>
      </c>
      <c r="R256" s="167">
        <f t="shared" si="62"/>
        <v>0</v>
      </c>
      <c r="S256" s="167">
        <v>0</v>
      </c>
      <c r="T256" s="168">
        <f t="shared" si="6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249</v>
      </c>
      <c r="AT256" s="169" t="s">
        <v>305</v>
      </c>
      <c r="AU256" s="169" t="s">
        <v>81</v>
      </c>
      <c r="AY256" s="18" t="s">
        <v>196</v>
      </c>
      <c r="BE256" s="170">
        <f t="shared" si="64"/>
        <v>0</v>
      </c>
      <c r="BF256" s="170">
        <f t="shared" si="65"/>
        <v>0</v>
      </c>
      <c r="BG256" s="170">
        <f t="shared" si="66"/>
        <v>0</v>
      </c>
      <c r="BH256" s="170">
        <f t="shared" si="67"/>
        <v>0</v>
      </c>
      <c r="BI256" s="170">
        <f t="shared" si="68"/>
        <v>0</v>
      </c>
      <c r="BJ256" s="18" t="s">
        <v>87</v>
      </c>
      <c r="BK256" s="170">
        <f t="shared" si="69"/>
        <v>0</v>
      </c>
      <c r="BL256" s="18" t="s">
        <v>200</v>
      </c>
      <c r="BM256" s="169" t="s">
        <v>1354</v>
      </c>
    </row>
    <row r="257" spans="1:65" s="2" customFormat="1" ht="16.5" customHeight="1">
      <c r="A257" s="33"/>
      <c r="B257" s="156"/>
      <c r="C257" s="197" t="s">
        <v>2182</v>
      </c>
      <c r="D257" s="197" t="s">
        <v>305</v>
      </c>
      <c r="E257" s="198" t="s">
        <v>3042</v>
      </c>
      <c r="F257" s="199" t="s">
        <v>3043</v>
      </c>
      <c r="G257" s="200" t="s">
        <v>444</v>
      </c>
      <c r="H257" s="201">
        <v>36</v>
      </c>
      <c r="I257" s="202"/>
      <c r="J257" s="203">
        <f t="shared" si="60"/>
        <v>0</v>
      </c>
      <c r="K257" s="204"/>
      <c r="L257" s="205"/>
      <c r="M257" s="206" t="s">
        <v>1</v>
      </c>
      <c r="N257" s="207" t="s">
        <v>40</v>
      </c>
      <c r="O257" s="62"/>
      <c r="P257" s="167">
        <f t="shared" si="61"/>
        <v>0</v>
      </c>
      <c r="Q257" s="167">
        <v>0</v>
      </c>
      <c r="R257" s="167">
        <f t="shared" si="62"/>
        <v>0</v>
      </c>
      <c r="S257" s="167">
        <v>0</v>
      </c>
      <c r="T257" s="168">
        <f t="shared" si="6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249</v>
      </c>
      <c r="AT257" s="169" t="s">
        <v>305</v>
      </c>
      <c r="AU257" s="169" t="s">
        <v>81</v>
      </c>
      <c r="AY257" s="18" t="s">
        <v>196</v>
      </c>
      <c r="BE257" s="170">
        <f t="shared" si="64"/>
        <v>0</v>
      </c>
      <c r="BF257" s="170">
        <f t="shared" si="65"/>
        <v>0</v>
      </c>
      <c r="BG257" s="170">
        <f t="shared" si="66"/>
        <v>0</v>
      </c>
      <c r="BH257" s="170">
        <f t="shared" si="67"/>
        <v>0</v>
      </c>
      <c r="BI257" s="170">
        <f t="shared" si="68"/>
        <v>0</v>
      </c>
      <c r="BJ257" s="18" t="s">
        <v>87</v>
      </c>
      <c r="BK257" s="170">
        <f t="shared" si="69"/>
        <v>0</v>
      </c>
      <c r="BL257" s="18" t="s">
        <v>200</v>
      </c>
      <c r="BM257" s="169" t="s">
        <v>1366</v>
      </c>
    </row>
    <row r="258" spans="1:65" s="2" customFormat="1" ht="16.5" customHeight="1">
      <c r="A258" s="33"/>
      <c r="B258" s="156"/>
      <c r="C258" s="197" t="s">
        <v>729</v>
      </c>
      <c r="D258" s="197" t="s">
        <v>305</v>
      </c>
      <c r="E258" s="198" t="s">
        <v>3044</v>
      </c>
      <c r="F258" s="199" t="s">
        <v>3045</v>
      </c>
      <c r="G258" s="200" t="s">
        <v>775</v>
      </c>
      <c r="H258" s="201">
        <v>72</v>
      </c>
      <c r="I258" s="202"/>
      <c r="J258" s="203">
        <f t="shared" si="60"/>
        <v>0</v>
      </c>
      <c r="K258" s="204"/>
      <c r="L258" s="205"/>
      <c r="M258" s="206" t="s">
        <v>1</v>
      </c>
      <c r="N258" s="207" t="s">
        <v>40</v>
      </c>
      <c r="O258" s="62"/>
      <c r="P258" s="167">
        <f t="shared" si="61"/>
        <v>0</v>
      </c>
      <c r="Q258" s="167">
        <v>0</v>
      </c>
      <c r="R258" s="167">
        <f t="shared" si="62"/>
        <v>0</v>
      </c>
      <c r="S258" s="167">
        <v>0</v>
      </c>
      <c r="T258" s="168">
        <f t="shared" si="6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249</v>
      </c>
      <c r="AT258" s="169" t="s">
        <v>305</v>
      </c>
      <c r="AU258" s="169" t="s">
        <v>81</v>
      </c>
      <c r="AY258" s="18" t="s">
        <v>196</v>
      </c>
      <c r="BE258" s="170">
        <f t="shared" si="64"/>
        <v>0</v>
      </c>
      <c r="BF258" s="170">
        <f t="shared" si="65"/>
        <v>0</v>
      </c>
      <c r="BG258" s="170">
        <f t="shared" si="66"/>
        <v>0</v>
      </c>
      <c r="BH258" s="170">
        <f t="shared" si="67"/>
        <v>0</v>
      </c>
      <c r="BI258" s="170">
        <f t="shared" si="68"/>
        <v>0</v>
      </c>
      <c r="BJ258" s="18" t="s">
        <v>87</v>
      </c>
      <c r="BK258" s="170">
        <f t="shared" si="69"/>
        <v>0</v>
      </c>
      <c r="BL258" s="18" t="s">
        <v>200</v>
      </c>
      <c r="BM258" s="169" t="s">
        <v>1374</v>
      </c>
    </row>
    <row r="259" spans="1:65" s="2" customFormat="1" ht="24.2" customHeight="1">
      <c r="A259" s="33"/>
      <c r="B259" s="156"/>
      <c r="C259" s="157" t="s">
        <v>2187</v>
      </c>
      <c r="D259" s="157" t="s">
        <v>197</v>
      </c>
      <c r="E259" s="158" t="s">
        <v>3046</v>
      </c>
      <c r="F259" s="159" t="s">
        <v>3047</v>
      </c>
      <c r="G259" s="160" t="s">
        <v>305</v>
      </c>
      <c r="H259" s="161">
        <v>750</v>
      </c>
      <c r="I259" s="162"/>
      <c r="J259" s="163">
        <f t="shared" si="60"/>
        <v>0</v>
      </c>
      <c r="K259" s="164"/>
      <c r="L259" s="34"/>
      <c r="M259" s="165" t="s">
        <v>1</v>
      </c>
      <c r="N259" s="166" t="s">
        <v>40</v>
      </c>
      <c r="O259" s="62"/>
      <c r="P259" s="167">
        <f t="shared" si="61"/>
        <v>0</v>
      </c>
      <c r="Q259" s="167">
        <v>0</v>
      </c>
      <c r="R259" s="167">
        <f t="shared" si="62"/>
        <v>0</v>
      </c>
      <c r="S259" s="167">
        <v>0</v>
      </c>
      <c r="T259" s="168">
        <f t="shared" si="6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200</v>
      </c>
      <c r="AT259" s="169" t="s">
        <v>197</v>
      </c>
      <c r="AU259" s="169" t="s">
        <v>81</v>
      </c>
      <c r="AY259" s="18" t="s">
        <v>196</v>
      </c>
      <c r="BE259" s="170">
        <f t="shared" si="64"/>
        <v>0</v>
      </c>
      <c r="BF259" s="170">
        <f t="shared" si="65"/>
        <v>0</v>
      </c>
      <c r="BG259" s="170">
        <f t="shared" si="66"/>
        <v>0</v>
      </c>
      <c r="BH259" s="170">
        <f t="shared" si="67"/>
        <v>0</v>
      </c>
      <c r="BI259" s="170">
        <f t="shared" si="68"/>
        <v>0</v>
      </c>
      <c r="BJ259" s="18" t="s">
        <v>87</v>
      </c>
      <c r="BK259" s="170">
        <f t="shared" si="69"/>
        <v>0</v>
      </c>
      <c r="BL259" s="18" t="s">
        <v>200</v>
      </c>
      <c r="BM259" s="169" t="s">
        <v>1386</v>
      </c>
    </row>
    <row r="260" spans="1:65" s="2" customFormat="1" ht="16.5" customHeight="1">
      <c r="A260" s="33"/>
      <c r="B260" s="156"/>
      <c r="C260" s="197" t="s">
        <v>2096</v>
      </c>
      <c r="D260" s="197" t="s">
        <v>305</v>
      </c>
      <c r="E260" s="198" t="s">
        <v>3048</v>
      </c>
      <c r="F260" s="199" t="s">
        <v>3049</v>
      </c>
      <c r="G260" s="200" t="s">
        <v>775</v>
      </c>
      <c r="H260" s="201">
        <v>300</v>
      </c>
      <c r="I260" s="202"/>
      <c r="J260" s="203">
        <f t="shared" si="60"/>
        <v>0</v>
      </c>
      <c r="K260" s="204"/>
      <c r="L260" s="205"/>
      <c r="M260" s="206" t="s">
        <v>1</v>
      </c>
      <c r="N260" s="207" t="s">
        <v>40</v>
      </c>
      <c r="O260" s="62"/>
      <c r="P260" s="167">
        <f t="shared" si="61"/>
        <v>0</v>
      </c>
      <c r="Q260" s="167">
        <v>0</v>
      </c>
      <c r="R260" s="167">
        <f t="shared" si="62"/>
        <v>0</v>
      </c>
      <c r="S260" s="167">
        <v>0</v>
      </c>
      <c r="T260" s="168">
        <f t="shared" si="6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9" t="s">
        <v>249</v>
      </c>
      <c r="AT260" s="169" t="s">
        <v>305</v>
      </c>
      <c r="AU260" s="169" t="s">
        <v>81</v>
      </c>
      <c r="AY260" s="18" t="s">
        <v>196</v>
      </c>
      <c r="BE260" s="170">
        <f t="shared" si="64"/>
        <v>0</v>
      </c>
      <c r="BF260" s="170">
        <f t="shared" si="65"/>
        <v>0</v>
      </c>
      <c r="BG260" s="170">
        <f t="shared" si="66"/>
        <v>0</v>
      </c>
      <c r="BH260" s="170">
        <f t="shared" si="67"/>
        <v>0</v>
      </c>
      <c r="BI260" s="170">
        <f t="shared" si="68"/>
        <v>0</v>
      </c>
      <c r="BJ260" s="18" t="s">
        <v>87</v>
      </c>
      <c r="BK260" s="170">
        <f t="shared" si="69"/>
        <v>0</v>
      </c>
      <c r="BL260" s="18" t="s">
        <v>200</v>
      </c>
      <c r="BM260" s="169" t="s">
        <v>1396</v>
      </c>
    </row>
    <row r="261" spans="1:65" s="2" customFormat="1" ht="16.5" customHeight="1">
      <c r="A261" s="33"/>
      <c r="B261" s="156"/>
      <c r="C261" s="197" t="s">
        <v>2192</v>
      </c>
      <c r="D261" s="197" t="s">
        <v>305</v>
      </c>
      <c r="E261" s="198" t="s">
        <v>3050</v>
      </c>
      <c r="F261" s="199" t="s">
        <v>3051</v>
      </c>
      <c r="G261" s="200" t="s">
        <v>444</v>
      </c>
      <c r="H261" s="201">
        <v>216</v>
      </c>
      <c r="I261" s="202"/>
      <c r="J261" s="203">
        <f t="shared" si="60"/>
        <v>0</v>
      </c>
      <c r="K261" s="204"/>
      <c r="L261" s="205"/>
      <c r="M261" s="206" t="s">
        <v>1</v>
      </c>
      <c r="N261" s="207" t="s">
        <v>40</v>
      </c>
      <c r="O261" s="62"/>
      <c r="P261" s="167">
        <f t="shared" si="61"/>
        <v>0</v>
      </c>
      <c r="Q261" s="167">
        <v>0</v>
      </c>
      <c r="R261" s="167">
        <f t="shared" si="62"/>
        <v>0</v>
      </c>
      <c r="S261" s="167">
        <v>0</v>
      </c>
      <c r="T261" s="168">
        <f t="shared" si="6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249</v>
      </c>
      <c r="AT261" s="169" t="s">
        <v>305</v>
      </c>
      <c r="AU261" s="169" t="s">
        <v>81</v>
      </c>
      <c r="AY261" s="18" t="s">
        <v>196</v>
      </c>
      <c r="BE261" s="170">
        <f t="shared" si="64"/>
        <v>0</v>
      </c>
      <c r="BF261" s="170">
        <f t="shared" si="65"/>
        <v>0</v>
      </c>
      <c r="BG261" s="170">
        <f t="shared" si="66"/>
        <v>0</v>
      </c>
      <c r="BH261" s="170">
        <f t="shared" si="67"/>
        <v>0</v>
      </c>
      <c r="BI261" s="170">
        <f t="shared" si="68"/>
        <v>0</v>
      </c>
      <c r="BJ261" s="18" t="s">
        <v>87</v>
      </c>
      <c r="BK261" s="170">
        <f t="shared" si="69"/>
        <v>0</v>
      </c>
      <c r="BL261" s="18" t="s">
        <v>200</v>
      </c>
      <c r="BM261" s="169" t="s">
        <v>1406</v>
      </c>
    </row>
    <row r="262" spans="1:65" s="2" customFormat="1" ht="16.5" customHeight="1">
      <c r="A262" s="33"/>
      <c r="B262" s="156"/>
      <c r="C262" s="197" t="s">
        <v>2099</v>
      </c>
      <c r="D262" s="197" t="s">
        <v>305</v>
      </c>
      <c r="E262" s="198" t="s">
        <v>3052</v>
      </c>
      <c r="F262" s="199" t="s">
        <v>3053</v>
      </c>
      <c r="G262" s="200" t="s">
        <v>444</v>
      </c>
      <c r="H262" s="201">
        <v>112</v>
      </c>
      <c r="I262" s="202"/>
      <c r="J262" s="203">
        <f t="shared" si="60"/>
        <v>0</v>
      </c>
      <c r="K262" s="204"/>
      <c r="L262" s="205"/>
      <c r="M262" s="206" t="s">
        <v>1</v>
      </c>
      <c r="N262" s="207" t="s">
        <v>40</v>
      </c>
      <c r="O262" s="62"/>
      <c r="P262" s="167">
        <f t="shared" si="61"/>
        <v>0</v>
      </c>
      <c r="Q262" s="167">
        <v>0</v>
      </c>
      <c r="R262" s="167">
        <f t="shared" si="62"/>
        <v>0</v>
      </c>
      <c r="S262" s="167">
        <v>0</v>
      </c>
      <c r="T262" s="168">
        <f t="shared" si="6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249</v>
      </c>
      <c r="AT262" s="169" t="s">
        <v>305</v>
      </c>
      <c r="AU262" s="169" t="s">
        <v>81</v>
      </c>
      <c r="AY262" s="18" t="s">
        <v>196</v>
      </c>
      <c r="BE262" s="170">
        <f t="shared" si="64"/>
        <v>0</v>
      </c>
      <c r="BF262" s="170">
        <f t="shared" si="65"/>
        <v>0</v>
      </c>
      <c r="BG262" s="170">
        <f t="shared" si="66"/>
        <v>0</v>
      </c>
      <c r="BH262" s="170">
        <f t="shared" si="67"/>
        <v>0</v>
      </c>
      <c r="BI262" s="170">
        <f t="shared" si="68"/>
        <v>0</v>
      </c>
      <c r="BJ262" s="18" t="s">
        <v>87</v>
      </c>
      <c r="BK262" s="170">
        <f t="shared" si="69"/>
        <v>0</v>
      </c>
      <c r="BL262" s="18" t="s">
        <v>200</v>
      </c>
      <c r="BM262" s="169" t="s">
        <v>1414</v>
      </c>
    </row>
    <row r="263" spans="1:65" s="2" customFormat="1" ht="24.2" customHeight="1">
      <c r="A263" s="33"/>
      <c r="B263" s="156"/>
      <c r="C263" s="157" t="s">
        <v>737</v>
      </c>
      <c r="D263" s="157" t="s">
        <v>197</v>
      </c>
      <c r="E263" s="158" t="s">
        <v>3054</v>
      </c>
      <c r="F263" s="159" t="s">
        <v>3055</v>
      </c>
      <c r="G263" s="160" t="s">
        <v>2761</v>
      </c>
      <c r="H263" s="161">
        <v>105</v>
      </c>
      <c r="I263" s="162"/>
      <c r="J263" s="163">
        <f t="shared" si="60"/>
        <v>0</v>
      </c>
      <c r="K263" s="164"/>
      <c r="L263" s="34"/>
      <c r="M263" s="165" t="s">
        <v>1</v>
      </c>
      <c r="N263" s="166" t="s">
        <v>40</v>
      </c>
      <c r="O263" s="62"/>
      <c r="P263" s="167">
        <f t="shared" si="61"/>
        <v>0</v>
      </c>
      <c r="Q263" s="167">
        <v>0</v>
      </c>
      <c r="R263" s="167">
        <f t="shared" si="62"/>
        <v>0</v>
      </c>
      <c r="S263" s="167">
        <v>0</v>
      </c>
      <c r="T263" s="168">
        <f t="shared" si="6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200</v>
      </c>
      <c r="AT263" s="169" t="s">
        <v>197</v>
      </c>
      <c r="AU263" s="169" t="s">
        <v>81</v>
      </c>
      <c r="AY263" s="18" t="s">
        <v>196</v>
      </c>
      <c r="BE263" s="170">
        <f t="shared" si="64"/>
        <v>0</v>
      </c>
      <c r="BF263" s="170">
        <f t="shared" si="65"/>
        <v>0</v>
      </c>
      <c r="BG263" s="170">
        <f t="shared" si="66"/>
        <v>0</v>
      </c>
      <c r="BH263" s="170">
        <f t="shared" si="67"/>
        <v>0</v>
      </c>
      <c r="BI263" s="170">
        <f t="shared" si="68"/>
        <v>0</v>
      </c>
      <c r="BJ263" s="18" t="s">
        <v>87</v>
      </c>
      <c r="BK263" s="170">
        <f t="shared" si="69"/>
        <v>0</v>
      </c>
      <c r="BL263" s="18" t="s">
        <v>200</v>
      </c>
      <c r="BM263" s="169" t="s">
        <v>1422</v>
      </c>
    </row>
    <row r="264" spans="1:65" s="2" customFormat="1" ht="16.5" customHeight="1">
      <c r="A264" s="33"/>
      <c r="B264" s="156"/>
      <c r="C264" s="197" t="s">
        <v>741</v>
      </c>
      <c r="D264" s="197" t="s">
        <v>305</v>
      </c>
      <c r="E264" s="198" t="s">
        <v>3056</v>
      </c>
      <c r="F264" s="199" t="s">
        <v>3057</v>
      </c>
      <c r="G264" s="200" t="s">
        <v>444</v>
      </c>
      <c r="H264" s="201">
        <v>18</v>
      </c>
      <c r="I264" s="202"/>
      <c r="J264" s="203">
        <f t="shared" si="60"/>
        <v>0</v>
      </c>
      <c r="K264" s="204"/>
      <c r="L264" s="205"/>
      <c r="M264" s="206" t="s">
        <v>1</v>
      </c>
      <c r="N264" s="207" t="s">
        <v>40</v>
      </c>
      <c r="O264" s="62"/>
      <c r="P264" s="167">
        <f t="shared" si="61"/>
        <v>0</v>
      </c>
      <c r="Q264" s="167">
        <v>0</v>
      </c>
      <c r="R264" s="167">
        <f t="shared" si="62"/>
        <v>0</v>
      </c>
      <c r="S264" s="167">
        <v>0</v>
      </c>
      <c r="T264" s="168">
        <f t="shared" si="6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249</v>
      </c>
      <c r="AT264" s="169" t="s">
        <v>305</v>
      </c>
      <c r="AU264" s="169" t="s">
        <v>81</v>
      </c>
      <c r="AY264" s="18" t="s">
        <v>196</v>
      </c>
      <c r="BE264" s="170">
        <f t="shared" si="64"/>
        <v>0</v>
      </c>
      <c r="BF264" s="170">
        <f t="shared" si="65"/>
        <v>0</v>
      </c>
      <c r="BG264" s="170">
        <f t="shared" si="66"/>
        <v>0</v>
      </c>
      <c r="BH264" s="170">
        <f t="shared" si="67"/>
        <v>0</v>
      </c>
      <c r="BI264" s="170">
        <f t="shared" si="68"/>
        <v>0</v>
      </c>
      <c r="BJ264" s="18" t="s">
        <v>87</v>
      </c>
      <c r="BK264" s="170">
        <f t="shared" si="69"/>
        <v>0</v>
      </c>
      <c r="BL264" s="18" t="s">
        <v>200</v>
      </c>
      <c r="BM264" s="169" t="s">
        <v>1430</v>
      </c>
    </row>
    <row r="265" spans="1:65" s="2" customFormat="1" ht="16.5" customHeight="1">
      <c r="A265" s="33"/>
      <c r="B265" s="156"/>
      <c r="C265" s="197" t="s">
        <v>746</v>
      </c>
      <c r="D265" s="197" t="s">
        <v>305</v>
      </c>
      <c r="E265" s="198" t="s">
        <v>3058</v>
      </c>
      <c r="F265" s="199" t="s">
        <v>3059</v>
      </c>
      <c r="G265" s="200" t="s">
        <v>444</v>
      </c>
      <c r="H265" s="201">
        <v>27</v>
      </c>
      <c r="I265" s="202"/>
      <c r="J265" s="203">
        <f t="shared" si="60"/>
        <v>0</v>
      </c>
      <c r="K265" s="204"/>
      <c r="L265" s="205"/>
      <c r="M265" s="206" t="s">
        <v>1</v>
      </c>
      <c r="N265" s="207" t="s">
        <v>40</v>
      </c>
      <c r="O265" s="62"/>
      <c r="P265" s="167">
        <f t="shared" si="61"/>
        <v>0</v>
      </c>
      <c r="Q265" s="167">
        <v>0</v>
      </c>
      <c r="R265" s="167">
        <f t="shared" si="62"/>
        <v>0</v>
      </c>
      <c r="S265" s="167">
        <v>0</v>
      </c>
      <c r="T265" s="168">
        <f t="shared" si="6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249</v>
      </c>
      <c r="AT265" s="169" t="s">
        <v>305</v>
      </c>
      <c r="AU265" s="169" t="s">
        <v>81</v>
      </c>
      <c r="AY265" s="18" t="s">
        <v>196</v>
      </c>
      <c r="BE265" s="170">
        <f t="shared" si="64"/>
        <v>0</v>
      </c>
      <c r="BF265" s="170">
        <f t="shared" si="65"/>
        <v>0</v>
      </c>
      <c r="BG265" s="170">
        <f t="shared" si="66"/>
        <v>0</v>
      </c>
      <c r="BH265" s="170">
        <f t="shared" si="67"/>
        <v>0</v>
      </c>
      <c r="BI265" s="170">
        <f t="shared" si="68"/>
        <v>0</v>
      </c>
      <c r="BJ265" s="18" t="s">
        <v>87</v>
      </c>
      <c r="BK265" s="170">
        <f t="shared" si="69"/>
        <v>0</v>
      </c>
      <c r="BL265" s="18" t="s">
        <v>200</v>
      </c>
      <c r="BM265" s="169" t="s">
        <v>1438</v>
      </c>
    </row>
    <row r="266" spans="1:65" s="2" customFormat="1" ht="16.5" customHeight="1">
      <c r="A266" s="33"/>
      <c r="B266" s="156"/>
      <c r="C266" s="197" t="s">
        <v>751</v>
      </c>
      <c r="D266" s="197" t="s">
        <v>305</v>
      </c>
      <c r="E266" s="198" t="s">
        <v>3060</v>
      </c>
      <c r="F266" s="199" t="s">
        <v>3061</v>
      </c>
      <c r="G266" s="200" t="s">
        <v>444</v>
      </c>
      <c r="H266" s="201">
        <v>60</v>
      </c>
      <c r="I266" s="202"/>
      <c r="J266" s="203">
        <f t="shared" si="60"/>
        <v>0</v>
      </c>
      <c r="K266" s="204"/>
      <c r="L266" s="205"/>
      <c r="M266" s="206" t="s">
        <v>1</v>
      </c>
      <c r="N266" s="207" t="s">
        <v>40</v>
      </c>
      <c r="O266" s="62"/>
      <c r="P266" s="167">
        <f t="shared" si="61"/>
        <v>0</v>
      </c>
      <c r="Q266" s="167">
        <v>0</v>
      </c>
      <c r="R266" s="167">
        <f t="shared" si="62"/>
        <v>0</v>
      </c>
      <c r="S266" s="167">
        <v>0</v>
      </c>
      <c r="T266" s="168">
        <f t="shared" si="6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249</v>
      </c>
      <c r="AT266" s="169" t="s">
        <v>305</v>
      </c>
      <c r="AU266" s="169" t="s">
        <v>81</v>
      </c>
      <c r="AY266" s="18" t="s">
        <v>196</v>
      </c>
      <c r="BE266" s="170">
        <f t="shared" si="64"/>
        <v>0</v>
      </c>
      <c r="BF266" s="170">
        <f t="shared" si="65"/>
        <v>0</v>
      </c>
      <c r="BG266" s="170">
        <f t="shared" si="66"/>
        <v>0</v>
      </c>
      <c r="BH266" s="170">
        <f t="shared" si="67"/>
        <v>0</v>
      </c>
      <c r="BI266" s="170">
        <f t="shared" si="68"/>
        <v>0</v>
      </c>
      <c r="BJ266" s="18" t="s">
        <v>87</v>
      </c>
      <c r="BK266" s="170">
        <f t="shared" si="69"/>
        <v>0</v>
      </c>
      <c r="BL266" s="18" t="s">
        <v>200</v>
      </c>
      <c r="BM266" s="169" t="s">
        <v>1446</v>
      </c>
    </row>
    <row r="267" spans="1:65" s="2" customFormat="1" ht="21.75" customHeight="1">
      <c r="A267" s="33"/>
      <c r="B267" s="156"/>
      <c r="C267" s="157" t="s">
        <v>756</v>
      </c>
      <c r="D267" s="157" t="s">
        <v>197</v>
      </c>
      <c r="E267" s="158" t="s">
        <v>3062</v>
      </c>
      <c r="F267" s="159" t="s">
        <v>3063</v>
      </c>
      <c r="G267" s="160" t="s">
        <v>2761</v>
      </c>
      <c r="H267" s="161">
        <v>18</v>
      </c>
      <c r="I267" s="162"/>
      <c r="J267" s="163">
        <f t="shared" si="60"/>
        <v>0</v>
      </c>
      <c r="K267" s="164"/>
      <c r="L267" s="34"/>
      <c r="M267" s="165" t="s">
        <v>1</v>
      </c>
      <c r="N267" s="166" t="s">
        <v>40</v>
      </c>
      <c r="O267" s="62"/>
      <c r="P267" s="167">
        <f t="shared" si="61"/>
        <v>0</v>
      </c>
      <c r="Q267" s="167">
        <v>0</v>
      </c>
      <c r="R267" s="167">
        <f t="shared" si="62"/>
        <v>0</v>
      </c>
      <c r="S267" s="167">
        <v>0</v>
      </c>
      <c r="T267" s="168">
        <f t="shared" si="6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200</v>
      </c>
      <c r="AT267" s="169" t="s">
        <v>197</v>
      </c>
      <c r="AU267" s="169" t="s">
        <v>81</v>
      </c>
      <c r="AY267" s="18" t="s">
        <v>196</v>
      </c>
      <c r="BE267" s="170">
        <f t="shared" si="64"/>
        <v>0</v>
      </c>
      <c r="BF267" s="170">
        <f t="shared" si="65"/>
        <v>0</v>
      </c>
      <c r="BG267" s="170">
        <f t="shared" si="66"/>
        <v>0</v>
      </c>
      <c r="BH267" s="170">
        <f t="shared" si="67"/>
        <v>0</v>
      </c>
      <c r="BI267" s="170">
        <f t="shared" si="68"/>
        <v>0</v>
      </c>
      <c r="BJ267" s="18" t="s">
        <v>87</v>
      </c>
      <c r="BK267" s="170">
        <f t="shared" si="69"/>
        <v>0</v>
      </c>
      <c r="BL267" s="18" t="s">
        <v>200</v>
      </c>
      <c r="BM267" s="169" t="s">
        <v>1463</v>
      </c>
    </row>
    <row r="268" spans="1:65" s="2" customFormat="1" ht="16.5" customHeight="1">
      <c r="A268" s="33"/>
      <c r="B268" s="156"/>
      <c r="C268" s="197" t="s">
        <v>761</v>
      </c>
      <c r="D268" s="197" t="s">
        <v>305</v>
      </c>
      <c r="E268" s="198" t="s">
        <v>3064</v>
      </c>
      <c r="F268" s="199" t="s">
        <v>3065</v>
      </c>
      <c r="G268" s="200" t="s">
        <v>3066</v>
      </c>
      <c r="H268" s="201">
        <v>18</v>
      </c>
      <c r="I268" s="202"/>
      <c r="J268" s="203">
        <f t="shared" si="60"/>
        <v>0</v>
      </c>
      <c r="K268" s="204"/>
      <c r="L268" s="205"/>
      <c r="M268" s="206" t="s">
        <v>1</v>
      </c>
      <c r="N268" s="207" t="s">
        <v>40</v>
      </c>
      <c r="O268" s="62"/>
      <c r="P268" s="167">
        <f t="shared" si="61"/>
        <v>0</v>
      </c>
      <c r="Q268" s="167">
        <v>0</v>
      </c>
      <c r="R268" s="167">
        <f t="shared" si="62"/>
        <v>0</v>
      </c>
      <c r="S268" s="167">
        <v>0</v>
      </c>
      <c r="T268" s="168">
        <f t="shared" si="6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249</v>
      </c>
      <c r="AT268" s="169" t="s">
        <v>305</v>
      </c>
      <c r="AU268" s="169" t="s">
        <v>81</v>
      </c>
      <c r="AY268" s="18" t="s">
        <v>196</v>
      </c>
      <c r="BE268" s="170">
        <f t="shared" si="64"/>
        <v>0</v>
      </c>
      <c r="BF268" s="170">
        <f t="shared" si="65"/>
        <v>0</v>
      </c>
      <c r="BG268" s="170">
        <f t="shared" si="66"/>
        <v>0</v>
      </c>
      <c r="BH268" s="170">
        <f t="shared" si="67"/>
        <v>0</v>
      </c>
      <c r="BI268" s="170">
        <f t="shared" si="68"/>
        <v>0</v>
      </c>
      <c r="BJ268" s="18" t="s">
        <v>87</v>
      </c>
      <c r="BK268" s="170">
        <f t="shared" si="69"/>
        <v>0</v>
      </c>
      <c r="BL268" s="18" t="s">
        <v>200</v>
      </c>
      <c r="BM268" s="169" t="s">
        <v>1475</v>
      </c>
    </row>
    <row r="269" spans="1:65" s="12" customFormat="1" ht="25.9" customHeight="1">
      <c r="B269" s="146"/>
      <c r="D269" s="147" t="s">
        <v>73</v>
      </c>
      <c r="E269" s="148" t="s">
        <v>3067</v>
      </c>
      <c r="F269" s="148" t="s">
        <v>3068</v>
      </c>
      <c r="I269" s="149"/>
      <c r="J269" s="134">
        <f>BK269</f>
        <v>0</v>
      </c>
      <c r="L269" s="146"/>
      <c r="M269" s="150"/>
      <c r="N269" s="151"/>
      <c r="O269" s="151"/>
      <c r="P269" s="152">
        <f>SUM(P270:P273)</f>
        <v>0</v>
      </c>
      <c r="Q269" s="151"/>
      <c r="R269" s="152">
        <f>SUM(R270:R273)</f>
        <v>0</v>
      </c>
      <c r="S269" s="151"/>
      <c r="T269" s="153">
        <f>SUM(T270:T273)</f>
        <v>0</v>
      </c>
      <c r="AR269" s="147" t="s">
        <v>81</v>
      </c>
      <c r="AT269" s="154" t="s">
        <v>73</v>
      </c>
      <c r="AU269" s="154" t="s">
        <v>74</v>
      </c>
      <c r="AY269" s="147" t="s">
        <v>196</v>
      </c>
      <c r="BK269" s="155">
        <f>SUM(BK270:BK273)</f>
        <v>0</v>
      </c>
    </row>
    <row r="270" spans="1:65" s="2" customFormat="1" ht="16.5" customHeight="1">
      <c r="A270" s="33"/>
      <c r="B270" s="156"/>
      <c r="C270" s="157" t="s">
        <v>772</v>
      </c>
      <c r="D270" s="157" t="s">
        <v>197</v>
      </c>
      <c r="E270" s="158" t="s">
        <v>3069</v>
      </c>
      <c r="F270" s="159" t="s">
        <v>3070</v>
      </c>
      <c r="G270" s="160" t="s">
        <v>444</v>
      </c>
      <c r="H270" s="161">
        <v>30</v>
      </c>
      <c r="I270" s="162"/>
      <c r="J270" s="163">
        <f>ROUND(I270*H270,2)</f>
        <v>0</v>
      </c>
      <c r="K270" s="164"/>
      <c r="L270" s="34"/>
      <c r="M270" s="165" t="s">
        <v>1</v>
      </c>
      <c r="N270" s="166" t="s">
        <v>40</v>
      </c>
      <c r="O270" s="62"/>
      <c r="P270" s="167">
        <f>O270*H270</f>
        <v>0</v>
      </c>
      <c r="Q270" s="167">
        <v>0</v>
      </c>
      <c r="R270" s="167">
        <f>Q270*H270</f>
        <v>0</v>
      </c>
      <c r="S270" s="167">
        <v>0</v>
      </c>
      <c r="T270" s="16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200</v>
      </c>
      <c r="AT270" s="169" t="s">
        <v>197</v>
      </c>
      <c r="AU270" s="169" t="s">
        <v>81</v>
      </c>
      <c r="AY270" s="18" t="s">
        <v>196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8" t="s">
        <v>87</v>
      </c>
      <c r="BK270" s="170">
        <f>ROUND(I270*H270,2)</f>
        <v>0</v>
      </c>
      <c r="BL270" s="18" t="s">
        <v>200</v>
      </c>
      <c r="BM270" s="169" t="s">
        <v>1484</v>
      </c>
    </row>
    <row r="271" spans="1:65" s="2" customFormat="1" ht="16.5" customHeight="1">
      <c r="A271" s="33"/>
      <c r="B271" s="156"/>
      <c r="C271" s="157" t="s">
        <v>778</v>
      </c>
      <c r="D271" s="157" t="s">
        <v>197</v>
      </c>
      <c r="E271" s="158" t="s">
        <v>3071</v>
      </c>
      <c r="F271" s="159" t="s">
        <v>3072</v>
      </c>
      <c r="G271" s="160" t="s">
        <v>444</v>
      </c>
      <c r="H271" s="161">
        <v>249</v>
      </c>
      <c r="I271" s="162"/>
      <c r="J271" s="163">
        <f>ROUND(I271*H271,2)</f>
        <v>0</v>
      </c>
      <c r="K271" s="164"/>
      <c r="L271" s="34"/>
      <c r="M271" s="165" t="s">
        <v>1</v>
      </c>
      <c r="N271" s="166" t="s">
        <v>40</v>
      </c>
      <c r="O271" s="62"/>
      <c r="P271" s="167">
        <f>O271*H271</f>
        <v>0</v>
      </c>
      <c r="Q271" s="167">
        <v>0</v>
      </c>
      <c r="R271" s="167">
        <f>Q271*H271</f>
        <v>0</v>
      </c>
      <c r="S271" s="167">
        <v>0</v>
      </c>
      <c r="T271" s="16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200</v>
      </c>
      <c r="AT271" s="169" t="s">
        <v>197</v>
      </c>
      <c r="AU271" s="169" t="s">
        <v>81</v>
      </c>
      <c r="AY271" s="18" t="s">
        <v>196</v>
      </c>
      <c r="BE271" s="170">
        <f>IF(N271="základná",J271,0)</f>
        <v>0</v>
      </c>
      <c r="BF271" s="170">
        <f>IF(N271="znížená",J271,0)</f>
        <v>0</v>
      </c>
      <c r="BG271" s="170">
        <f>IF(N271="zákl. prenesená",J271,0)</f>
        <v>0</v>
      </c>
      <c r="BH271" s="170">
        <f>IF(N271="zníž. prenesená",J271,0)</f>
        <v>0</v>
      </c>
      <c r="BI271" s="170">
        <f>IF(N271="nulová",J271,0)</f>
        <v>0</v>
      </c>
      <c r="BJ271" s="18" t="s">
        <v>87</v>
      </c>
      <c r="BK271" s="170">
        <f>ROUND(I271*H271,2)</f>
        <v>0</v>
      </c>
      <c r="BL271" s="18" t="s">
        <v>200</v>
      </c>
      <c r="BM271" s="169" t="s">
        <v>1501</v>
      </c>
    </row>
    <row r="272" spans="1:65" s="2" customFormat="1" ht="21.75" customHeight="1">
      <c r="A272" s="33"/>
      <c r="B272" s="156"/>
      <c r="C272" s="157" t="s">
        <v>783</v>
      </c>
      <c r="D272" s="157" t="s">
        <v>197</v>
      </c>
      <c r="E272" s="158" t="s">
        <v>3073</v>
      </c>
      <c r="F272" s="159" t="s">
        <v>3074</v>
      </c>
      <c r="G272" s="160" t="s">
        <v>316</v>
      </c>
      <c r="H272" s="161">
        <v>1000</v>
      </c>
      <c r="I272" s="162"/>
      <c r="J272" s="163">
        <f>ROUND(I272*H272,2)</f>
        <v>0</v>
      </c>
      <c r="K272" s="164"/>
      <c r="L272" s="34"/>
      <c r="M272" s="165" t="s">
        <v>1</v>
      </c>
      <c r="N272" s="166" t="s">
        <v>40</v>
      </c>
      <c r="O272" s="62"/>
      <c r="P272" s="167">
        <f>O272*H272</f>
        <v>0</v>
      </c>
      <c r="Q272" s="167">
        <v>0</v>
      </c>
      <c r="R272" s="167">
        <f>Q272*H272</f>
        <v>0</v>
      </c>
      <c r="S272" s="167">
        <v>0</v>
      </c>
      <c r="T272" s="16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200</v>
      </c>
      <c r="AT272" s="169" t="s">
        <v>197</v>
      </c>
      <c r="AU272" s="169" t="s">
        <v>81</v>
      </c>
      <c r="AY272" s="18" t="s">
        <v>196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8" t="s">
        <v>87</v>
      </c>
      <c r="BK272" s="170">
        <f>ROUND(I272*H272,2)</f>
        <v>0</v>
      </c>
      <c r="BL272" s="18" t="s">
        <v>200</v>
      </c>
      <c r="BM272" s="169" t="s">
        <v>1509</v>
      </c>
    </row>
    <row r="273" spans="1:65" s="2" customFormat="1" ht="24.2" customHeight="1">
      <c r="A273" s="33"/>
      <c r="B273" s="156"/>
      <c r="C273" s="157" t="s">
        <v>788</v>
      </c>
      <c r="D273" s="157" t="s">
        <v>197</v>
      </c>
      <c r="E273" s="158" t="s">
        <v>3075</v>
      </c>
      <c r="F273" s="159" t="s">
        <v>3076</v>
      </c>
      <c r="G273" s="160" t="s">
        <v>1650</v>
      </c>
      <c r="H273" s="208"/>
      <c r="I273" s="162"/>
      <c r="J273" s="163">
        <f>ROUND(I273*H273,2)</f>
        <v>0</v>
      </c>
      <c r="K273" s="164"/>
      <c r="L273" s="34"/>
      <c r="M273" s="165" t="s">
        <v>1</v>
      </c>
      <c r="N273" s="166" t="s">
        <v>40</v>
      </c>
      <c r="O273" s="62"/>
      <c r="P273" s="167">
        <f>O273*H273</f>
        <v>0</v>
      </c>
      <c r="Q273" s="167">
        <v>0</v>
      </c>
      <c r="R273" s="167">
        <f>Q273*H273</f>
        <v>0</v>
      </c>
      <c r="S273" s="167">
        <v>0</v>
      </c>
      <c r="T273" s="16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200</v>
      </c>
      <c r="AT273" s="169" t="s">
        <v>197</v>
      </c>
      <c r="AU273" s="169" t="s">
        <v>81</v>
      </c>
      <c r="AY273" s="18" t="s">
        <v>196</v>
      </c>
      <c r="BE273" s="170">
        <f>IF(N273="základná",J273,0)</f>
        <v>0</v>
      </c>
      <c r="BF273" s="170">
        <f>IF(N273="znížená",J273,0)</f>
        <v>0</v>
      </c>
      <c r="BG273" s="170">
        <f>IF(N273="zákl. prenesená",J273,0)</f>
        <v>0</v>
      </c>
      <c r="BH273" s="170">
        <f>IF(N273="zníž. prenesená",J273,0)</f>
        <v>0</v>
      </c>
      <c r="BI273" s="170">
        <f>IF(N273="nulová",J273,0)</f>
        <v>0</v>
      </c>
      <c r="BJ273" s="18" t="s">
        <v>87</v>
      </c>
      <c r="BK273" s="170">
        <f>ROUND(I273*H273,2)</f>
        <v>0</v>
      </c>
      <c r="BL273" s="18" t="s">
        <v>200</v>
      </c>
      <c r="BM273" s="169" t="s">
        <v>1518</v>
      </c>
    </row>
    <row r="274" spans="1:65" s="12" customFormat="1" ht="25.9" customHeight="1">
      <c r="B274" s="146"/>
      <c r="D274" s="147" t="s">
        <v>73</v>
      </c>
      <c r="E274" s="148" t="s">
        <v>3077</v>
      </c>
      <c r="F274" s="148" t="s">
        <v>3078</v>
      </c>
      <c r="I274" s="149"/>
      <c r="J274" s="134">
        <f>BK274</f>
        <v>0</v>
      </c>
      <c r="L274" s="146"/>
      <c r="M274" s="150"/>
      <c r="N274" s="151"/>
      <c r="O274" s="151"/>
      <c r="P274" s="152">
        <f>SUM(P275:P280)</f>
        <v>0</v>
      </c>
      <c r="Q274" s="151"/>
      <c r="R274" s="152">
        <f>SUM(R275:R280)</f>
        <v>0</v>
      </c>
      <c r="S274" s="151"/>
      <c r="T274" s="153">
        <f>SUM(T275:T280)</f>
        <v>0</v>
      </c>
      <c r="AR274" s="147" t="s">
        <v>81</v>
      </c>
      <c r="AT274" s="154" t="s">
        <v>73</v>
      </c>
      <c r="AU274" s="154" t="s">
        <v>74</v>
      </c>
      <c r="AY274" s="147" t="s">
        <v>196</v>
      </c>
      <c r="BK274" s="155">
        <f>SUM(BK275:BK280)</f>
        <v>0</v>
      </c>
    </row>
    <row r="275" spans="1:65" s="2" customFormat="1" ht="16.5" customHeight="1">
      <c r="A275" s="33"/>
      <c r="B275" s="156"/>
      <c r="C275" s="157" t="s">
        <v>795</v>
      </c>
      <c r="D275" s="157" t="s">
        <v>197</v>
      </c>
      <c r="E275" s="158" t="s">
        <v>3079</v>
      </c>
      <c r="F275" s="159" t="s">
        <v>3080</v>
      </c>
      <c r="G275" s="160" t="s">
        <v>2409</v>
      </c>
      <c r="H275" s="161">
        <v>40</v>
      </c>
      <c r="I275" s="162"/>
      <c r="J275" s="163">
        <f t="shared" ref="J275:J280" si="70">ROUND(I275*H275,2)</f>
        <v>0</v>
      </c>
      <c r="K275" s="164"/>
      <c r="L275" s="34"/>
      <c r="M275" s="165" t="s">
        <v>1</v>
      </c>
      <c r="N275" s="166" t="s">
        <v>40</v>
      </c>
      <c r="O275" s="62"/>
      <c r="P275" s="167">
        <f t="shared" ref="P275:P280" si="71">O275*H275</f>
        <v>0</v>
      </c>
      <c r="Q275" s="167">
        <v>0</v>
      </c>
      <c r="R275" s="167">
        <f t="shared" ref="R275:R280" si="72">Q275*H275</f>
        <v>0</v>
      </c>
      <c r="S275" s="167">
        <v>0</v>
      </c>
      <c r="T275" s="168">
        <f t="shared" ref="T275:T280" si="73"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200</v>
      </c>
      <c r="AT275" s="169" t="s">
        <v>197</v>
      </c>
      <c r="AU275" s="169" t="s">
        <v>81</v>
      </c>
      <c r="AY275" s="18" t="s">
        <v>196</v>
      </c>
      <c r="BE275" s="170">
        <f t="shared" ref="BE275:BE280" si="74">IF(N275="základná",J275,0)</f>
        <v>0</v>
      </c>
      <c r="BF275" s="170">
        <f t="shared" ref="BF275:BF280" si="75">IF(N275="znížená",J275,0)</f>
        <v>0</v>
      </c>
      <c r="BG275" s="170">
        <f t="shared" ref="BG275:BG280" si="76">IF(N275="zákl. prenesená",J275,0)</f>
        <v>0</v>
      </c>
      <c r="BH275" s="170">
        <f t="shared" ref="BH275:BH280" si="77">IF(N275="zníž. prenesená",J275,0)</f>
        <v>0</v>
      </c>
      <c r="BI275" s="170">
        <f t="shared" ref="BI275:BI280" si="78">IF(N275="nulová",J275,0)</f>
        <v>0</v>
      </c>
      <c r="BJ275" s="18" t="s">
        <v>87</v>
      </c>
      <c r="BK275" s="170">
        <f t="shared" ref="BK275:BK280" si="79">ROUND(I275*H275,2)</f>
        <v>0</v>
      </c>
      <c r="BL275" s="18" t="s">
        <v>200</v>
      </c>
      <c r="BM275" s="169" t="s">
        <v>1527</v>
      </c>
    </row>
    <row r="276" spans="1:65" s="2" customFormat="1" ht="16.5" customHeight="1">
      <c r="A276" s="33"/>
      <c r="B276" s="156"/>
      <c r="C276" s="157" t="s">
        <v>797</v>
      </c>
      <c r="D276" s="157" t="s">
        <v>197</v>
      </c>
      <c r="E276" s="158" t="s">
        <v>3081</v>
      </c>
      <c r="F276" s="159" t="s">
        <v>3082</v>
      </c>
      <c r="G276" s="160" t="s">
        <v>2409</v>
      </c>
      <c r="H276" s="161">
        <v>10</v>
      </c>
      <c r="I276" s="162"/>
      <c r="J276" s="163">
        <f t="shared" si="70"/>
        <v>0</v>
      </c>
      <c r="K276" s="164"/>
      <c r="L276" s="34"/>
      <c r="M276" s="165" t="s">
        <v>1</v>
      </c>
      <c r="N276" s="166" t="s">
        <v>40</v>
      </c>
      <c r="O276" s="62"/>
      <c r="P276" s="167">
        <f t="shared" si="71"/>
        <v>0</v>
      </c>
      <c r="Q276" s="167">
        <v>0</v>
      </c>
      <c r="R276" s="167">
        <f t="shared" si="72"/>
        <v>0</v>
      </c>
      <c r="S276" s="167">
        <v>0</v>
      </c>
      <c r="T276" s="168">
        <f t="shared" si="7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200</v>
      </c>
      <c r="AT276" s="169" t="s">
        <v>197</v>
      </c>
      <c r="AU276" s="169" t="s">
        <v>81</v>
      </c>
      <c r="AY276" s="18" t="s">
        <v>196</v>
      </c>
      <c r="BE276" s="170">
        <f t="shared" si="74"/>
        <v>0</v>
      </c>
      <c r="BF276" s="170">
        <f t="shared" si="75"/>
        <v>0</v>
      </c>
      <c r="BG276" s="170">
        <f t="shared" si="76"/>
        <v>0</v>
      </c>
      <c r="BH276" s="170">
        <f t="shared" si="77"/>
        <v>0</v>
      </c>
      <c r="BI276" s="170">
        <f t="shared" si="78"/>
        <v>0</v>
      </c>
      <c r="BJ276" s="18" t="s">
        <v>87</v>
      </c>
      <c r="BK276" s="170">
        <f t="shared" si="79"/>
        <v>0</v>
      </c>
      <c r="BL276" s="18" t="s">
        <v>200</v>
      </c>
      <c r="BM276" s="169" t="s">
        <v>1536</v>
      </c>
    </row>
    <row r="277" spans="1:65" s="2" customFormat="1" ht="16.5" customHeight="1">
      <c r="A277" s="33"/>
      <c r="B277" s="156"/>
      <c r="C277" s="157" t="s">
        <v>801</v>
      </c>
      <c r="D277" s="157" t="s">
        <v>197</v>
      </c>
      <c r="E277" s="158" t="s">
        <v>3083</v>
      </c>
      <c r="F277" s="159" t="s">
        <v>3084</v>
      </c>
      <c r="G277" s="160" t="s">
        <v>2409</v>
      </c>
      <c r="H277" s="161">
        <v>16</v>
      </c>
      <c r="I277" s="162"/>
      <c r="J277" s="163">
        <f t="shared" si="70"/>
        <v>0</v>
      </c>
      <c r="K277" s="164"/>
      <c r="L277" s="34"/>
      <c r="M277" s="165" t="s">
        <v>1</v>
      </c>
      <c r="N277" s="166" t="s">
        <v>40</v>
      </c>
      <c r="O277" s="62"/>
      <c r="P277" s="167">
        <f t="shared" si="71"/>
        <v>0</v>
      </c>
      <c r="Q277" s="167">
        <v>0</v>
      </c>
      <c r="R277" s="167">
        <f t="shared" si="72"/>
        <v>0</v>
      </c>
      <c r="S277" s="167">
        <v>0</v>
      </c>
      <c r="T277" s="168">
        <f t="shared" si="7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200</v>
      </c>
      <c r="AT277" s="169" t="s">
        <v>197</v>
      </c>
      <c r="AU277" s="169" t="s">
        <v>81</v>
      </c>
      <c r="AY277" s="18" t="s">
        <v>196</v>
      </c>
      <c r="BE277" s="170">
        <f t="shared" si="74"/>
        <v>0</v>
      </c>
      <c r="BF277" s="170">
        <f t="shared" si="75"/>
        <v>0</v>
      </c>
      <c r="BG277" s="170">
        <f t="shared" si="76"/>
        <v>0</v>
      </c>
      <c r="BH277" s="170">
        <f t="shared" si="77"/>
        <v>0</v>
      </c>
      <c r="BI277" s="170">
        <f t="shared" si="78"/>
        <v>0</v>
      </c>
      <c r="BJ277" s="18" t="s">
        <v>87</v>
      </c>
      <c r="BK277" s="170">
        <f t="shared" si="79"/>
        <v>0</v>
      </c>
      <c r="BL277" s="18" t="s">
        <v>200</v>
      </c>
      <c r="BM277" s="169" t="s">
        <v>1549</v>
      </c>
    </row>
    <row r="278" spans="1:65" s="2" customFormat="1" ht="16.5" customHeight="1">
      <c r="A278" s="33"/>
      <c r="B278" s="156"/>
      <c r="C278" s="157" t="s">
        <v>804</v>
      </c>
      <c r="D278" s="157" t="s">
        <v>197</v>
      </c>
      <c r="E278" s="158" t="s">
        <v>3085</v>
      </c>
      <c r="F278" s="159" t="s">
        <v>3086</v>
      </c>
      <c r="G278" s="160" t="s">
        <v>2409</v>
      </c>
      <c r="H278" s="161">
        <v>10</v>
      </c>
      <c r="I278" s="162"/>
      <c r="J278" s="163">
        <f t="shared" si="70"/>
        <v>0</v>
      </c>
      <c r="K278" s="164"/>
      <c r="L278" s="34"/>
      <c r="M278" s="165" t="s">
        <v>1</v>
      </c>
      <c r="N278" s="166" t="s">
        <v>40</v>
      </c>
      <c r="O278" s="62"/>
      <c r="P278" s="167">
        <f t="shared" si="71"/>
        <v>0</v>
      </c>
      <c r="Q278" s="167">
        <v>0</v>
      </c>
      <c r="R278" s="167">
        <f t="shared" si="72"/>
        <v>0</v>
      </c>
      <c r="S278" s="167">
        <v>0</v>
      </c>
      <c r="T278" s="168">
        <f t="shared" si="7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200</v>
      </c>
      <c r="AT278" s="169" t="s">
        <v>197</v>
      </c>
      <c r="AU278" s="169" t="s">
        <v>81</v>
      </c>
      <c r="AY278" s="18" t="s">
        <v>196</v>
      </c>
      <c r="BE278" s="170">
        <f t="shared" si="74"/>
        <v>0</v>
      </c>
      <c r="BF278" s="170">
        <f t="shared" si="75"/>
        <v>0</v>
      </c>
      <c r="BG278" s="170">
        <f t="shared" si="76"/>
        <v>0</v>
      </c>
      <c r="BH278" s="170">
        <f t="shared" si="77"/>
        <v>0</v>
      </c>
      <c r="BI278" s="170">
        <f t="shared" si="78"/>
        <v>0</v>
      </c>
      <c r="BJ278" s="18" t="s">
        <v>87</v>
      </c>
      <c r="BK278" s="170">
        <f t="shared" si="79"/>
        <v>0</v>
      </c>
      <c r="BL278" s="18" t="s">
        <v>200</v>
      </c>
      <c r="BM278" s="169" t="s">
        <v>1557</v>
      </c>
    </row>
    <row r="279" spans="1:65" s="2" customFormat="1" ht="16.5" customHeight="1">
      <c r="A279" s="33"/>
      <c r="B279" s="156"/>
      <c r="C279" s="157" t="s">
        <v>808</v>
      </c>
      <c r="D279" s="157" t="s">
        <v>197</v>
      </c>
      <c r="E279" s="158" t="s">
        <v>3087</v>
      </c>
      <c r="F279" s="159" t="s">
        <v>3088</v>
      </c>
      <c r="G279" s="160" t="s">
        <v>2409</v>
      </c>
      <c r="H279" s="161">
        <v>16</v>
      </c>
      <c r="I279" s="162"/>
      <c r="J279" s="163">
        <f t="shared" si="70"/>
        <v>0</v>
      </c>
      <c r="K279" s="164"/>
      <c r="L279" s="34"/>
      <c r="M279" s="165" t="s">
        <v>1</v>
      </c>
      <c r="N279" s="166" t="s">
        <v>40</v>
      </c>
      <c r="O279" s="62"/>
      <c r="P279" s="167">
        <f t="shared" si="71"/>
        <v>0</v>
      </c>
      <c r="Q279" s="167">
        <v>0</v>
      </c>
      <c r="R279" s="167">
        <f t="shared" si="72"/>
        <v>0</v>
      </c>
      <c r="S279" s="167">
        <v>0</v>
      </c>
      <c r="T279" s="168">
        <f t="shared" si="7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200</v>
      </c>
      <c r="AT279" s="169" t="s">
        <v>197</v>
      </c>
      <c r="AU279" s="169" t="s">
        <v>81</v>
      </c>
      <c r="AY279" s="18" t="s">
        <v>196</v>
      </c>
      <c r="BE279" s="170">
        <f t="shared" si="74"/>
        <v>0</v>
      </c>
      <c r="BF279" s="170">
        <f t="shared" si="75"/>
        <v>0</v>
      </c>
      <c r="BG279" s="170">
        <f t="shared" si="76"/>
        <v>0</v>
      </c>
      <c r="BH279" s="170">
        <f t="shared" si="77"/>
        <v>0</v>
      </c>
      <c r="BI279" s="170">
        <f t="shared" si="78"/>
        <v>0</v>
      </c>
      <c r="BJ279" s="18" t="s">
        <v>87</v>
      </c>
      <c r="BK279" s="170">
        <f t="shared" si="79"/>
        <v>0</v>
      </c>
      <c r="BL279" s="18" t="s">
        <v>200</v>
      </c>
      <c r="BM279" s="169" t="s">
        <v>1567</v>
      </c>
    </row>
    <row r="280" spans="1:65" s="2" customFormat="1" ht="16.5" customHeight="1">
      <c r="A280" s="33"/>
      <c r="B280" s="156"/>
      <c r="C280" s="157" t="s">
        <v>810</v>
      </c>
      <c r="D280" s="157" t="s">
        <v>197</v>
      </c>
      <c r="E280" s="158" t="s">
        <v>3089</v>
      </c>
      <c r="F280" s="159" t="s">
        <v>3090</v>
      </c>
      <c r="G280" s="160" t="s">
        <v>2409</v>
      </c>
      <c r="H280" s="161">
        <v>300</v>
      </c>
      <c r="I280" s="162"/>
      <c r="J280" s="163">
        <f t="shared" si="70"/>
        <v>0</v>
      </c>
      <c r="K280" s="164"/>
      <c r="L280" s="34"/>
      <c r="M280" s="165" t="s">
        <v>1</v>
      </c>
      <c r="N280" s="166" t="s">
        <v>40</v>
      </c>
      <c r="O280" s="62"/>
      <c r="P280" s="167">
        <f t="shared" si="71"/>
        <v>0</v>
      </c>
      <c r="Q280" s="167">
        <v>0</v>
      </c>
      <c r="R280" s="167">
        <f t="shared" si="72"/>
        <v>0</v>
      </c>
      <c r="S280" s="167">
        <v>0</v>
      </c>
      <c r="T280" s="168">
        <f t="shared" si="7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200</v>
      </c>
      <c r="AT280" s="169" t="s">
        <v>197</v>
      </c>
      <c r="AU280" s="169" t="s">
        <v>81</v>
      </c>
      <c r="AY280" s="18" t="s">
        <v>196</v>
      </c>
      <c r="BE280" s="170">
        <f t="shared" si="74"/>
        <v>0</v>
      </c>
      <c r="BF280" s="170">
        <f t="shared" si="75"/>
        <v>0</v>
      </c>
      <c r="BG280" s="170">
        <f t="shared" si="76"/>
        <v>0</v>
      </c>
      <c r="BH280" s="170">
        <f t="shared" si="77"/>
        <v>0</v>
      </c>
      <c r="BI280" s="170">
        <f t="shared" si="78"/>
        <v>0</v>
      </c>
      <c r="BJ280" s="18" t="s">
        <v>87</v>
      </c>
      <c r="BK280" s="170">
        <f t="shared" si="79"/>
        <v>0</v>
      </c>
      <c r="BL280" s="18" t="s">
        <v>200</v>
      </c>
      <c r="BM280" s="169" t="s">
        <v>1575</v>
      </c>
    </row>
    <row r="281" spans="1:65" s="2" customFormat="1" ht="49.9" customHeight="1">
      <c r="A281" s="33"/>
      <c r="B281" s="34"/>
      <c r="C281" s="33"/>
      <c r="D281" s="33"/>
      <c r="E281" s="148" t="s">
        <v>1968</v>
      </c>
      <c r="F281" s="148" t="s">
        <v>1969</v>
      </c>
      <c r="G281" s="33"/>
      <c r="H281" s="33"/>
      <c r="I281" s="33"/>
      <c r="J281" s="134">
        <f t="shared" ref="J281:J291" si="80">BK281</f>
        <v>0</v>
      </c>
      <c r="K281" s="33"/>
      <c r="L281" s="34"/>
      <c r="M281" s="209"/>
      <c r="N281" s="210"/>
      <c r="O281" s="62"/>
      <c r="P281" s="62"/>
      <c r="Q281" s="62"/>
      <c r="R281" s="62"/>
      <c r="S281" s="62"/>
      <c r="T281" s="6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73</v>
      </c>
      <c r="AU281" s="18" t="s">
        <v>74</v>
      </c>
      <c r="AY281" s="18" t="s">
        <v>1970</v>
      </c>
      <c r="BK281" s="170">
        <f>SUM(BK282:BK291)</f>
        <v>0</v>
      </c>
    </row>
    <row r="282" spans="1:65" s="2" customFormat="1" ht="16.350000000000001" customHeight="1">
      <c r="A282" s="33"/>
      <c r="B282" s="34"/>
      <c r="C282" s="211" t="s">
        <v>1</v>
      </c>
      <c r="D282" s="211" t="s">
        <v>197</v>
      </c>
      <c r="E282" s="212" t="s">
        <v>1</v>
      </c>
      <c r="F282" s="213" t="s">
        <v>1</v>
      </c>
      <c r="G282" s="214" t="s">
        <v>1</v>
      </c>
      <c r="H282" s="215"/>
      <c r="I282" s="216"/>
      <c r="J282" s="217">
        <f t="shared" si="80"/>
        <v>0</v>
      </c>
      <c r="K282" s="218"/>
      <c r="L282" s="34"/>
      <c r="M282" s="219" t="s">
        <v>1</v>
      </c>
      <c r="N282" s="220" t="s">
        <v>40</v>
      </c>
      <c r="O282" s="62"/>
      <c r="P282" s="62"/>
      <c r="Q282" s="62"/>
      <c r="R282" s="62"/>
      <c r="S282" s="62"/>
      <c r="T282" s="6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1970</v>
      </c>
      <c r="AU282" s="18" t="s">
        <v>81</v>
      </c>
      <c r="AY282" s="18" t="s">
        <v>1970</v>
      </c>
      <c r="BE282" s="170">
        <f t="shared" ref="BE282:BE291" si="81">IF(N282="základná",J282,0)</f>
        <v>0</v>
      </c>
      <c r="BF282" s="170">
        <f t="shared" ref="BF282:BF291" si="82">IF(N282="znížená",J282,0)</f>
        <v>0</v>
      </c>
      <c r="BG282" s="170">
        <f t="shared" ref="BG282:BG291" si="83">IF(N282="zákl. prenesená",J282,0)</f>
        <v>0</v>
      </c>
      <c r="BH282" s="170">
        <f t="shared" ref="BH282:BH291" si="84">IF(N282="zníž. prenesená",J282,0)</f>
        <v>0</v>
      </c>
      <c r="BI282" s="170">
        <f t="shared" ref="BI282:BI291" si="85">IF(N282="nulová",J282,0)</f>
        <v>0</v>
      </c>
      <c r="BJ282" s="18" t="s">
        <v>87</v>
      </c>
      <c r="BK282" s="170">
        <f t="shared" ref="BK282:BK291" si="86">I282*H282</f>
        <v>0</v>
      </c>
    </row>
    <row r="283" spans="1:65" s="2" customFormat="1" ht="16.350000000000001" customHeight="1">
      <c r="A283" s="33"/>
      <c r="B283" s="34"/>
      <c r="C283" s="211" t="s">
        <v>1</v>
      </c>
      <c r="D283" s="211" t="s">
        <v>197</v>
      </c>
      <c r="E283" s="212" t="s">
        <v>1</v>
      </c>
      <c r="F283" s="213" t="s">
        <v>1</v>
      </c>
      <c r="G283" s="214" t="s">
        <v>1</v>
      </c>
      <c r="H283" s="215"/>
      <c r="I283" s="216"/>
      <c r="J283" s="217">
        <f t="shared" si="80"/>
        <v>0</v>
      </c>
      <c r="K283" s="218"/>
      <c r="L283" s="34"/>
      <c r="M283" s="219" t="s">
        <v>1</v>
      </c>
      <c r="N283" s="220" t="s">
        <v>40</v>
      </c>
      <c r="O283" s="62"/>
      <c r="P283" s="62"/>
      <c r="Q283" s="62"/>
      <c r="R283" s="62"/>
      <c r="S283" s="62"/>
      <c r="T283" s="6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1970</v>
      </c>
      <c r="AU283" s="18" t="s">
        <v>81</v>
      </c>
      <c r="AY283" s="18" t="s">
        <v>1970</v>
      </c>
      <c r="BE283" s="170">
        <f t="shared" si="81"/>
        <v>0</v>
      </c>
      <c r="BF283" s="170">
        <f t="shared" si="82"/>
        <v>0</v>
      </c>
      <c r="BG283" s="170">
        <f t="shared" si="83"/>
        <v>0</v>
      </c>
      <c r="BH283" s="170">
        <f t="shared" si="84"/>
        <v>0</v>
      </c>
      <c r="BI283" s="170">
        <f t="shared" si="85"/>
        <v>0</v>
      </c>
      <c r="BJ283" s="18" t="s">
        <v>87</v>
      </c>
      <c r="BK283" s="170">
        <f t="shared" si="86"/>
        <v>0</v>
      </c>
    </row>
    <row r="284" spans="1:65" s="2" customFormat="1" ht="16.350000000000001" customHeight="1">
      <c r="A284" s="33"/>
      <c r="B284" s="34"/>
      <c r="C284" s="211" t="s">
        <v>1</v>
      </c>
      <c r="D284" s="211" t="s">
        <v>197</v>
      </c>
      <c r="E284" s="212" t="s">
        <v>1</v>
      </c>
      <c r="F284" s="213" t="s">
        <v>1</v>
      </c>
      <c r="G284" s="214" t="s">
        <v>1</v>
      </c>
      <c r="H284" s="215"/>
      <c r="I284" s="216"/>
      <c r="J284" s="217">
        <f t="shared" si="80"/>
        <v>0</v>
      </c>
      <c r="K284" s="218"/>
      <c r="L284" s="34"/>
      <c r="M284" s="219" t="s">
        <v>1</v>
      </c>
      <c r="N284" s="220" t="s">
        <v>40</v>
      </c>
      <c r="O284" s="62"/>
      <c r="P284" s="62"/>
      <c r="Q284" s="62"/>
      <c r="R284" s="62"/>
      <c r="S284" s="62"/>
      <c r="T284" s="6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1970</v>
      </c>
      <c r="AU284" s="18" t="s">
        <v>81</v>
      </c>
      <c r="AY284" s="18" t="s">
        <v>1970</v>
      </c>
      <c r="BE284" s="170">
        <f t="shared" si="81"/>
        <v>0</v>
      </c>
      <c r="BF284" s="170">
        <f t="shared" si="82"/>
        <v>0</v>
      </c>
      <c r="BG284" s="170">
        <f t="shared" si="83"/>
        <v>0</v>
      </c>
      <c r="BH284" s="170">
        <f t="shared" si="84"/>
        <v>0</v>
      </c>
      <c r="BI284" s="170">
        <f t="shared" si="85"/>
        <v>0</v>
      </c>
      <c r="BJ284" s="18" t="s">
        <v>87</v>
      </c>
      <c r="BK284" s="170">
        <f t="shared" si="86"/>
        <v>0</v>
      </c>
    </row>
    <row r="285" spans="1:65" s="2" customFormat="1" ht="16.350000000000001" customHeight="1">
      <c r="A285" s="33"/>
      <c r="B285" s="34"/>
      <c r="C285" s="211" t="s">
        <v>1</v>
      </c>
      <c r="D285" s="211" t="s">
        <v>197</v>
      </c>
      <c r="E285" s="212" t="s">
        <v>1</v>
      </c>
      <c r="F285" s="213" t="s">
        <v>1</v>
      </c>
      <c r="G285" s="214" t="s">
        <v>1</v>
      </c>
      <c r="H285" s="215"/>
      <c r="I285" s="216"/>
      <c r="J285" s="217">
        <f t="shared" si="80"/>
        <v>0</v>
      </c>
      <c r="K285" s="218"/>
      <c r="L285" s="34"/>
      <c r="M285" s="219" t="s">
        <v>1</v>
      </c>
      <c r="N285" s="220" t="s">
        <v>40</v>
      </c>
      <c r="O285" s="62"/>
      <c r="P285" s="62"/>
      <c r="Q285" s="62"/>
      <c r="R285" s="62"/>
      <c r="S285" s="62"/>
      <c r="T285" s="6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1970</v>
      </c>
      <c r="AU285" s="18" t="s">
        <v>81</v>
      </c>
      <c r="AY285" s="18" t="s">
        <v>1970</v>
      </c>
      <c r="BE285" s="170">
        <f t="shared" si="81"/>
        <v>0</v>
      </c>
      <c r="BF285" s="170">
        <f t="shared" si="82"/>
        <v>0</v>
      </c>
      <c r="BG285" s="170">
        <f t="shared" si="83"/>
        <v>0</v>
      </c>
      <c r="BH285" s="170">
        <f t="shared" si="84"/>
        <v>0</v>
      </c>
      <c r="BI285" s="170">
        <f t="shared" si="85"/>
        <v>0</v>
      </c>
      <c r="BJ285" s="18" t="s">
        <v>87</v>
      </c>
      <c r="BK285" s="170">
        <f t="shared" si="86"/>
        <v>0</v>
      </c>
    </row>
    <row r="286" spans="1:65" s="2" customFormat="1" ht="16.350000000000001" customHeight="1">
      <c r="A286" s="33"/>
      <c r="B286" s="34"/>
      <c r="C286" s="211" t="s">
        <v>1</v>
      </c>
      <c r="D286" s="211" t="s">
        <v>197</v>
      </c>
      <c r="E286" s="212" t="s">
        <v>1</v>
      </c>
      <c r="F286" s="213" t="s">
        <v>1</v>
      </c>
      <c r="G286" s="214" t="s">
        <v>1</v>
      </c>
      <c r="H286" s="215"/>
      <c r="I286" s="216"/>
      <c r="J286" s="217">
        <f t="shared" si="80"/>
        <v>0</v>
      </c>
      <c r="K286" s="218"/>
      <c r="L286" s="34"/>
      <c r="M286" s="219" t="s">
        <v>1</v>
      </c>
      <c r="N286" s="220" t="s">
        <v>40</v>
      </c>
      <c r="O286" s="62"/>
      <c r="P286" s="62"/>
      <c r="Q286" s="62"/>
      <c r="R286" s="62"/>
      <c r="S286" s="62"/>
      <c r="T286" s="6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1970</v>
      </c>
      <c r="AU286" s="18" t="s">
        <v>81</v>
      </c>
      <c r="AY286" s="18" t="s">
        <v>1970</v>
      </c>
      <c r="BE286" s="170">
        <f t="shared" si="81"/>
        <v>0</v>
      </c>
      <c r="BF286" s="170">
        <f t="shared" si="82"/>
        <v>0</v>
      </c>
      <c r="BG286" s="170">
        <f t="shared" si="83"/>
        <v>0</v>
      </c>
      <c r="BH286" s="170">
        <f t="shared" si="84"/>
        <v>0</v>
      </c>
      <c r="BI286" s="170">
        <f t="shared" si="85"/>
        <v>0</v>
      </c>
      <c r="BJ286" s="18" t="s">
        <v>87</v>
      </c>
      <c r="BK286" s="170">
        <f t="shared" si="86"/>
        <v>0</v>
      </c>
    </row>
    <row r="287" spans="1:65" s="2" customFormat="1" ht="16.350000000000001" customHeight="1">
      <c r="A287" s="33"/>
      <c r="B287" s="34"/>
      <c r="C287" s="211" t="s">
        <v>1</v>
      </c>
      <c r="D287" s="211" t="s">
        <v>197</v>
      </c>
      <c r="E287" s="212" t="s">
        <v>1</v>
      </c>
      <c r="F287" s="213" t="s">
        <v>1</v>
      </c>
      <c r="G287" s="214" t="s">
        <v>1</v>
      </c>
      <c r="H287" s="215"/>
      <c r="I287" s="216"/>
      <c r="J287" s="217">
        <f t="shared" si="80"/>
        <v>0</v>
      </c>
      <c r="K287" s="218"/>
      <c r="L287" s="34"/>
      <c r="M287" s="219" t="s">
        <v>1</v>
      </c>
      <c r="N287" s="220" t="s">
        <v>40</v>
      </c>
      <c r="O287" s="62"/>
      <c r="P287" s="62"/>
      <c r="Q287" s="62"/>
      <c r="R287" s="62"/>
      <c r="S287" s="62"/>
      <c r="T287" s="6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1970</v>
      </c>
      <c r="AU287" s="18" t="s">
        <v>81</v>
      </c>
      <c r="AY287" s="18" t="s">
        <v>1970</v>
      </c>
      <c r="BE287" s="170">
        <f t="shared" si="81"/>
        <v>0</v>
      </c>
      <c r="BF287" s="170">
        <f t="shared" si="82"/>
        <v>0</v>
      </c>
      <c r="BG287" s="170">
        <f t="shared" si="83"/>
        <v>0</v>
      </c>
      <c r="BH287" s="170">
        <f t="shared" si="84"/>
        <v>0</v>
      </c>
      <c r="BI287" s="170">
        <f t="shared" si="85"/>
        <v>0</v>
      </c>
      <c r="BJ287" s="18" t="s">
        <v>87</v>
      </c>
      <c r="BK287" s="170">
        <f t="shared" si="86"/>
        <v>0</v>
      </c>
    </row>
    <row r="288" spans="1:65" s="2" customFormat="1" ht="16.350000000000001" customHeight="1">
      <c r="A288" s="33"/>
      <c r="B288" s="34"/>
      <c r="C288" s="211" t="s">
        <v>1</v>
      </c>
      <c r="D288" s="211" t="s">
        <v>197</v>
      </c>
      <c r="E288" s="212" t="s">
        <v>1</v>
      </c>
      <c r="F288" s="213" t="s">
        <v>1</v>
      </c>
      <c r="G288" s="214" t="s">
        <v>1</v>
      </c>
      <c r="H288" s="215"/>
      <c r="I288" s="216"/>
      <c r="J288" s="217">
        <f t="shared" si="80"/>
        <v>0</v>
      </c>
      <c r="K288" s="218"/>
      <c r="L288" s="34"/>
      <c r="M288" s="219" t="s">
        <v>1</v>
      </c>
      <c r="N288" s="220" t="s">
        <v>40</v>
      </c>
      <c r="O288" s="62"/>
      <c r="P288" s="62"/>
      <c r="Q288" s="62"/>
      <c r="R288" s="62"/>
      <c r="S288" s="62"/>
      <c r="T288" s="6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1970</v>
      </c>
      <c r="AU288" s="18" t="s">
        <v>81</v>
      </c>
      <c r="AY288" s="18" t="s">
        <v>1970</v>
      </c>
      <c r="BE288" s="170">
        <f t="shared" si="81"/>
        <v>0</v>
      </c>
      <c r="BF288" s="170">
        <f t="shared" si="82"/>
        <v>0</v>
      </c>
      <c r="BG288" s="170">
        <f t="shared" si="83"/>
        <v>0</v>
      </c>
      <c r="BH288" s="170">
        <f t="shared" si="84"/>
        <v>0</v>
      </c>
      <c r="BI288" s="170">
        <f t="shared" si="85"/>
        <v>0</v>
      </c>
      <c r="BJ288" s="18" t="s">
        <v>87</v>
      </c>
      <c r="BK288" s="170">
        <f t="shared" si="86"/>
        <v>0</v>
      </c>
    </row>
    <row r="289" spans="1:63" s="2" customFormat="1" ht="16.350000000000001" customHeight="1">
      <c r="A289" s="33"/>
      <c r="B289" s="34"/>
      <c r="C289" s="211" t="s">
        <v>1</v>
      </c>
      <c r="D289" s="211" t="s">
        <v>197</v>
      </c>
      <c r="E289" s="212" t="s">
        <v>1</v>
      </c>
      <c r="F289" s="213" t="s">
        <v>1</v>
      </c>
      <c r="G289" s="214" t="s">
        <v>1</v>
      </c>
      <c r="H289" s="215"/>
      <c r="I289" s="216"/>
      <c r="J289" s="217">
        <f t="shared" si="80"/>
        <v>0</v>
      </c>
      <c r="K289" s="218"/>
      <c r="L289" s="34"/>
      <c r="M289" s="219" t="s">
        <v>1</v>
      </c>
      <c r="N289" s="220" t="s">
        <v>40</v>
      </c>
      <c r="O289" s="62"/>
      <c r="P289" s="62"/>
      <c r="Q289" s="62"/>
      <c r="R289" s="62"/>
      <c r="S289" s="62"/>
      <c r="T289" s="6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1970</v>
      </c>
      <c r="AU289" s="18" t="s">
        <v>81</v>
      </c>
      <c r="AY289" s="18" t="s">
        <v>1970</v>
      </c>
      <c r="BE289" s="170">
        <f t="shared" si="81"/>
        <v>0</v>
      </c>
      <c r="BF289" s="170">
        <f t="shared" si="82"/>
        <v>0</v>
      </c>
      <c r="BG289" s="170">
        <f t="shared" si="83"/>
        <v>0</v>
      </c>
      <c r="BH289" s="170">
        <f t="shared" si="84"/>
        <v>0</v>
      </c>
      <c r="BI289" s="170">
        <f t="shared" si="85"/>
        <v>0</v>
      </c>
      <c r="BJ289" s="18" t="s">
        <v>87</v>
      </c>
      <c r="BK289" s="170">
        <f t="shared" si="86"/>
        <v>0</v>
      </c>
    </row>
    <row r="290" spans="1:63" s="2" customFormat="1" ht="16.350000000000001" customHeight="1">
      <c r="A290" s="33"/>
      <c r="B290" s="34"/>
      <c r="C290" s="211" t="s">
        <v>1</v>
      </c>
      <c r="D290" s="211" t="s">
        <v>197</v>
      </c>
      <c r="E290" s="212" t="s">
        <v>1</v>
      </c>
      <c r="F290" s="213" t="s">
        <v>1</v>
      </c>
      <c r="G290" s="214" t="s">
        <v>1</v>
      </c>
      <c r="H290" s="215"/>
      <c r="I290" s="216"/>
      <c r="J290" s="217">
        <f t="shared" si="80"/>
        <v>0</v>
      </c>
      <c r="K290" s="218"/>
      <c r="L290" s="34"/>
      <c r="M290" s="219" t="s">
        <v>1</v>
      </c>
      <c r="N290" s="220" t="s">
        <v>40</v>
      </c>
      <c r="O290" s="62"/>
      <c r="P290" s="62"/>
      <c r="Q290" s="62"/>
      <c r="R290" s="62"/>
      <c r="S290" s="62"/>
      <c r="T290" s="6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1970</v>
      </c>
      <c r="AU290" s="18" t="s">
        <v>81</v>
      </c>
      <c r="AY290" s="18" t="s">
        <v>1970</v>
      </c>
      <c r="BE290" s="170">
        <f t="shared" si="81"/>
        <v>0</v>
      </c>
      <c r="BF290" s="170">
        <f t="shared" si="82"/>
        <v>0</v>
      </c>
      <c r="BG290" s="170">
        <f t="shared" si="83"/>
        <v>0</v>
      </c>
      <c r="BH290" s="170">
        <f t="shared" si="84"/>
        <v>0</v>
      </c>
      <c r="BI290" s="170">
        <f t="shared" si="85"/>
        <v>0</v>
      </c>
      <c r="BJ290" s="18" t="s">
        <v>87</v>
      </c>
      <c r="BK290" s="170">
        <f t="shared" si="86"/>
        <v>0</v>
      </c>
    </row>
    <row r="291" spans="1:63" s="2" customFormat="1" ht="16.350000000000001" customHeight="1">
      <c r="A291" s="33"/>
      <c r="B291" s="34"/>
      <c r="C291" s="211" t="s">
        <v>1</v>
      </c>
      <c r="D291" s="211" t="s">
        <v>197</v>
      </c>
      <c r="E291" s="212" t="s">
        <v>1</v>
      </c>
      <c r="F291" s="213" t="s">
        <v>1</v>
      </c>
      <c r="G291" s="214" t="s">
        <v>1</v>
      </c>
      <c r="H291" s="215"/>
      <c r="I291" s="216"/>
      <c r="J291" s="217">
        <f t="shared" si="80"/>
        <v>0</v>
      </c>
      <c r="K291" s="218"/>
      <c r="L291" s="34"/>
      <c r="M291" s="219" t="s">
        <v>1</v>
      </c>
      <c r="N291" s="220" t="s">
        <v>40</v>
      </c>
      <c r="O291" s="221"/>
      <c r="P291" s="221"/>
      <c r="Q291" s="221"/>
      <c r="R291" s="221"/>
      <c r="S291" s="221"/>
      <c r="T291" s="222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1970</v>
      </c>
      <c r="AU291" s="18" t="s">
        <v>81</v>
      </c>
      <c r="AY291" s="18" t="s">
        <v>1970</v>
      </c>
      <c r="BE291" s="170">
        <f t="shared" si="81"/>
        <v>0</v>
      </c>
      <c r="BF291" s="170">
        <f t="shared" si="82"/>
        <v>0</v>
      </c>
      <c r="BG291" s="170">
        <f t="shared" si="83"/>
        <v>0</v>
      </c>
      <c r="BH291" s="170">
        <f t="shared" si="84"/>
        <v>0</v>
      </c>
      <c r="BI291" s="170">
        <f t="shared" si="85"/>
        <v>0</v>
      </c>
      <c r="BJ291" s="18" t="s">
        <v>87</v>
      </c>
      <c r="BK291" s="170">
        <f t="shared" si="86"/>
        <v>0</v>
      </c>
    </row>
    <row r="292" spans="1:63" s="2" customFormat="1" ht="6.95" customHeight="1">
      <c r="A292" s="33"/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34"/>
      <c r="M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</row>
  </sheetData>
  <autoFilter ref="C129:K291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82:D292">
      <formula1>"K, M"</formula1>
    </dataValidation>
    <dataValidation type="list" allowBlank="1" showInputMessage="1" showErrorMessage="1" error="Povolené sú hodnoty základná, znížená, nulová." sqref="N282:N29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103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3091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1995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Ekonomická univerzita v Bratislave</v>
      </c>
      <c r="F17" s="33"/>
      <c r="G17" s="33"/>
      <c r="H17" s="33"/>
      <c r="I17" s="28" t="s">
        <v>24</v>
      </c>
      <c r="J17" s="26" t="str">
        <f>IF('Rekapitulácia stavby'!AN11="","",'Rekapitulácia stavby'!AN11)</f>
        <v/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ROUND(J126,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ROUND((ROUND((SUM(BE126:BE284)),  2) + SUM(BE286:BE295)), 2)</f>
        <v>0</v>
      </c>
      <c r="G35" s="110"/>
      <c r="H35" s="110"/>
      <c r="I35" s="111">
        <v>0.2</v>
      </c>
      <c r="J35" s="109">
        <f>ROUND((ROUND(((SUM(BE126:BE284))*I35),  2) + (SUM(BE286:BE295)*I35)),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ROUND((ROUND((SUM(BF126:BF284)),  2) + SUM(BF286:BF295)), 2)</f>
        <v>0</v>
      </c>
      <c r="G36" s="110"/>
      <c r="H36" s="110"/>
      <c r="I36" s="111">
        <v>0.2</v>
      </c>
      <c r="J36" s="109">
        <f>ROUND((ROUND(((SUM(BF126:BF284))*I36),  2) + (SUM(BF286:BF295)*I36)),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ROUND((ROUND((SUM(BG126:BG284)),  2) + SUM(BG286:BG295)),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ROUND((ROUND((SUM(BH126:BH284)),  2) + SUM(BH286:BH295)),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ROUND((ROUND((SUM(BI126:BI284)),  2) + SUM(BI286:BI295)),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20210701_01_vz - SO-01 Časť Vzduchotechnika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J126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3092</v>
      </c>
      <c r="E99" s="127"/>
      <c r="F99" s="127"/>
      <c r="G99" s="127"/>
      <c r="H99" s="127"/>
      <c r="I99" s="127"/>
      <c r="J99" s="128">
        <f>J127</f>
        <v>0</v>
      </c>
      <c r="L99" s="125"/>
    </row>
    <row r="100" spans="1:47" s="9" customFormat="1" ht="24.95" hidden="1" customHeight="1">
      <c r="B100" s="125"/>
      <c r="D100" s="126" t="s">
        <v>3093</v>
      </c>
      <c r="E100" s="127"/>
      <c r="F100" s="127"/>
      <c r="G100" s="127"/>
      <c r="H100" s="127"/>
      <c r="I100" s="127"/>
      <c r="J100" s="128">
        <f>J174</f>
        <v>0</v>
      </c>
      <c r="L100" s="125"/>
    </row>
    <row r="101" spans="1:47" s="10" customFormat="1" ht="19.899999999999999" hidden="1" customHeight="1">
      <c r="B101" s="129"/>
      <c r="D101" s="130" t="s">
        <v>3094</v>
      </c>
      <c r="E101" s="131"/>
      <c r="F101" s="131"/>
      <c r="G101" s="131"/>
      <c r="H101" s="131"/>
      <c r="I101" s="131"/>
      <c r="J101" s="132">
        <f>J235</f>
        <v>0</v>
      </c>
      <c r="L101" s="129"/>
    </row>
    <row r="102" spans="1:47" s="10" customFormat="1" ht="14.85" hidden="1" customHeight="1">
      <c r="B102" s="129"/>
      <c r="D102" s="130" t="s">
        <v>3095</v>
      </c>
      <c r="E102" s="131"/>
      <c r="F102" s="131"/>
      <c r="G102" s="131"/>
      <c r="H102" s="131"/>
      <c r="I102" s="131"/>
      <c r="J102" s="132">
        <f>J239</f>
        <v>0</v>
      </c>
      <c r="L102" s="129"/>
    </row>
    <row r="103" spans="1:47" s="10" customFormat="1" ht="21.75" hidden="1" customHeight="1">
      <c r="B103" s="129"/>
      <c r="D103" s="130" t="s">
        <v>3096</v>
      </c>
      <c r="E103" s="131"/>
      <c r="F103" s="131"/>
      <c r="G103" s="131"/>
      <c r="H103" s="131"/>
      <c r="I103" s="131"/>
      <c r="J103" s="132">
        <f>J260</f>
        <v>0</v>
      </c>
      <c r="L103" s="129"/>
    </row>
    <row r="104" spans="1:47" s="9" customFormat="1" ht="21.75" hidden="1" customHeight="1">
      <c r="B104" s="125"/>
      <c r="D104" s="133" t="s">
        <v>181</v>
      </c>
      <c r="J104" s="134">
        <f>J285</f>
        <v>0</v>
      </c>
      <c r="L104" s="125"/>
    </row>
    <row r="105" spans="1:47" s="2" customFormat="1" ht="21.75" hidden="1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6.95" hidden="1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hidden="1"/>
    <row r="108" spans="1:47" hidden="1"/>
    <row r="109" spans="1:47" hidden="1"/>
    <row r="110" spans="1:47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4.95" customHeight="1">
      <c r="A111" s="33"/>
      <c r="B111" s="34"/>
      <c r="C111" s="22" t="s">
        <v>182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86" t="str">
        <f>E7</f>
        <v>Viacúčelová športová hala - EÚ v Bratislave</v>
      </c>
      <c r="F114" s="287"/>
      <c r="G114" s="287"/>
      <c r="H114" s="287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1" customFormat="1" ht="12" customHeight="1">
      <c r="B115" s="21"/>
      <c r="C115" s="28" t="s">
        <v>143</v>
      </c>
      <c r="L115" s="21"/>
    </row>
    <row r="116" spans="1:65" s="2" customFormat="1" ht="16.5" customHeight="1">
      <c r="A116" s="33"/>
      <c r="B116" s="34"/>
      <c r="C116" s="33"/>
      <c r="D116" s="33"/>
      <c r="E116" s="286" t="s">
        <v>144</v>
      </c>
      <c r="F116" s="285"/>
      <c r="G116" s="285"/>
      <c r="H116" s="285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145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6.5" customHeight="1">
      <c r="A118" s="33"/>
      <c r="B118" s="34"/>
      <c r="C118" s="33"/>
      <c r="D118" s="33"/>
      <c r="E118" s="280" t="str">
        <f>E11</f>
        <v>20210701_01_vz - SO-01 Časť Vzduchotechnika</v>
      </c>
      <c r="F118" s="285"/>
      <c r="G118" s="285"/>
      <c r="H118" s="285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 xml:space="preserve"> </v>
      </c>
      <c r="G120" s="33"/>
      <c r="H120" s="33"/>
      <c r="I120" s="28" t="s">
        <v>21</v>
      </c>
      <c r="J120" s="59">
        <f>IF(J14="","",J14)</f>
        <v>44536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22</v>
      </c>
      <c r="D122" s="33"/>
      <c r="E122" s="33"/>
      <c r="F122" s="26" t="str">
        <f>E17</f>
        <v>Ekonomická univerzita v Bratislave</v>
      </c>
      <c r="G122" s="33"/>
      <c r="H122" s="33"/>
      <c r="I122" s="28" t="s">
        <v>27</v>
      </c>
      <c r="J122" s="31" t="str">
        <f>E23</f>
        <v>Ateliér Slabey s.r.o.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25.7" customHeight="1">
      <c r="A123" s="33"/>
      <c r="B123" s="34"/>
      <c r="C123" s="28" t="s">
        <v>25</v>
      </c>
      <c r="D123" s="33"/>
      <c r="E123" s="33"/>
      <c r="F123" s="26" t="str">
        <f>IF(E20="","",E20)</f>
        <v>Vyplň údaj</v>
      </c>
      <c r="G123" s="33"/>
      <c r="H123" s="33"/>
      <c r="I123" s="28" t="s">
        <v>30</v>
      </c>
      <c r="J123" s="31" t="str">
        <f>E26</f>
        <v>Ing. Natália Voltmannová</v>
      </c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1" customFormat="1" ht="29.25" customHeight="1">
      <c r="A125" s="135"/>
      <c r="B125" s="136"/>
      <c r="C125" s="137" t="s">
        <v>183</v>
      </c>
      <c r="D125" s="138" t="s">
        <v>59</v>
      </c>
      <c r="E125" s="138" t="s">
        <v>55</v>
      </c>
      <c r="F125" s="138" t="s">
        <v>56</v>
      </c>
      <c r="G125" s="138" t="s">
        <v>184</v>
      </c>
      <c r="H125" s="138" t="s">
        <v>185</v>
      </c>
      <c r="I125" s="138" t="s">
        <v>186</v>
      </c>
      <c r="J125" s="139" t="s">
        <v>150</v>
      </c>
      <c r="K125" s="140" t="s">
        <v>187</v>
      </c>
      <c r="L125" s="141"/>
      <c r="M125" s="66" t="s">
        <v>1</v>
      </c>
      <c r="N125" s="67" t="s">
        <v>38</v>
      </c>
      <c r="O125" s="67" t="s">
        <v>188</v>
      </c>
      <c r="P125" s="67" t="s">
        <v>189</v>
      </c>
      <c r="Q125" s="67" t="s">
        <v>190</v>
      </c>
      <c r="R125" s="67" t="s">
        <v>191</v>
      </c>
      <c r="S125" s="67" t="s">
        <v>192</v>
      </c>
      <c r="T125" s="68" t="s">
        <v>193</v>
      </c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65" s="2" customFormat="1" ht="22.7" customHeight="1">
      <c r="A126" s="33"/>
      <c r="B126" s="34"/>
      <c r="C126" s="73" t="s">
        <v>151</v>
      </c>
      <c r="D126" s="33"/>
      <c r="E126" s="33"/>
      <c r="F126" s="33"/>
      <c r="G126" s="33"/>
      <c r="H126" s="33"/>
      <c r="I126" s="33"/>
      <c r="J126" s="142">
        <f>BK126</f>
        <v>0</v>
      </c>
      <c r="K126" s="33"/>
      <c r="L126" s="34"/>
      <c r="M126" s="69"/>
      <c r="N126" s="60"/>
      <c r="O126" s="70"/>
      <c r="P126" s="143">
        <f>P127+P174+P285</f>
        <v>0</v>
      </c>
      <c r="Q126" s="70"/>
      <c r="R126" s="143">
        <f>R127+R174+R285</f>
        <v>0</v>
      </c>
      <c r="S126" s="70"/>
      <c r="T126" s="144">
        <f>T127+T174+T285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152</v>
      </c>
      <c r="BK126" s="145">
        <f>BK127+BK174+BK285</f>
        <v>0</v>
      </c>
    </row>
    <row r="127" spans="1:65" s="12" customFormat="1" ht="25.9" customHeight="1">
      <c r="B127" s="146"/>
      <c r="D127" s="147" t="s">
        <v>73</v>
      </c>
      <c r="E127" s="148" t="s">
        <v>3097</v>
      </c>
      <c r="F127" s="148" t="s">
        <v>3097</v>
      </c>
      <c r="I127" s="149"/>
      <c r="J127" s="134">
        <f>BK127</f>
        <v>0</v>
      </c>
      <c r="L127" s="146"/>
      <c r="M127" s="150"/>
      <c r="N127" s="151"/>
      <c r="O127" s="151"/>
      <c r="P127" s="152">
        <f>SUM(P128:P173)</f>
        <v>0</v>
      </c>
      <c r="Q127" s="151"/>
      <c r="R127" s="152">
        <f>SUM(R128:R173)</f>
        <v>0</v>
      </c>
      <c r="S127" s="151"/>
      <c r="T127" s="153">
        <f>SUM(T128:T173)</f>
        <v>0</v>
      </c>
      <c r="AR127" s="147" t="s">
        <v>81</v>
      </c>
      <c r="AT127" s="154" t="s">
        <v>73</v>
      </c>
      <c r="AU127" s="154" t="s">
        <v>74</v>
      </c>
      <c r="AY127" s="147" t="s">
        <v>196</v>
      </c>
      <c r="BK127" s="155">
        <f>SUM(BK128:BK173)</f>
        <v>0</v>
      </c>
    </row>
    <row r="128" spans="1:65" s="2" customFormat="1" ht="48.95" customHeight="1">
      <c r="A128" s="33"/>
      <c r="B128" s="156"/>
      <c r="C128" s="157" t="s">
        <v>81</v>
      </c>
      <c r="D128" s="157" t="s">
        <v>197</v>
      </c>
      <c r="E128" s="158" t="s">
        <v>3098</v>
      </c>
      <c r="F128" s="159" t="s">
        <v>3099</v>
      </c>
      <c r="G128" s="160" t="s">
        <v>444</v>
      </c>
      <c r="H128" s="161">
        <v>1</v>
      </c>
      <c r="I128" s="162"/>
      <c r="J128" s="163">
        <f>ROUND(I128*H128,2)</f>
        <v>0</v>
      </c>
      <c r="K128" s="164"/>
      <c r="L128" s="34"/>
      <c r="M128" s="165" t="s">
        <v>1</v>
      </c>
      <c r="N128" s="166" t="s">
        <v>40</v>
      </c>
      <c r="O128" s="62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81</v>
      </c>
      <c r="AY128" s="18" t="s">
        <v>196</v>
      </c>
      <c r="BE128" s="170">
        <f>IF(N128="základná",J128,0)</f>
        <v>0</v>
      </c>
      <c r="BF128" s="170">
        <f>IF(N128="znížená",J128,0)</f>
        <v>0</v>
      </c>
      <c r="BG128" s="170">
        <f>IF(N128="zákl. prenesená",J128,0)</f>
        <v>0</v>
      </c>
      <c r="BH128" s="170">
        <f>IF(N128="zníž. prenesená",J128,0)</f>
        <v>0</v>
      </c>
      <c r="BI128" s="170">
        <f>IF(N128="nulová",J128,0)</f>
        <v>0</v>
      </c>
      <c r="BJ128" s="18" t="s">
        <v>87</v>
      </c>
      <c r="BK128" s="170">
        <f>ROUND(I128*H128,2)</f>
        <v>0</v>
      </c>
      <c r="BL128" s="18" t="s">
        <v>200</v>
      </c>
      <c r="BM128" s="169" t="s">
        <v>87</v>
      </c>
    </row>
    <row r="129" spans="2:51" s="13" customFormat="1">
      <c r="B129" s="173"/>
      <c r="D129" s="174" t="s">
        <v>219</v>
      </c>
      <c r="E129" s="175" t="s">
        <v>1</v>
      </c>
      <c r="F129" s="176" t="s">
        <v>3100</v>
      </c>
      <c r="H129" s="177">
        <v>1</v>
      </c>
      <c r="I129" s="178"/>
      <c r="L129" s="173"/>
      <c r="M129" s="179"/>
      <c r="N129" s="180"/>
      <c r="O129" s="180"/>
      <c r="P129" s="180"/>
      <c r="Q129" s="180"/>
      <c r="R129" s="180"/>
      <c r="S129" s="180"/>
      <c r="T129" s="181"/>
      <c r="AT129" s="175" t="s">
        <v>219</v>
      </c>
      <c r="AU129" s="175" t="s">
        <v>81</v>
      </c>
      <c r="AV129" s="13" t="s">
        <v>87</v>
      </c>
      <c r="AW129" s="13" t="s">
        <v>29</v>
      </c>
      <c r="AX129" s="13" t="s">
        <v>74</v>
      </c>
      <c r="AY129" s="175" t="s">
        <v>196</v>
      </c>
    </row>
    <row r="130" spans="2:51" s="15" customFormat="1">
      <c r="B130" s="190"/>
      <c r="D130" s="174" t="s">
        <v>219</v>
      </c>
      <c r="E130" s="191" t="s">
        <v>1</v>
      </c>
      <c r="F130" s="192" t="s">
        <v>3101</v>
      </c>
      <c r="H130" s="191" t="s">
        <v>1</v>
      </c>
      <c r="I130" s="193"/>
      <c r="L130" s="190"/>
      <c r="M130" s="194"/>
      <c r="N130" s="195"/>
      <c r="O130" s="195"/>
      <c r="P130" s="195"/>
      <c r="Q130" s="195"/>
      <c r="R130" s="195"/>
      <c r="S130" s="195"/>
      <c r="T130" s="196"/>
      <c r="AT130" s="191" t="s">
        <v>219</v>
      </c>
      <c r="AU130" s="191" t="s">
        <v>81</v>
      </c>
      <c r="AV130" s="15" t="s">
        <v>81</v>
      </c>
      <c r="AW130" s="15" t="s">
        <v>29</v>
      </c>
      <c r="AX130" s="15" t="s">
        <v>74</v>
      </c>
      <c r="AY130" s="191" t="s">
        <v>196</v>
      </c>
    </row>
    <row r="131" spans="2:51" s="15" customFormat="1">
      <c r="B131" s="190"/>
      <c r="D131" s="174" t="s">
        <v>219</v>
      </c>
      <c r="E131" s="191" t="s">
        <v>1</v>
      </c>
      <c r="F131" s="192" t="s">
        <v>3102</v>
      </c>
      <c r="H131" s="191" t="s">
        <v>1</v>
      </c>
      <c r="I131" s="193"/>
      <c r="L131" s="190"/>
      <c r="M131" s="194"/>
      <c r="N131" s="195"/>
      <c r="O131" s="195"/>
      <c r="P131" s="195"/>
      <c r="Q131" s="195"/>
      <c r="R131" s="195"/>
      <c r="S131" s="195"/>
      <c r="T131" s="196"/>
      <c r="AT131" s="191" t="s">
        <v>219</v>
      </c>
      <c r="AU131" s="191" t="s">
        <v>81</v>
      </c>
      <c r="AV131" s="15" t="s">
        <v>81</v>
      </c>
      <c r="AW131" s="15" t="s">
        <v>29</v>
      </c>
      <c r="AX131" s="15" t="s">
        <v>74</v>
      </c>
      <c r="AY131" s="191" t="s">
        <v>196</v>
      </c>
    </row>
    <row r="132" spans="2:51" s="15" customFormat="1">
      <c r="B132" s="190"/>
      <c r="D132" s="174" t="s">
        <v>219</v>
      </c>
      <c r="E132" s="191" t="s">
        <v>1</v>
      </c>
      <c r="F132" s="192" t="s">
        <v>3103</v>
      </c>
      <c r="H132" s="191" t="s">
        <v>1</v>
      </c>
      <c r="I132" s="193"/>
      <c r="L132" s="190"/>
      <c r="M132" s="194"/>
      <c r="N132" s="195"/>
      <c r="O132" s="195"/>
      <c r="P132" s="195"/>
      <c r="Q132" s="195"/>
      <c r="R132" s="195"/>
      <c r="S132" s="195"/>
      <c r="T132" s="196"/>
      <c r="AT132" s="191" t="s">
        <v>219</v>
      </c>
      <c r="AU132" s="191" t="s">
        <v>81</v>
      </c>
      <c r="AV132" s="15" t="s">
        <v>81</v>
      </c>
      <c r="AW132" s="15" t="s">
        <v>29</v>
      </c>
      <c r="AX132" s="15" t="s">
        <v>74</v>
      </c>
      <c r="AY132" s="191" t="s">
        <v>196</v>
      </c>
    </row>
    <row r="133" spans="2:51" s="15" customFormat="1">
      <c r="B133" s="190"/>
      <c r="D133" s="174" t="s">
        <v>219</v>
      </c>
      <c r="E133" s="191" t="s">
        <v>1</v>
      </c>
      <c r="F133" s="192" t="s">
        <v>3104</v>
      </c>
      <c r="H133" s="191" t="s">
        <v>1</v>
      </c>
      <c r="I133" s="193"/>
      <c r="L133" s="190"/>
      <c r="M133" s="194"/>
      <c r="N133" s="195"/>
      <c r="O133" s="195"/>
      <c r="P133" s="195"/>
      <c r="Q133" s="195"/>
      <c r="R133" s="195"/>
      <c r="S133" s="195"/>
      <c r="T133" s="196"/>
      <c r="AT133" s="191" t="s">
        <v>219</v>
      </c>
      <c r="AU133" s="191" t="s">
        <v>81</v>
      </c>
      <c r="AV133" s="15" t="s">
        <v>81</v>
      </c>
      <c r="AW133" s="15" t="s">
        <v>29</v>
      </c>
      <c r="AX133" s="15" t="s">
        <v>74</v>
      </c>
      <c r="AY133" s="191" t="s">
        <v>196</v>
      </c>
    </row>
    <row r="134" spans="2:51" s="15" customFormat="1">
      <c r="B134" s="190"/>
      <c r="D134" s="174" t="s">
        <v>219</v>
      </c>
      <c r="E134" s="191" t="s">
        <v>1</v>
      </c>
      <c r="F134" s="192" t="s">
        <v>3105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219</v>
      </c>
      <c r="AU134" s="191" t="s">
        <v>81</v>
      </c>
      <c r="AV134" s="15" t="s">
        <v>81</v>
      </c>
      <c r="AW134" s="15" t="s">
        <v>29</v>
      </c>
      <c r="AX134" s="15" t="s">
        <v>74</v>
      </c>
      <c r="AY134" s="191" t="s">
        <v>196</v>
      </c>
    </row>
    <row r="135" spans="2:51" s="15" customFormat="1">
      <c r="B135" s="190"/>
      <c r="D135" s="174" t="s">
        <v>219</v>
      </c>
      <c r="E135" s="191" t="s">
        <v>1</v>
      </c>
      <c r="F135" s="192" t="s">
        <v>3106</v>
      </c>
      <c r="H135" s="191" t="s">
        <v>1</v>
      </c>
      <c r="I135" s="193"/>
      <c r="L135" s="190"/>
      <c r="M135" s="194"/>
      <c r="N135" s="195"/>
      <c r="O135" s="195"/>
      <c r="P135" s="195"/>
      <c r="Q135" s="195"/>
      <c r="R135" s="195"/>
      <c r="S135" s="195"/>
      <c r="T135" s="196"/>
      <c r="AT135" s="191" t="s">
        <v>219</v>
      </c>
      <c r="AU135" s="191" t="s">
        <v>81</v>
      </c>
      <c r="AV135" s="15" t="s">
        <v>81</v>
      </c>
      <c r="AW135" s="15" t="s">
        <v>29</v>
      </c>
      <c r="AX135" s="15" t="s">
        <v>74</v>
      </c>
      <c r="AY135" s="191" t="s">
        <v>196</v>
      </c>
    </row>
    <row r="136" spans="2:51" s="15" customFormat="1">
      <c r="B136" s="190"/>
      <c r="D136" s="174" t="s">
        <v>219</v>
      </c>
      <c r="E136" s="191" t="s">
        <v>1</v>
      </c>
      <c r="F136" s="192" t="s">
        <v>3107</v>
      </c>
      <c r="H136" s="191" t="s">
        <v>1</v>
      </c>
      <c r="I136" s="193"/>
      <c r="L136" s="190"/>
      <c r="M136" s="194"/>
      <c r="N136" s="195"/>
      <c r="O136" s="195"/>
      <c r="P136" s="195"/>
      <c r="Q136" s="195"/>
      <c r="R136" s="195"/>
      <c r="S136" s="195"/>
      <c r="T136" s="196"/>
      <c r="AT136" s="191" t="s">
        <v>219</v>
      </c>
      <c r="AU136" s="191" t="s">
        <v>81</v>
      </c>
      <c r="AV136" s="15" t="s">
        <v>81</v>
      </c>
      <c r="AW136" s="15" t="s">
        <v>29</v>
      </c>
      <c r="AX136" s="15" t="s">
        <v>74</v>
      </c>
      <c r="AY136" s="191" t="s">
        <v>196</v>
      </c>
    </row>
    <row r="137" spans="2:51" s="15" customFormat="1" ht="22.5">
      <c r="B137" s="190"/>
      <c r="D137" s="174" t="s">
        <v>219</v>
      </c>
      <c r="E137" s="191" t="s">
        <v>1</v>
      </c>
      <c r="F137" s="192" t="s">
        <v>3108</v>
      </c>
      <c r="H137" s="191" t="s">
        <v>1</v>
      </c>
      <c r="I137" s="193"/>
      <c r="L137" s="190"/>
      <c r="M137" s="194"/>
      <c r="N137" s="195"/>
      <c r="O137" s="195"/>
      <c r="P137" s="195"/>
      <c r="Q137" s="195"/>
      <c r="R137" s="195"/>
      <c r="S137" s="195"/>
      <c r="T137" s="196"/>
      <c r="AT137" s="191" t="s">
        <v>219</v>
      </c>
      <c r="AU137" s="191" t="s">
        <v>81</v>
      </c>
      <c r="AV137" s="15" t="s">
        <v>81</v>
      </c>
      <c r="AW137" s="15" t="s">
        <v>29</v>
      </c>
      <c r="AX137" s="15" t="s">
        <v>74</v>
      </c>
      <c r="AY137" s="191" t="s">
        <v>196</v>
      </c>
    </row>
    <row r="138" spans="2:51" s="15" customFormat="1">
      <c r="B138" s="190"/>
      <c r="D138" s="174" t="s">
        <v>219</v>
      </c>
      <c r="E138" s="191" t="s">
        <v>1</v>
      </c>
      <c r="F138" s="192" t="s">
        <v>3109</v>
      </c>
      <c r="H138" s="191" t="s">
        <v>1</v>
      </c>
      <c r="I138" s="193"/>
      <c r="L138" s="190"/>
      <c r="M138" s="194"/>
      <c r="N138" s="195"/>
      <c r="O138" s="195"/>
      <c r="P138" s="195"/>
      <c r="Q138" s="195"/>
      <c r="R138" s="195"/>
      <c r="S138" s="195"/>
      <c r="T138" s="196"/>
      <c r="AT138" s="191" t="s">
        <v>219</v>
      </c>
      <c r="AU138" s="191" t="s">
        <v>81</v>
      </c>
      <c r="AV138" s="15" t="s">
        <v>81</v>
      </c>
      <c r="AW138" s="15" t="s">
        <v>29</v>
      </c>
      <c r="AX138" s="15" t="s">
        <v>74</v>
      </c>
      <c r="AY138" s="191" t="s">
        <v>196</v>
      </c>
    </row>
    <row r="139" spans="2:51" s="15" customFormat="1">
      <c r="B139" s="190"/>
      <c r="D139" s="174" t="s">
        <v>219</v>
      </c>
      <c r="E139" s="191" t="s">
        <v>1</v>
      </c>
      <c r="F139" s="192" t="s">
        <v>3110</v>
      </c>
      <c r="H139" s="191" t="s">
        <v>1</v>
      </c>
      <c r="I139" s="193"/>
      <c r="L139" s="190"/>
      <c r="M139" s="194"/>
      <c r="N139" s="195"/>
      <c r="O139" s="195"/>
      <c r="P139" s="195"/>
      <c r="Q139" s="195"/>
      <c r="R139" s="195"/>
      <c r="S139" s="195"/>
      <c r="T139" s="196"/>
      <c r="AT139" s="191" t="s">
        <v>219</v>
      </c>
      <c r="AU139" s="191" t="s">
        <v>81</v>
      </c>
      <c r="AV139" s="15" t="s">
        <v>81</v>
      </c>
      <c r="AW139" s="15" t="s">
        <v>29</v>
      </c>
      <c r="AX139" s="15" t="s">
        <v>74</v>
      </c>
      <c r="AY139" s="191" t="s">
        <v>196</v>
      </c>
    </row>
    <row r="140" spans="2:51" s="15" customFormat="1">
      <c r="B140" s="190"/>
      <c r="D140" s="174" t="s">
        <v>219</v>
      </c>
      <c r="E140" s="191" t="s">
        <v>1</v>
      </c>
      <c r="F140" s="192" t="s">
        <v>3111</v>
      </c>
      <c r="H140" s="191" t="s">
        <v>1</v>
      </c>
      <c r="I140" s="193"/>
      <c r="L140" s="190"/>
      <c r="M140" s="194"/>
      <c r="N140" s="195"/>
      <c r="O140" s="195"/>
      <c r="P140" s="195"/>
      <c r="Q140" s="195"/>
      <c r="R140" s="195"/>
      <c r="S140" s="195"/>
      <c r="T140" s="196"/>
      <c r="AT140" s="191" t="s">
        <v>219</v>
      </c>
      <c r="AU140" s="191" t="s">
        <v>81</v>
      </c>
      <c r="AV140" s="15" t="s">
        <v>81</v>
      </c>
      <c r="AW140" s="15" t="s">
        <v>29</v>
      </c>
      <c r="AX140" s="15" t="s">
        <v>74</v>
      </c>
      <c r="AY140" s="191" t="s">
        <v>196</v>
      </c>
    </row>
    <row r="141" spans="2:51" s="15" customFormat="1">
      <c r="B141" s="190"/>
      <c r="D141" s="174" t="s">
        <v>219</v>
      </c>
      <c r="E141" s="191" t="s">
        <v>1</v>
      </c>
      <c r="F141" s="192" t="s">
        <v>3112</v>
      </c>
      <c r="H141" s="191" t="s">
        <v>1</v>
      </c>
      <c r="I141" s="193"/>
      <c r="L141" s="190"/>
      <c r="M141" s="194"/>
      <c r="N141" s="195"/>
      <c r="O141" s="195"/>
      <c r="P141" s="195"/>
      <c r="Q141" s="195"/>
      <c r="R141" s="195"/>
      <c r="S141" s="195"/>
      <c r="T141" s="196"/>
      <c r="AT141" s="191" t="s">
        <v>219</v>
      </c>
      <c r="AU141" s="191" t="s">
        <v>81</v>
      </c>
      <c r="AV141" s="15" t="s">
        <v>81</v>
      </c>
      <c r="AW141" s="15" t="s">
        <v>29</v>
      </c>
      <c r="AX141" s="15" t="s">
        <v>74</v>
      </c>
      <c r="AY141" s="191" t="s">
        <v>196</v>
      </c>
    </row>
    <row r="142" spans="2:51" s="15" customFormat="1">
      <c r="B142" s="190"/>
      <c r="D142" s="174" t="s">
        <v>219</v>
      </c>
      <c r="E142" s="191" t="s">
        <v>1</v>
      </c>
      <c r="F142" s="192" t="s">
        <v>3113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219</v>
      </c>
      <c r="AU142" s="191" t="s">
        <v>81</v>
      </c>
      <c r="AV142" s="15" t="s">
        <v>81</v>
      </c>
      <c r="AW142" s="15" t="s">
        <v>29</v>
      </c>
      <c r="AX142" s="15" t="s">
        <v>74</v>
      </c>
      <c r="AY142" s="191" t="s">
        <v>196</v>
      </c>
    </row>
    <row r="143" spans="2:51" s="15" customFormat="1">
      <c r="B143" s="190"/>
      <c r="D143" s="174" t="s">
        <v>219</v>
      </c>
      <c r="E143" s="191" t="s">
        <v>1</v>
      </c>
      <c r="F143" s="192" t="s">
        <v>3114</v>
      </c>
      <c r="H143" s="191" t="s">
        <v>1</v>
      </c>
      <c r="I143" s="193"/>
      <c r="L143" s="190"/>
      <c r="M143" s="194"/>
      <c r="N143" s="195"/>
      <c r="O143" s="195"/>
      <c r="P143" s="195"/>
      <c r="Q143" s="195"/>
      <c r="R143" s="195"/>
      <c r="S143" s="195"/>
      <c r="T143" s="196"/>
      <c r="AT143" s="191" t="s">
        <v>219</v>
      </c>
      <c r="AU143" s="191" t="s">
        <v>81</v>
      </c>
      <c r="AV143" s="15" t="s">
        <v>81</v>
      </c>
      <c r="AW143" s="15" t="s">
        <v>29</v>
      </c>
      <c r="AX143" s="15" t="s">
        <v>74</v>
      </c>
      <c r="AY143" s="191" t="s">
        <v>196</v>
      </c>
    </row>
    <row r="144" spans="2:51" s="15" customFormat="1">
      <c r="B144" s="190"/>
      <c r="D144" s="174" t="s">
        <v>219</v>
      </c>
      <c r="E144" s="191" t="s">
        <v>1</v>
      </c>
      <c r="F144" s="192" t="s">
        <v>3115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219</v>
      </c>
      <c r="AU144" s="191" t="s">
        <v>81</v>
      </c>
      <c r="AV144" s="15" t="s">
        <v>81</v>
      </c>
      <c r="AW144" s="15" t="s">
        <v>29</v>
      </c>
      <c r="AX144" s="15" t="s">
        <v>74</v>
      </c>
      <c r="AY144" s="191" t="s">
        <v>196</v>
      </c>
    </row>
    <row r="145" spans="1:65" s="15" customFormat="1">
      <c r="B145" s="190"/>
      <c r="D145" s="174" t="s">
        <v>219</v>
      </c>
      <c r="E145" s="191" t="s">
        <v>1</v>
      </c>
      <c r="F145" s="192" t="s">
        <v>3116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219</v>
      </c>
      <c r="AU145" s="191" t="s">
        <v>81</v>
      </c>
      <c r="AV145" s="15" t="s">
        <v>81</v>
      </c>
      <c r="AW145" s="15" t="s">
        <v>29</v>
      </c>
      <c r="AX145" s="15" t="s">
        <v>74</v>
      </c>
      <c r="AY145" s="191" t="s">
        <v>196</v>
      </c>
    </row>
    <row r="146" spans="1:65" s="15" customFormat="1">
      <c r="B146" s="190"/>
      <c r="D146" s="174" t="s">
        <v>219</v>
      </c>
      <c r="E146" s="191" t="s">
        <v>1</v>
      </c>
      <c r="F146" s="192" t="s">
        <v>3117</v>
      </c>
      <c r="H146" s="191" t="s">
        <v>1</v>
      </c>
      <c r="I146" s="193"/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219</v>
      </c>
      <c r="AU146" s="191" t="s">
        <v>81</v>
      </c>
      <c r="AV146" s="15" t="s">
        <v>81</v>
      </c>
      <c r="AW146" s="15" t="s">
        <v>29</v>
      </c>
      <c r="AX146" s="15" t="s">
        <v>74</v>
      </c>
      <c r="AY146" s="191" t="s">
        <v>196</v>
      </c>
    </row>
    <row r="147" spans="1:65" s="15" customFormat="1">
      <c r="B147" s="190"/>
      <c r="D147" s="174" t="s">
        <v>219</v>
      </c>
      <c r="E147" s="191" t="s">
        <v>1</v>
      </c>
      <c r="F147" s="192" t="s">
        <v>3118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219</v>
      </c>
      <c r="AU147" s="191" t="s">
        <v>81</v>
      </c>
      <c r="AV147" s="15" t="s">
        <v>81</v>
      </c>
      <c r="AW147" s="15" t="s">
        <v>29</v>
      </c>
      <c r="AX147" s="15" t="s">
        <v>74</v>
      </c>
      <c r="AY147" s="191" t="s">
        <v>196</v>
      </c>
    </row>
    <row r="148" spans="1:65" s="14" customFormat="1">
      <c r="B148" s="182"/>
      <c r="D148" s="174" t="s">
        <v>219</v>
      </c>
      <c r="E148" s="183" t="s">
        <v>1</v>
      </c>
      <c r="F148" s="184" t="s">
        <v>233</v>
      </c>
      <c r="H148" s="185">
        <v>1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219</v>
      </c>
      <c r="AU148" s="183" t="s">
        <v>81</v>
      </c>
      <c r="AV148" s="14" t="s">
        <v>200</v>
      </c>
      <c r="AW148" s="14" t="s">
        <v>29</v>
      </c>
      <c r="AX148" s="14" t="s">
        <v>81</v>
      </c>
      <c r="AY148" s="183" t="s">
        <v>196</v>
      </c>
    </row>
    <row r="149" spans="1:65" s="2" customFormat="1" ht="24.2" customHeight="1">
      <c r="A149" s="33"/>
      <c r="B149" s="156"/>
      <c r="C149" s="157" t="s">
        <v>87</v>
      </c>
      <c r="D149" s="157" t="s">
        <v>197</v>
      </c>
      <c r="E149" s="158" t="s">
        <v>3119</v>
      </c>
      <c r="F149" s="159" t="s">
        <v>3120</v>
      </c>
      <c r="G149" s="160" t="s">
        <v>444</v>
      </c>
      <c r="H149" s="161">
        <v>1</v>
      </c>
      <c r="I149" s="162"/>
      <c r="J149" s="163">
        <f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>O149*H149</f>
        <v>0</v>
      </c>
      <c r="Q149" s="167">
        <v>0</v>
      </c>
      <c r="R149" s="167">
        <f>Q149*H149</f>
        <v>0</v>
      </c>
      <c r="S149" s="167">
        <v>0</v>
      </c>
      <c r="T149" s="16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81</v>
      </c>
      <c r="AY149" s="18" t="s">
        <v>196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8" t="s">
        <v>87</v>
      </c>
      <c r="BK149" s="170">
        <f>ROUND(I149*H149,2)</f>
        <v>0</v>
      </c>
      <c r="BL149" s="18" t="s">
        <v>200</v>
      </c>
      <c r="BM149" s="169" t="s">
        <v>200</v>
      </c>
    </row>
    <row r="150" spans="1:65" s="2" customFormat="1" ht="24.2" customHeight="1">
      <c r="A150" s="33"/>
      <c r="B150" s="156"/>
      <c r="C150" s="157" t="s">
        <v>221</v>
      </c>
      <c r="D150" s="157" t="s">
        <v>197</v>
      </c>
      <c r="E150" s="158" t="s">
        <v>3121</v>
      </c>
      <c r="F150" s="159" t="s">
        <v>3122</v>
      </c>
      <c r="G150" s="160" t="s">
        <v>444</v>
      </c>
      <c r="H150" s="161">
        <v>1</v>
      </c>
      <c r="I150" s="162"/>
      <c r="J150" s="163">
        <f>ROUND(I150*H150,2)</f>
        <v>0</v>
      </c>
      <c r="K150" s="164"/>
      <c r="L150" s="34"/>
      <c r="M150" s="165" t="s">
        <v>1</v>
      </c>
      <c r="N150" s="166" t="s">
        <v>40</v>
      </c>
      <c r="O150" s="62"/>
      <c r="P150" s="167">
        <f>O150*H150</f>
        <v>0</v>
      </c>
      <c r="Q150" s="167">
        <v>0</v>
      </c>
      <c r="R150" s="167">
        <f>Q150*H150</f>
        <v>0</v>
      </c>
      <c r="S150" s="167">
        <v>0</v>
      </c>
      <c r="T150" s="16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200</v>
      </c>
      <c r="AT150" s="169" t="s">
        <v>197</v>
      </c>
      <c r="AU150" s="169" t="s">
        <v>81</v>
      </c>
      <c r="AY150" s="18" t="s">
        <v>196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8" t="s">
        <v>87</v>
      </c>
      <c r="BK150" s="170">
        <f>ROUND(I150*H150,2)</f>
        <v>0</v>
      </c>
      <c r="BL150" s="18" t="s">
        <v>200</v>
      </c>
      <c r="BM150" s="169" t="s">
        <v>239</v>
      </c>
    </row>
    <row r="151" spans="1:65" s="2" customFormat="1" ht="33" customHeight="1">
      <c r="A151" s="33"/>
      <c r="B151" s="156"/>
      <c r="C151" s="157" t="s">
        <v>200</v>
      </c>
      <c r="D151" s="157" t="s">
        <v>197</v>
      </c>
      <c r="E151" s="158" t="s">
        <v>3123</v>
      </c>
      <c r="F151" s="159" t="s">
        <v>3124</v>
      </c>
      <c r="G151" s="160" t="s">
        <v>444</v>
      </c>
      <c r="H151" s="161">
        <v>2</v>
      </c>
      <c r="I151" s="162"/>
      <c r="J151" s="163">
        <f>ROUND(I151*H151,2)</f>
        <v>0</v>
      </c>
      <c r="K151" s="164"/>
      <c r="L151" s="34"/>
      <c r="M151" s="165" t="s">
        <v>1</v>
      </c>
      <c r="N151" s="166" t="s">
        <v>40</v>
      </c>
      <c r="O151" s="62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200</v>
      </c>
      <c r="AT151" s="169" t="s">
        <v>197</v>
      </c>
      <c r="AU151" s="169" t="s">
        <v>81</v>
      </c>
      <c r="AY151" s="18" t="s">
        <v>196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8" t="s">
        <v>87</v>
      </c>
      <c r="BK151" s="170">
        <f>ROUND(I151*H151,2)</f>
        <v>0</v>
      </c>
      <c r="BL151" s="18" t="s">
        <v>200</v>
      </c>
      <c r="BM151" s="169" t="s">
        <v>249</v>
      </c>
    </row>
    <row r="152" spans="1:65" s="2" customFormat="1" ht="44.25" customHeight="1">
      <c r="A152" s="33"/>
      <c r="B152" s="156"/>
      <c r="C152" s="157" t="s">
        <v>234</v>
      </c>
      <c r="D152" s="157" t="s">
        <v>197</v>
      </c>
      <c r="E152" s="158" t="s">
        <v>3125</v>
      </c>
      <c r="F152" s="159" t="s">
        <v>3126</v>
      </c>
      <c r="G152" s="160" t="s">
        <v>444</v>
      </c>
      <c r="H152" s="161">
        <v>1</v>
      </c>
      <c r="I152" s="162"/>
      <c r="J152" s="163">
        <f>ROUND(I152*H152,2)</f>
        <v>0</v>
      </c>
      <c r="K152" s="164"/>
      <c r="L152" s="34"/>
      <c r="M152" s="165" t="s">
        <v>1</v>
      </c>
      <c r="N152" s="166" t="s">
        <v>40</v>
      </c>
      <c r="O152" s="62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200</v>
      </c>
      <c r="AT152" s="169" t="s">
        <v>197</v>
      </c>
      <c r="AU152" s="169" t="s">
        <v>81</v>
      </c>
      <c r="AY152" s="18" t="s">
        <v>196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8" t="s">
        <v>87</v>
      </c>
      <c r="BK152" s="170">
        <f>ROUND(I152*H152,2)</f>
        <v>0</v>
      </c>
      <c r="BL152" s="18" t="s">
        <v>200</v>
      </c>
      <c r="BM152" s="169" t="s">
        <v>259</v>
      </c>
    </row>
    <row r="153" spans="1:65" s="13" customFormat="1">
      <c r="B153" s="173"/>
      <c r="D153" s="174" t="s">
        <v>219</v>
      </c>
      <c r="E153" s="175" t="s">
        <v>1</v>
      </c>
      <c r="F153" s="176" t="s">
        <v>3127</v>
      </c>
      <c r="H153" s="177">
        <v>1</v>
      </c>
      <c r="I153" s="178"/>
      <c r="L153" s="173"/>
      <c r="M153" s="179"/>
      <c r="N153" s="180"/>
      <c r="O153" s="180"/>
      <c r="P153" s="180"/>
      <c r="Q153" s="180"/>
      <c r="R153" s="180"/>
      <c r="S153" s="180"/>
      <c r="T153" s="181"/>
      <c r="AT153" s="175" t="s">
        <v>219</v>
      </c>
      <c r="AU153" s="175" t="s">
        <v>81</v>
      </c>
      <c r="AV153" s="13" t="s">
        <v>87</v>
      </c>
      <c r="AW153" s="13" t="s">
        <v>29</v>
      </c>
      <c r="AX153" s="13" t="s">
        <v>74</v>
      </c>
      <c r="AY153" s="175" t="s">
        <v>196</v>
      </c>
    </row>
    <row r="154" spans="1:65" s="15" customFormat="1">
      <c r="B154" s="190"/>
      <c r="D154" s="174" t="s">
        <v>219</v>
      </c>
      <c r="E154" s="191" t="s">
        <v>1</v>
      </c>
      <c r="F154" s="192" t="s">
        <v>3128</v>
      </c>
      <c r="H154" s="191" t="s">
        <v>1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219</v>
      </c>
      <c r="AU154" s="191" t="s">
        <v>81</v>
      </c>
      <c r="AV154" s="15" t="s">
        <v>81</v>
      </c>
      <c r="AW154" s="15" t="s">
        <v>29</v>
      </c>
      <c r="AX154" s="15" t="s">
        <v>74</v>
      </c>
      <c r="AY154" s="191" t="s">
        <v>196</v>
      </c>
    </row>
    <row r="155" spans="1:65" s="15" customFormat="1" ht="22.5">
      <c r="B155" s="190"/>
      <c r="D155" s="174" t="s">
        <v>219</v>
      </c>
      <c r="E155" s="191" t="s">
        <v>1</v>
      </c>
      <c r="F155" s="192" t="s">
        <v>3129</v>
      </c>
      <c r="H155" s="191" t="s">
        <v>1</v>
      </c>
      <c r="I155" s="193"/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219</v>
      </c>
      <c r="AU155" s="191" t="s">
        <v>81</v>
      </c>
      <c r="AV155" s="15" t="s">
        <v>81</v>
      </c>
      <c r="AW155" s="15" t="s">
        <v>29</v>
      </c>
      <c r="AX155" s="15" t="s">
        <v>74</v>
      </c>
      <c r="AY155" s="191" t="s">
        <v>196</v>
      </c>
    </row>
    <row r="156" spans="1:65" s="15" customFormat="1">
      <c r="B156" s="190"/>
      <c r="D156" s="174" t="s">
        <v>219</v>
      </c>
      <c r="E156" s="191" t="s">
        <v>1</v>
      </c>
      <c r="F156" s="192" t="s">
        <v>3130</v>
      </c>
      <c r="H156" s="191" t="s">
        <v>1</v>
      </c>
      <c r="I156" s="193"/>
      <c r="L156" s="190"/>
      <c r="M156" s="194"/>
      <c r="N156" s="195"/>
      <c r="O156" s="195"/>
      <c r="P156" s="195"/>
      <c r="Q156" s="195"/>
      <c r="R156" s="195"/>
      <c r="S156" s="195"/>
      <c r="T156" s="196"/>
      <c r="AT156" s="191" t="s">
        <v>219</v>
      </c>
      <c r="AU156" s="191" t="s">
        <v>81</v>
      </c>
      <c r="AV156" s="15" t="s">
        <v>81</v>
      </c>
      <c r="AW156" s="15" t="s">
        <v>29</v>
      </c>
      <c r="AX156" s="15" t="s">
        <v>74</v>
      </c>
      <c r="AY156" s="191" t="s">
        <v>196</v>
      </c>
    </row>
    <row r="157" spans="1:65" s="15" customFormat="1">
      <c r="B157" s="190"/>
      <c r="D157" s="174" t="s">
        <v>219</v>
      </c>
      <c r="E157" s="191" t="s">
        <v>1</v>
      </c>
      <c r="F157" s="192" t="s">
        <v>3131</v>
      </c>
      <c r="H157" s="191" t="s">
        <v>1</v>
      </c>
      <c r="I157" s="193"/>
      <c r="L157" s="190"/>
      <c r="M157" s="194"/>
      <c r="N157" s="195"/>
      <c r="O157" s="195"/>
      <c r="P157" s="195"/>
      <c r="Q157" s="195"/>
      <c r="R157" s="195"/>
      <c r="S157" s="195"/>
      <c r="T157" s="196"/>
      <c r="AT157" s="191" t="s">
        <v>219</v>
      </c>
      <c r="AU157" s="191" t="s">
        <v>81</v>
      </c>
      <c r="AV157" s="15" t="s">
        <v>81</v>
      </c>
      <c r="AW157" s="15" t="s">
        <v>29</v>
      </c>
      <c r="AX157" s="15" t="s">
        <v>74</v>
      </c>
      <c r="AY157" s="191" t="s">
        <v>196</v>
      </c>
    </row>
    <row r="158" spans="1:65" s="14" customFormat="1">
      <c r="B158" s="182"/>
      <c r="D158" s="174" t="s">
        <v>219</v>
      </c>
      <c r="E158" s="183" t="s">
        <v>1</v>
      </c>
      <c r="F158" s="184" t="s">
        <v>233</v>
      </c>
      <c r="H158" s="185">
        <v>1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83" t="s">
        <v>219</v>
      </c>
      <c r="AU158" s="183" t="s">
        <v>81</v>
      </c>
      <c r="AV158" s="14" t="s">
        <v>200</v>
      </c>
      <c r="AW158" s="14" t="s">
        <v>29</v>
      </c>
      <c r="AX158" s="14" t="s">
        <v>81</v>
      </c>
      <c r="AY158" s="183" t="s">
        <v>196</v>
      </c>
    </row>
    <row r="159" spans="1:65" s="2" customFormat="1" ht="66.75" customHeight="1">
      <c r="A159" s="33"/>
      <c r="B159" s="156"/>
      <c r="C159" s="157" t="s">
        <v>239</v>
      </c>
      <c r="D159" s="157" t="s">
        <v>197</v>
      </c>
      <c r="E159" s="158" t="s">
        <v>3132</v>
      </c>
      <c r="F159" s="159" t="s">
        <v>3133</v>
      </c>
      <c r="G159" s="160" t="s">
        <v>444</v>
      </c>
      <c r="H159" s="161">
        <v>1</v>
      </c>
      <c r="I159" s="162"/>
      <c r="J159" s="163">
        <f>ROUND(I159*H159,2)</f>
        <v>0</v>
      </c>
      <c r="K159" s="164"/>
      <c r="L159" s="34"/>
      <c r="M159" s="165" t="s">
        <v>1</v>
      </c>
      <c r="N159" s="166" t="s">
        <v>40</v>
      </c>
      <c r="O159" s="62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200</v>
      </c>
      <c r="AT159" s="169" t="s">
        <v>197</v>
      </c>
      <c r="AU159" s="169" t="s">
        <v>81</v>
      </c>
      <c r="AY159" s="18" t="s">
        <v>196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8" t="s">
        <v>87</v>
      </c>
      <c r="BK159" s="170">
        <f>ROUND(I159*H159,2)</f>
        <v>0</v>
      </c>
      <c r="BL159" s="18" t="s">
        <v>200</v>
      </c>
      <c r="BM159" s="169" t="s">
        <v>141</v>
      </c>
    </row>
    <row r="160" spans="1:65" s="13" customFormat="1" ht="22.5">
      <c r="B160" s="173"/>
      <c r="D160" s="174" t="s">
        <v>219</v>
      </c>
      <c r="E160" s="175" t="s">
        <v>1</v>
      </c>
      <c r="F160" s="176" t="s">
        <v>3134</v>
      </c>
      <c r="H160" s="177">
        <v>1</v>
      </c>
      <c r="I160" s="178"/>
      <c r="L160" s="173"/>
      <c r="M160" s="179"/>
      <c r="N160" s="180"/>
      <c r="O160" s="180"/>
      <c r="P160" s="180"/>
      <c r="Q160" s="180"/>
      <c r="R160" s="180"/>
      <c r="S160" s="180"/>
      <c r="T160" s="181"/>
      <c r="AT160" s="175" t="s">
        <v>219</v>
      </c>
      <c r="AU160" s="175" t="s">
        <v>81</v>
      </c>
      <c r="AV160" s="13" t="s">
        <v>87</v>
      </c>
      <c r="AW160" s="13" t="s">
        <v>29</v>
      </c>
      <c r="AX160" s="13" t="s">
        <v>74</v>
      </c>
      <c r="AY160" s="175" t="s">
        <v>196</v>
      </c>
    </row>
    <row r="161" spans="1:65" s="15" customFormat="1">
      <c r="B161" s="190"/>
      <c r="D161" s="174" t="s">
        <v>219</v>
      </c>
      <c r="E161" s="191" t="s">
        <v>1</v>
      </c>
      <c r="F161" s="192" t="s">
        <v>3130</v>
      </c>
      <c r="H161" s="191" t="s">
        <v>1</v>
      </c>
      <c r="I161" s="193"/>
      <c r="L161" s="190"/>
      <c r="M161" s="194"/>
      <c r="N161" s="195"/>
      <c r="O161" s="195"/>
      <c r="P161" s="195"/>
      <c r="Q161" s="195"/>
      <c r="R161" s="195"/>
      <c r="S161" s="195"/>
      <c r="T161" s="196"/>
      <c r="AT161" s="191" t="s">
        <v>219</v>
      </c>
      <c r="AU161" s="191" t="s">
        <v>81</v>
      </c>
      <c r="AV161" s="15" t="s">
        <v>81</v>
      </c>
      <c r="AW161" s="15" t="s">
        <v>29</v>
      </c>
      <c r="AX161" s="15" t="s">
        <v>74</v>
      </c>
      <c r="AY161" s="191" t="s">
        <v>196</v>
      </c>
    </row>
    <row r="162" spans="1:65" s="15" customFormat="1">
      <c r="B162" s="190"/>
      <c r="D162" s="174" t="s">
        <v>219</v>
      </c>
      <c r="E162" s="191" t="s">
        <v>1</v>
      </c>
      <c r="F162" s="192" t="s">
        <v>3131</v>
      </c>
      <c r="H162" s="191" t="s">
        <v>1</v>
      </c>
      <c r="I162" s="193"/>
      <c r="L162" s="190"/>
      <c r="M162" s="194"/>
      <c r="N162" s="195"/>
      <c r="O162" s="195"/>
      <c r="P162" s="195"/>
      <c r="Q162" s="195"/>
      <c r="R162" s="195"/>
      <c r="S162" s="195"/>
      <c r="T162" s="196"/>
      <c r="AT162" s="191" t="s">
        <v>219</v>
      </c>
      <c r="AU162" s="191" t="s">
        <v>81</v>
      </c>
      <c r="AV162" s="15" t="s">
        <v>81</v>
      </c>
      <c r="AW162" s="15" t="s">
        <v>29</v>
      </c>
      <c r="AX162" s="15" t="s">
        <v>74</v>
      </c>
      <c r="AY162" s="191" t="s">
        <v>196</v>
      </c>
    </row>
    <row r="163" spans="1:65" s="14" customFormat="1">
      <c r="B163" s="182"/>
      <c r="D163" s="174" t="s">
        <v>219</v>
      </c>
      <c r="E163" s="183" t="s">
        <v>1</v>
      </c>
      <c r="F163" s="184" t="s">
        <v>233</v>
      </c>
      <c r="H163" s="185">
        <v>1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219</v>
      </c>
      <c r="AU163" s="183" t="s">
        <v>81</v>
      </c>
      <c r="AV163" s="14" t="s">
        <v>200</v>
      </c>
      <c r="AW163" s="14" t="s">
        <v>29</v>
      </c>
      <c r="AX163" s="14" t="s">
        <v>81</v>
      </c>
      <c r="AY163" s="183" t="s">
        <v>196</v>
      </c>
    </row>
    <row r="164" spans="1:65" s="2" customFormat="1" ht="24.2" customHeight="1">
      <c r="A164" s="33"/>
      <c r="B164" s="156"/>
      <c r="C164" s="157" t="s">
        <v>244</v>
      </c>
      <c r="D164" s="157" t="s">
        <v>197</v>
      </c>
      <c r="E164" s="158" t="s">
        <v>3135</v>
      </c>
      <c r="F164" s="159" t="s">
        <v>3136</v>
      </c>
      <c r="G164" s="160" t="s">
        <v>444</v>
      </c>
      <c r="H164" s="161">
        <v>2</v>
      </c>
      <c r="I164" s="162"/>
      <c r="J164" s="163">
        <f t="shared" ref="J164:J173" si="0">ROUND(I164*H164,2)</f>
        <v>0</v>
      </c>
      <c r="K164" s="164"/>
      <c r="L164" s="34"/>
      <c r="M164" s="165" t="s">
        <v>1</v>
      </c>
      <c r="N164" s="166" t="s">
        <v>40</v>
      </c>
      <c r="O164" s="62"/>
      <c r="P164" s="167">
        <f t="shared" ref="P164:P173" si="1">O164*H164</f>
        <v>0</v>
      </c>
      <c r="Q164" s="167">
        <v>0</v>
      </c>
      <c r="R164" s="167">
        <f t="shared" ref="R164:R173" si="2">Q164*H164</f>
        <v>0</v>
      </c>
      <c r="S164" s="167">
        <v>0</v>
      </c>
      <c r="T164" s="168">
        <f t="shared" ref="T164:T173" si="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200</v>
      </c>
      <c r="AT164" s="169" t="s">
        <v>197</v>
      </c>
      <c r="AU164" s="169" t="s">
        <v>81</v>
      </c>
      <c r="AY164" s="18" t="s">
        <v>196</v>
      </c>
      <c r="BE164" s="170">
        <f t="shared" ref="BE164:BE173" si="4">IF(N164="základná",J164,0)</f>
        <v>0</v>
      </c>
      <c r="BF164" s="170">
        <f t="shared" ref="BF164:BF173" si="5">IF(N164="znížená",J164,0)</f>
        <v>0</v>
      </c>
      <c r="BG164" s="170">
        <f t="shared" ref="BG164:BG173" si="6">IF(N164="zákl. prenesená",J164,0)</f>
        <v>0</v>
      </c>
      <c r="BH164" s="170">
        <f t="shared" ref="BH164:BH173" si="7">IF(N164="zníž. prenesená",J164,0)</f>
        <v>0</v>
      </c>
      <c r="BI164" s="170">
        <f t="shared" ref="BI164:BI173" si="8">IF(N164="nulová",J164,0)</f>
        <v>0</v>
      </c>
      <c r="BJ164" s="18" t="s">
        <v>87</v>
      </c>
      <c r="BK164" s="170">
        <f t="shared" ref="BK164:BK173" si="9">ROUND(I164*H164,2)</f>
        <v>0</v>
      </c>
      <c r="BL164" s="18" t="s">
        <v>200</v>
      </c>
      <c r="BM164" s="169" t="s">
        <v>277</v>
      </c>
    </row>
    <row r="165" spans="1:65" s="2" customFormat="1" ht="24.2" customHeight="1">
      <c r="A165" s="33"/>
      <c r="B165" s="156"/>
      <c r="C165" s="157" t="s">
        <v>249</v>
      </c>
      <c r="D165" s="157" t="s">
        <v>197</v>
      </c>
      <c r="E165" s="158" t="s">
        <v>3137</v>
      </c>
      <c r="F165" s="159" t="s">
        <v>3138</v>
      </c>
      <c r="G165" s="160" t="s">
        <v>444</v>
      </c>
      <c r="H165" s="161">
        <v>2</v>
      </c>
      <c r="I165" s="162"/>
      <c r="J165" s="163">
        <f t="shared" si="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200</v>
      </c>
      <c r="AT165" s="169" t="s">
        <v>197</v>
      </c>
      <c r="AU165" s="169" t="s">
        <v>81</v>
      </c>
      <c r="AY165" s="18" t="s">
        <v>196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8" t="s">
        <v>87</v>
      </c>
      <c r="BK165" s="170">
        <f t="shared" si="9"/>
        <v>0</v>
      </c>
      <c r="BL165" s="18" t="s">
        <v>200</v>
      </c>
      <c r="BM165" s="169" t="s">
        <v>289</v>
      </c>
    </row>
    <row r="166" spans="1:65" s="2" customFormat="1" ht="33" customHeight="1">
      <c r="A166" s="33"/>
      <c r="B166" s="156"/>
      <c r="C166" s="157" t="s">
        <v>255</v>
      </c>
      <c r="D166" s="157" t="s">
        <v>197</v>
      </c>
      <c r="E166" s="158" t="s">
        <v>3139</v>
      </c>
      <c r="F166" s="159" t="s">
        <v>3140</v>
      </c>
      <c r="G166" s="160" t="s">
        <v>1</v>
      </c>
      <c r="H166" s="161">
        <v>0</v>
      </c>
      <c r="I166" s="162"/>
      <c r="J166" s="163">
        <f t="shared" si="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200</v>
      </c>
      <c r="AT166" s="169" t="s">
        <v>197</v>
      </c>
      <c r="AU166" s="169" t="s">
        <v>81</v>
      </c>
      <c r="AY166" s="18" t="s">
        <v>196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8" t="s">
        <v>87</v>
      </c>
      <c r="BK166" s="170">
        <f t="shared" si="9"/>
        <v>0</v>
      </c>
      <c r="BL166" s="18" t="s">
        <v>200</v>
      </c>
      <c r="BM166" s="169" t="s">
        <v>299</v>
      </c>
    </row>
    <row r="167" spans="1:65" s="2" customFormat="1" ht="16.5" customHeight="1">
      <c r="A167" s="33"/>
      <c r="B167" s="156"/>
      <c r="C167" s="157" t="s">
        <v>259</v>
      </c>
      <c r="D167" s="157" t="s">
        <v>197</v>
      </c>
      <c r="E167" s="158" t="s">
        <v>3141</v>
      </c>
      <c r="F167" s="159" t="s">
        <v>3142</v>
      </c>
      <c r="G167" s="160" t="s">
        <v>217</v>
      </c>
      <c r="H167" s="161">
        <v>120</v>
      </c>
      <c r="I167" s="162"/>
      <c r="J167" s="163">
        <f t="shared" si="0"/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si="1"/>
        <v>0</v>
      </c>
      <c r="Q167" s="167">
        <v>0</v>
      </c>
      <c r="R167" s="167">
        <f t="shared" si="2"/>
        <v>0</v>
      </c>
      <c r="S167" s="167">
        <v>0</v>
      </c>
      <c r="T167" s="16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200</v>
      </c>
      <c r="AT167" s="169" t="s">
        <v>197</v>
      </c>
      <c r="AU167" s="169" t="s">
        <v>81</v>
      </c>
      <c r="AY167" s="18" t="s">
        <v>196</v>
      </c>
      <c r="BE167" s="170">
        <f t="shared" si="4"/>
        <v>0</v>
      </c>
      <c r="BF167" s="170">
        <f t="shared" si="5"/>
        <v>0</v>
      </c>
      <c r="BG167" s="170">
        <f t="shared" si="6"/>
        <v>0</v>
      </c>
      <c r="BH167" s="170">
        <f t="shared" si="7"/>
        <v>0</v>
      </c>
      <c r="BI167" s="170">
        <f t="shared" si="8"/>
        <v>0</v>
      </c>
      <c r="BJ167" s="18" t="s">
        <v>87</v>
      </c>
      <c r="BK167" s="170">
        <f t="shared" si="9"/>
        <v>0</v>
      </c>
      <c r="BL167" s="18" t="s">
        <v>200</v>
      </c>
      <c r="BM167" s="169" t="s">
        <v>7</v>
      </c>
    </row>
    <row r="168" spans="1:65" s="2" customFormat="1" ht="16.5" customHeight="1">
      <c r="A168" s="33"/>
      <c r="B168" s="156"/>
      <c r="C168" s="157" t="s">
        <v>264</v>
      </c>
      <c r="D168" s="157" t="s">
        <v>197</v>
      </c>
      <c r="E168" s="158" t="s">
        <v>3143</v>
      </c>
      <c r="F168" s="159" t="s">
        <v>3144</v>
      </c>
      <c r="G168" s="160" t="s">
        <v>217</v>
      </c>
      <c r="H168" s="161">
        <v>72</v>
      </c>
      <c r="I168" s="162"/>
      <c r="J168" s="163">
        <f t="shared" si="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"/>
        <v>0</v>
      </c>
      <c r="Q168" s="167">
        <v>0</v>
      </c>
      <c r="R168" s="167">
        <f t="shared" si="2"/>
        <v>0</v>
      </c>
      <c r="S168" s="167">
        <v>0</v>
      </c>
      <c r="T168" s="16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200</v>
      </c>
      <c r="AT168" s="169" t="s">
        <v>197</v>
      </c>
      <c r="AU168" s="169" t="s">
        <v>81</v>
      </c>
      <c r="AY168" s="18" t="s">
        <v>196</v>
      </c>
      <c r="BE168" s="170">
        <f t="shared" si="4"/>
        <v>0</v>
      </c>
      <c r="BF168" s="170">
        <f t="shared" si="5"/>
        <v>0</v>
      </c>
      <c r="BG168" s="170">
        <f t="shared" si="6"/>
        <v>0</v>
      </c>
      <c r="BH168" s="170">
        <f t="shared" si="7"/>
        <v>0</v>
      </c>
      <c r="BI168" s="170">
        <f t="shared" si="8"/>
        <v>0</v>
      </c>
      <c r="BJ168" s="18" t="s">
        <v>87</v>
      </c>
      <c r="BK168" s="170">
        <f t="shared" si="9"/>
        <v>0</v>
      </c>
      <c r="BL168" s="18" t="s">
        <v>200</v>
      </c>
      <c r="BM168" s="169" t="s">
        <v>319</v>
      </c>
    </row>
    <row r="169" spans="1:65" s="2" customFormat="1" ht="24.2" customHeight="1">
      <c r="A169" s="33"/>
      <c r="B169" s="156"/>
      <c r="C169" s="157" t="s">
        <v>141</v>
      </c>
      <c r="D169" s="157" t="s">
        <v>197</v>
      </c>
      <c r="E169" s="158" t="s">
        <v>3145</v>
      </c>
      <c r="F169" s="159" t="s">
        <v>3146</v>
      </c>
      <c r="G169" s="160" t="s">
        <v>217</v>
      </c>
      <c r="H169" s="161">
        <v>230.4</v>
      </c>
      <c r="I169" s="162"/>
      <c r="J169" s="163">
        <f t="shared" si="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"/>
        <v>0</v>
      </c>
      <c r="Q169" s="167">
        <v>0</v>
      </c>
      <c r="R169" s="167">
        <f t="shared" si="2"/>
        <v>0</v>
      </c>
      <c r="S169" s="167">
        <v>0</v>
      </c>
      <c r="T169" s="16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81</v>
      </c>
      <c r="AY169" s="18" t="s">
        <v>196</v>
      </c>
      <c r="BE169" s="170">
        <f t="shared" si="4"/>
        <v>0</v>
      </c>
      <c r="BF169" s="170">
        <f t="shared" si="5"/>
        <v>0</v>
      </c>
      <c r="BG169" s="170">
        <f t="shared" si="6"/>
        <v>0</v>
      </c>
      <c r="BH169" s="170">
        <f t="shared" si="7"/>
        <v>0</v>
      </c>
      <c r="BI169" s="170">
        <f t="shared" si="8"/>
        <v>0</v>
      </c>
      <c r="BJ169" s="18" t="s">
        <v>87</v>
      </c>
      <c r="BK169" s="170">
        <f t="shared" si="9"/>
        <v>0</v>
      </c>
      <c r="BL169" s="18" t="s">
        <v>200</v>
      </c>
      <c r="BM169" s="169" t="s">
        <v>343</v>
      </c>
    </row>
    <row r="170" spans="1:65" s="2" customFormat="1" ht="66.75" customHeight="1">
      <c r="A170" s="33"/>
      <c r="B170" s="156"/>
      <c r="C170" s="157" t="s">
        <v>272</v>
      </c>
      <c r="D170" s="157" t="s">
        <v>197</v>
      </c>
      <c r="E170" s="158" t="s">
        <v>3147</v>
      </c>
      <c r="F170" s="159" t="s">
        <v>3148</v>
      </c>
      <c r="G170" s="160" t="s">
        <v>444</v>
      </c>
      <c r="H170" s="161">
        <v>1</v>
      </c>
      <c r="I170" s="162"/>
      <c r="J170" s="163">
        <f t="shared" si="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"/>
        <v>0</v>
      </c>
      <c r="Q170" s="167">
        <v>0</v>
      </c>
      <c r="R170" s="167">
        <f t="shared" si="2"/>
        <v>0</v>
      </c>
      <c r="S170" s="167">
        <v>0</v>
      </c>
      <c r="T170" s="16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200</v>
      </c>
      <c r="AT170" s="169" t="s">
        <v>197</v>
      </c>
      <c r="AU170" s="169" t="s">
        <v>81</v>
      </c>
      <c r="AY170" s="18" t="s">
        <v>196</v>
      </c>
      <c r="BE170" s="170">
        <f t="shared" si="4"/>
        <v>0</v>
      </c>
      <c r="BF170" s="170">
        <f t="shared" si="5"/>
        <v>0</v>
      </c>
      <c r="BG170" s="170">
        <f t="shared" si="6"/>
        <v>0</v>
      </c>
      <c r="BH170" s="170">
        <f t="shared" si="7"/>
        <v>0</v>
      </c>
      <c r="BI170" s="170">
        <f t="shared" si="8"/>
        <v>0</v>
      </c>
      <c r="BJ170" s="18" t="s">
        <v>87</v>
      </c>
      <c r="BK170" s="170">
        <f t="shared" si="9"/>
        <v>0</v>
      </c>
      <c r="BL170" s="18" t="s">
        <v>200</v>
      </c>
      <c r="BM170" s="169" t="s">
        <v>354</v>
      </c>
    </row>
    <row r="171" spans="1:65" s="2" customFormat="1" ht="24.2" customHeight="1">
      <c r="A171" s="33"/>
      <c r="B171" s="156"/>
      <c r="C171" s="157" t="s">
        <v>277</v>
      </c>
      <c r="D171" s="157" t="s">
        <v>197</v>
      </c>
      <c r="E171" s="158" t="s">
        <v>3149</v>
      </c>
      <c r="F171" s="159" t="s">
        <v>3150</v>
      </c>
      <c r="G171" s="160" t="s">
        <v>444</v>
      </c>
      <c r="H171" s="161">
        <v>2</v>
      </c>
      <c r="I171" s="162"/>
      <c r="J171" s="163">
        <f t="shared" si="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1"/>
        <v>0</v>
      </c>
      <c r="Q171" s="167">
        <v>0</v>
      </c>
      <c r="R171" s="167">
        <f t="shared" si="2"/>
        <v>0</v>
      </c>
      <c r="S171" s="167">
        <v>0</v>
      </c>
      <c r="T171" s="168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200</v>
      </c>
      <c r="AT171" s="169" t="s">
        <v>197</v>
      </c>
      <c r="AU171" s="169" t="s">
        <v>81</v>
      </c>
      <c r="AY171" s="18" t="s">
        <v>196</v>
      </c>
      <c r="BE171" s="170">
        <f t="shared" si="4"/>
        <v>0</v>
      </c>
      <c r="BF171" s="170">
        <f t="shared" si="5"/>
        <v>0</v>
      </c>
      <c r="BG171" s="170">
        <f t="shared" si="6"/>
        <v>0</v>
      </c>
      <c r="BH171" s="170">
        <f t="shared" si="7"/>
        <v>0</v>
      </c>
      <c r="BI171" s="170">
        <f t="shared" si="8"/>
        <v>0</v>
      </c>
      <c r="BJ171" s="18" t="s">
        <v>87</v>
      </c>
      <c r="BK171" s="170">
        <f t="shared" si="9"/>
        <v>0</v>
      </c>
      <c r="BL171" s="18" t="s">
        <v>200</v>
      </c>
      <c r="BM171" s="169" t="s">
        <v>362</v>
      </c>
    </row>
    <row r="172" spans="1:65" s="2" customFormat="1" ht="24.2" customHeight="1">
      <c r="A172" s="33"/>
      <c r="B172" s="156"/>
      <c r="C172" s="157" t="s">
        <v>285</v>
      </c>
      <c r="D172" s="157" t="s">
        <v>197</v>
      </c>
      <c r="E172" s="158" t="s">
        <v>3151</v>
      </c>
      <c r="F172" s="159" t="s">
        <v>3152</v>
      </c>
      <c r="G172" s="160" t="s">
        <v>444</v>
      </c>
      <c r="H172" s="161">
        <v>2</v>
      </c>
      <c r="I172" s="162"/>
      <c r="J172" s="163">
        <f t="shared" si="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"/>
        <v>0</v>
      </c>
      <c r="Q172" s="167">
        <v>0</v>
      </c>
      <c r="R172" s="167">
        <f t="shared" si="2"/>
        <v>0</v>
      </c>
      <c r="S172" s="167">
        <v>0</v>
      </c>
      <c r="T172" s="16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81</v>
      </c>
      <c r="AY172" s="18" t="s">
        <v>196</v>
      </c>
      <c r="BE172" s="170">
        <f t="shared" si="4"/>
        <v>0</v>
      </c>
      <c r="BF172" s="170">
        <f t="shared" si="5"/>
        <v>0</v>
      </c>
      <c r="BG172" s="170">
        <f t="shared" si="6"/>
        <v>0</v>
      </c>
      <c r="BH172" s="170">
        <f t="shared" si="7"/>
        <v>0</v>
      </c>
      <c r="BI172" s="170">
        <f t="shared" si="8"/>
        <v>0</v>
      </c>
      <c r="BJ172" s="18" t="s">
        <v>87</v>
      </c>
      <c r="BK172" s="170">
        <f t="shared" si="9"/>
        <v>0</v>
      </c>
      <c r="BL172" s="18" t="s">
        <v>200</v>
      </c>
      <c r="BM172" s="169" t="s">
        <v>375</v>
      </c>
    </row>
    <row r="173" spans="1:65" s="2" customFormat="1" ht="16.5" customHeight="1">
      <c r="A173" s="33"/>
      <c r="B173" s="156"/>
      <c r="C173" s="157" t="s">
        <v>289</v>
      </c>
      <c r="D173" s="157" t="s">
        <v>197</v>
      </c>
      <c r="E173" s="158" t="s">
        <v>3153</v>
      </c>
      <c r="F173" s="159" t="s">
        <v>3154</v>
      </c>
      <c r="G173" s="160" t="s">
        <v>444</v>
      </c>
      <c r="H173" s="161">
        <v>1</v>
      </c>
      <c r="I173" s="162"/>
      <c r="J173" s="163">
        <f t="shared" si="0"/>
        <v>0</v>
      </c>
      <c r="K173" s="164"/>
      <c r="L173" s="34"/>
      <c r="M173" s="165" t="s">
        <v>1</v>
      </c>
      <c r="N173" s="166" t="s">
        <v>40</v>
      </c>
      <c r="O173" s="62"/>
      <c r="P173" s="167">
        <f t="shared" si="1"/>
        <v>0</v>
      </c>
      <c r="Q173" s="167">
        <v>0</v>
      </c>
      <c r="R173" s="167">
        <f t="shared" si="2"/>
        <v>0</v>
      </c>
      <c r="S173" s="167">
        <v>0</v>
      </c>
      <c r="T173" s="168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9" t="s">
        <v>200</v>
      </c>
      <c r="AT173" s="169" t="s">
        <v>197</v>
      </c>
      <c r="AU173" s="169" t="s">
        <v>81</v>
      </c>
      <c r="AY173" s="18" t="s">
        <v>196</v>
      </c>
      <c r="BE173" s="170">
        <f t="shared" si="4"/>
        <v>0</v>
      </c>
      <c r="BF173" s="170">
        <f t="shared" si="5"/>
        <v>0</v>
      </c>
      <c r="BG173" s="170">
        <f t="shared" si="6"/>
        <v>0</v>
      </c>
      <c r="BH173" s="170">
        <f t="shared" si="7"/>
        <v>0</v>
      </c>
      <c r="BI173" s="170">
        <f t="shared" si="8"/>
        <v>0</v>
      </c>
      <c r="BJ173" s="18" t="s">
        <v>87</v>
      </c>
      <c r="BK173" s="170">
        <f t="shared" si="9"/>
        <v>0</v>
      </c>
      <c r="BL173" s="18" t="s">
        <v>200</v>
      </c>
      <c r="BM173" s="169" t="s">
        <v>388</v>
      </c>
    </row>
    <row r="174" spans="1:65" s="12" customFormat="1" ht="25.9" customHeight="1">
      <c r="B174" s="146"/>
      <c r="D174" s="147" t="s">
        <v>73</v>
      </c>
      <c r="E174" s="148" t="s">
        <v>3155</v>
      </c>
      <c r="F174" s="148" t="s">
        <v>3156</v>
      </c>
      <c r="I174" s="149"/>
      <c r="J174" s="134">
        <f>BK174</f>
        <v>0</v>
      </c>
      <c r="L174" s="146"/>
      <c r="M174" s="150"/>
      <c r="N174" s="151"/>
      <c r="O174" s="151"/>
      <c r="P174" s="152">
        <f>P175+SUM(P176:P235)</f>
        <v>0</v>
      </c>
      <c r="Q174" s="151"/>
      <c r="R174" s="152">
        <f>R175+SUM(R176:R235)</f>
        <v>0</v>
      </c>
      <c r="S174" s="151"/>
      <c r="T174" s="153">
        <f>T175+SUM(T176:T235)</f>
        <v>0</v>
      </c>
      <c r="AR174" s="147" t="s">
        <v>81</v>
      </c>
      <c r="AT174" s="154" t="s">
        <v>73</v>
      </c>
      <c r="AU174" s="154" t="s">
        <v>74</v>
      </c>
      <c r="AY174" s="147" t="s">
        <v>196</v>
      </c>
      <c r="BK174" s="155">
        <f>BK175+SUM(BK176:BK235)</f>
        <v>0</v>
      </c>
    </row>
    <row r="175" spans="1:65" s="2" customFormat="1" ht="24.2" customHeight="1">
      <c r="A175" s="33"/>
      <c r="B175" s="156"/>
      <c r="C175" s="157" t="s">
        <v>294</v>
      </c>
      <c r="D175" s="157" t="s">
        <v>197</v>
      </c>
      <c r="E175" s="158" t="s">
        <v>3157</v>
      </c>
      <c r="F175" s="159" t="s">
        <v>3158</v>
      </c>
      <c r="G175" s="160" t="s">
        <v>444</v>
      </c>
      <c r="H175" s="161">
        <v>4</v>
      </c>
      <c r="I175" s="162"/>
      <c r="J175" s="163">
        <f t="shared" ref="J175:J206" si="10">ROUND(I175*H175,2)</f>
        <v>0</v>
      </c>
      <c r="K175" s="164"/>
      <c r="L175" s="34"/>
      <c r="M175" s="165" t="s">
        <v>1</v>
      </c>
      <c r="N175" s="166" t="s">
        <v>40</v>
      </c>
      <c r="O175" s="62"/>
      <c r="P175" s="167">
        <f t="shared" ref="P175:P206" si="11">O175*H175</f>
        <v>0</v>
      </c>
      <c r="Q175" s="167">
        <v>0</v>
      </c>
      <c r="R175" s="167">
        <f t="shared" ref="R175:R206" si="12">Q175*H175</f>
        <v>0</v>
      </c>
      <c r="S175" s="167">
        <v>0</v>
      </c>
      <c r="T175" s="168">
        <f t="shared" ref="T175:T206" si="13"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9" t="s">
        <v>200</v>
      </c>
      <c r="AT175" s="169" t="s">
        <v>197</v>
      </c>
      <c r="AU175" s="169" t="s">
        <v>81</v>
      </c>
      <c r="AY175" s="18" t="s">
        <v>196</v>
      </c>
      <c r="BE175" s="170">
        <f t="shared" ref="BE175:BE206" si="14">IF(N175="základná",J175,0)</f>
        <v>0</v>
      </c>
      <c r="BF175" s="170">
        <f t="shared" ref="BF175:BF206" si="15">IF(N175="znížená",J175,0)</f>
        <v>0</v>
      </c>
      <c r="BG175" s="170">
        <f t="shared" ref="BG175:BG206" si="16">IF(N175="zákl. prenesená",J175,0)</f>
        <v>0</v>
      </c>
      <c r="BH175" s="170">
        <f t="shared" ref="BH175:BH206" si="17">IF(N175="zníž. prenesená",J175,0)</f>
        <v>0</v>
      </c>
      <c r="BI175" s="170">
        <f t="shared" ref="BI175:BI206" si="18">IF(N175="nulová",J175,0)</f>
        <v>0</v>
      </c>
      <c r="BJ175" s="18" t="s">
        <v>87</v>
      </c>
      <c r="BK175" s="170">
        <f t="shared" ref="BK175:BK206" si="19">ROUND(I175*H175,2)</f>
        <v>0</v>
      </c>
      <c r="BL175" s="18" t="s">
        <v>200</v>
      </c>
      <c r="BM175" s="169" t="s">
        <v>406</v>
      </c>
    </row>
    <row r="176" spans="1:65" s="2" customFormat="1" ht="21.75" customHeight="1">
      <c r="A176" s="33"/>
      <c r="B176" s="156"/>
      <c r="C176" s="157" t="s">
        <v>299</v>
      </c>
      <c r="D176" s="157" t="s">
        <v>197</v>
      </c>
      <c r="E176" s="158" t="s">
        <v>3159</v>
      </c>
      <c r="F176" s="159" t="s">
        <v>3160</v>
      </c>
      <c r="G176" s="160" t="s">
        <v>444</v>
      </c>
      <c r="H176" s="161">
        <v>5</v>
      </c>
      <c r="I176" s="162"/>
      <c r="J176" s="163">
        <f t="shared" si="10"/>
        <v>0</v>
      </c>
      <c r="K176" s="164"/>
      <c r="L176" s="34"/>
      <c r="M176" s="165" t="s">
        <v>1</v>
      </c>
      <c r="N176" s="166" t="s">
        <v>40</v>
      </c>
      <c r="O176" s="62"/>
      <c r="P176" s="167">
        <f t="shared" si="11"/>
        <v>0</v>
      </c>
      <c r="Q176" s="167">
        <v>0</v>
      </c>
      <c r="R176" s="167">
        <f t="shared" si="12"/>
        <v>0</v>
      </c>
      <c r="S176" s="167">
        <v>0</v>
      </c>
      <c r="T176" s="16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9" t="s">
        <v>200</v>
      </c>
      <c r="AT176" s="169" t="s">
        <v>197</v>
      </c>
      <c r="AU176" s="169" t="s">
        <v>81</v>
      </c>
      <c r="AY176" s="18" t="s">
        <v>196</v>
      </c>
      <c r="BE176" s="170">
        <f t="shared" si="14"/>
        <v>0</v>
      </c>
      <c r="BF176" s="170">
        <f t="shared" si="15"/>
        <v>0</v>
      </c>
      <c r="BG176" s="170">
        <f t="shared" si="16"/>
        <v>0</v>
      </c>
      <c r="BH176" s="170">
        <f t="shared" si="17"/>
        <v>0</v>
      </c>
      <c r="BI176" s="170">
        <f t="shared" si="18"/>
        <v>0</v>
      </c>
      <c r="BJ176" s="18" t="s">
        <v>87</v>
      </c>
      <c r="BK176" s="170">
        <f t="shared" si="19"/>
        <v>0</v>
      </c>
      <c r="BL176" s="18" t="s">
        <v>200</v>
      </c>
      <c r="BM176" s="169" t="s">
        <v>419</v>
      </c>
    </row>
    <row r="177" spans="1:65" s="2" customFormat="1" ht="37.700000000000003" customHeight="1">
      <c r="A177" s="33"/>
      <c r="B177" s="156"/>
      <c r="C177" s="157" t="s">
        <v>304</v>
      </c>
      <c r="D177" s="157" t="s">
        <v>197</v>
      </c>
      <c r="E177" s="158" t="s">
        <v>3161</v>
      </c>
      <c r="F177" s="159" t="s">
        <v>3162</v>
      </c>
      <c r="G177" s="160" t="s">
        <v>444</v>
      </c>
      <c r="H177" s="161">
        <v>4</v>
      </c>
      <c r="I177" s="162"/>
      <c r="J177" s="163">
        <f t="shared" si="10"/>
        <v>0</v>
      </c>
      <c r="K177" s="164"/>
      <c r="L177" s="34"/>
      <c r="M177" s="165" t="s">
        <v>1</v>
      </c>
      <c r="N177" s="166" t="s">
        <v>40</v>
      </c>
      <c r="O177" s="62"/>
      <c r="P177" s="167">
        <f t="shared" si="11"/>
        <v>0</v>
      </c>
      <c r="Q177" s="167">
        <v>0</v>
      </c>
      <c r="R177" s="167">
        <f t="shared" si="12"/>
        <v>0</v>
      </c>
      <c r="S177" s="167">
        <v>0</v>
      </c>
      <c r="T177" s="16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9" t="s">
        <v>200</v>
      </c>
      <c r="AT177" s="169" t="s">
        <v>197</v>
      </c>
      <c r="AU177" s="169" t="s">
        <v>81</v>
      </c>
      <c r="AY177" s="18" t="s">
        <v>196</v>
      </c>
      <c r="BE177" s="170">
        <f t="shared" si="14"/>
        <v>0</v>
      </c>
      <c r="BF177" s="170">
        <f t="shared" si="15"/>
        <v>0</v>
      </c>
      <c r="BG177" s="170">
        <f t="shared" si="16"/>
        <v>0</v>
      </c>
      <c r="BH177" s="170">
        <f t="shared" si="17"/>
        <v>0</v>
      </c>
      <c r="BI177" s="170">
        <f t="shared" si="18"/>
        <v>0</v>
      </c>
      <c r="BJ177" s="18" t="s">
        <v>87</v>
      </c>
      <c r="BK177" s="170">
        <f t="shared" si="19"/>
        <v>0</v>
      </c>
      <c r="BL177" s="18" t="s">
        <v>200</v>
      </c>
      <c r="BM177" s="169" t="s">
        <v>2040</v>
      </c>
    </row>
    <row r="178" spans="1:65" s="2" customFormat="1" ht="24.2" customHeight="1">
      <c r="A178" s="33"/>
      <c r="B178" s="156"/>
      <c r="C178" s="157" t="s">
        <v>7</v>
      </c>
      <c r="D178" s="157" t="s">
        <v>197</v>
      </c>
      <c r="E178" s="158" t="s">
        <v>3163</v>
      </c>
      <c r="F178" s="159" t="s">
        <v>3164</v>
      </c>
      <c r="G178" s="160" t="s">
        <v>444</v>
      </c>
      <c r="H178" s="161">
        <v>7</v>
      </c>
      <c r="I178" s="162"/>
      <c r="J178" s="163">
        <f t="shared" si="10"/>
        <v>0</v>
      </c>
      <c r="K178" s="164"/>
      <c r="L178" s="34"/>
      <c r="M178" s="165" t="s">
        <v>1</v>
      </c>
      <c r="N178" s="166" t="s">
        <v>40</v>
      </c>
      <c r="O178" s="62"/>
      <c r="P178" s="167">
        <f t="shared" si="11"/>
        <v>0</v>
      </c>
      <c r="Q178" s="167">
        <v>0</v>
      </c>
      <c r="R178" s="167">
        <f t="shared" si="12"/>
        <v>0</v>
      </c>
      <c r="S178" s="167">
        <v>0</v>
      </c>
      <c r="T178" s="168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9" t="s">
        <v>200</v>
      </c>
      <c r="AT178" s="169" t="s">
        <v>197</v>
      </c>
      <c r="AU178" s="169" t="s">
        <v>81</v>
      </c>
      <c r="AY178" s="18" t="s">
        <v>196</v>
      </c>
      <c r="BE178" s="170">
        <f t="shared" si="14"/>
        <v>0</v>
      </c>
      <c r="BF178" s="170">
        <f t="shared" si="15"/>
        <v>0</v>
      </c>
      <c r="BG178" s="170">
        <f t="shared" si="16"/>
        <v>0</v>
      </c>
      <c r="BH178" s="170">
        <f t="shared" si="17"/>
        <v>0</v>
      </c>
      <c r="BI178" s="170">
        <f t="shared" si="18"/>
        <v>0</v>
      </c>
      <c r="BJ178" s="18" t="s">
        <v>87</v>
      </c>
      <c r="BK178" s="170">
        <f t="shared" si="19"/>
        <v>0</v>
      </c>
      <c r="BL178" s="18" t="s">
        <v>200</v>
      </c>
      <c r="BM178" s="169" t="s">
        <v>441</v>
      </c>
    </row>
    <row r="179" spans="1:65" s="2" customFormat="1" ht="21.75" customHeight="1">
      <c r="A179" s="33"/>
      <c r="B179" s="156"/>
      <c r="C179" s="157" t="s">
        <v>313</v>
      </c>
      <c r="D179" s="157" t="s">
        <v>197</v>
      </c>
      <c r="E179" s="158" t="s">
        <v>3165</v>
      </c>
      <c r="F179" s="159" t="s">
        <v>3166</v>
      </c>
      <c r="G179" s="160" t="s">
        <v>444</v>
      </c>
      <c r="H179" s="161">
        <v>14</v>
      </c>
      <c r="I179" s="162"/>
      <c r="J179" s="163">
        <f t="shared" si="10"/>
        <v>0</v>
      </c>
      <c r="K179" s="164"/>
      <c r="L179" s="34"/>
      <c r="M179" s="165" t="s">
        <v>1</v>
      </c>
      <c r="N179" s="166" t="s">
        <v>40</v>
      </c>
      <c r="O179" s="62"/>
      <c r="P179" s="167">
        <f t="shared" si="11"/>
        <v>0</v>
      </c>
      <c r="Q179" s="167">
        <v>0</v>
      </c>
      <c r="R179" s="167">
        <f t="shared" si="12"/>
        <v>0</v>
      </c>
      <c r="S179" s="167">
        <v>0</v>
      </c>
      <c r="T179" s="168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9" t="s">
        <v>200</v>
      </c>
      <c r="AT179" s="169" t="s">
        <v>197</v>
      </c>
      <c r="AU179" s="169" t="s">
        <v>81</v>
      </c>
      <c r="AY179" s="18" t="s">
        <v>196</v>
      </c>
      <c r="BE179" s="170">
        <f t="shared" si="14"/>
        <v>0</v>
      </c>
      <c r="BF179" s="170">
        <f t="shared" si="15"/>
        <v>0</v>
      </c>
      <c r="BG179" s="170">
        <f t="shared" si="16"/>
        <v>0</v>
      </c>
      <c r="BH179" s="170">
        <f t="shared" si="17"/>
        <v>0</v>
      </c>
      <c r="BI179" s="170">
        <f t="shared" si="18"/>
        <v>0</v>
      </c>
      <c r="BJ179" s="18" t="s">
        <v>87</v>
      </c>
      <c r="BK179" s="170">
        <f t="shared" si="19"/>
        <v>0</v>
      </c>
      <c r="BL179" s="18" t="s">
        <v>200</v>
      </c>
      <c r="BM179" s="169" t="s">
        <v>452</v>
      </c>
    </row>
    <row r="180" spans="1:65" s="2" customFormat="1" ht="37.700000000000003" customHeight="1">
      <c r="A180" s="33"/>
      <c r="B180" s="156"/>
      <c r="C180" s="157" t="s">
        <v>319</v>
      </c>
      <c r="D180" s="157" t="s">
        <v>197</v>
      </c>
      <c r="E180" s="158" t="s">
        <v>3161</v>
      </c>
      <c r="F180" s="159" t="s">
        <v>3162</v>
      </c>
      <c r="G180" s="160" t="s">
        <v>444</v>
      </c>
      <c r="H180" s="161">
        <v>6</v>
      </c>
      <c r="I180" s="162"/>
      <c r="J180" s="163">
        <f t="shared" si="10"/>
        <v>0</v>
      </c>
      <c r="K180" s="164"/>
      <c r="L180" s="34"/>
      <c r="M180" s="165" t="s">
        <v>1</v>
      </c>
      <c r="N180" s="166" t="s">
        <v>40</v>
      </c>
      <c r="O180" s="62"/>
      <c r="P180" s="167">
        <f t="shared" si="11"/>
        <v>0</v>
      </c>
      <c r="Q180" s="167">
        <v>0</v>
      </c>
      <c r="R180" s="167">
        <f t="shared" si="12"/>
        <v>0</v>
      </c>
      <c r="S180" s="167">
        <v>0</v>
      </c>
      <c r="T180" s="168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9" t="s">
        <v>200</v>
      </c>
      <c r="AT180" s="169" t="s">
        <v>197</v>
      </c>
      <c r="AU180" s="169" t="s">
        <v>81</v>
      </c>
      <c r="AY180" s="18" t="s">
        <v>196</v>
      </c>
      <c r="BE180" s="170">
        <f t="shared" si="14"/>
        <v>0</v>
      </c>
      <c r="BF180" s="170">
        <f t="shared" si="15"/>
        <v>0</v>
      </c>
      <c r="BG180" s="170">
        <f t="shared" si="16"/>
        <v>0</v>
      </c>
      <c r="BH180" s="170">
        <f t="shared" si="17"/>
        <v>0</v>
      </c>
      <c r="BI180" s="170">
        <f t="shared" si="18"/>
        <v>0</v>
      </c>
      <c r="BJ180" s="18" t="s">
        <v>87</v>
      </c>
      <c r="BK180" s="170">
        <f t="shared" si="19"/>
        <v>0</v>
      </c>
      <c r="BL180" s="18" t="s">
        <v>200</v>
      </c>
      <c r="BM180" s="169" t="s">
        <v>462</v>
      </c>
    </row>
    <row r="181" spans="1:65" s="2" customFormat="1" ht="24.2" customHeight="1">
      <c r="A181" s="33"/>
      <c r="B181" s="156"/>
      <c r="C181" s="157" t="s">
        <v>2047</v>
      </c>
      <c r="D181" s="157" t="s">
        <v>197</v>
      </c>
      <c r="E181" s="158" t="s">
        <v>3167</v>
      </c>
      <c r="F181" s="159" t="s">
        <v>3168</v>
      </c>
      <c r="G181" s="160" t="s">
        <v>444</v>
      </c>
      <c r="H181" s="161">
        <v>3</v>
      </c>
      <c r="I181" s="162"/>
      <c r="J181" s="163">
        <f t="shared" si="10"/>
        <v>0</v>
      </c>
      <c r="K181" s="164"/>
      <c r="L181" s="34"/>
      <c r="M181" s="165" t="s">
        <v>1</v>
      </c>
      <c r="N181" s="166" t="s">
        <v>40</v>
      </c>
      <c r="O181" s="62"/>
      <c r="P181" s="167">
        <f t="shared" si="11"/>
        <v>0</v>
      </c>
      <c r="Q181" s="167">
        <v>0</v>
      </c>
      <c r="R181" s="167">
        <f t="shared" si="12"/>
        <v>0</v>
      </c>
      <c r="S181" s="167">
        <v>0</v>
      </c>
      <c r="T181" s="168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9" t="s">
        <v>200</v>
      </c>
      <c r="AT181" s="169" t="s">
        <v>197</v>
      </c>
      <c r="AU181" s="169" t="s">
        <v>81</v>
      </c>
      <c r="AY181" s="18" t="s">
        <v>196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8" t="s">
        <v>87</v>
      </c>
      <c r="BK181" s="170">
        <f t="shared" si="19"/>
        <v>0</v>
      </c>
      <c r="BL181" s="18" t="s">
        <v>200</v>
      </c>
      <c r="BM181" s="169" t="s">
        <v>472</v>
      </c>
    </row>
    <row r="182" spans="1:65" s="2" customFormat="1" ht="21.75" customHeight="1">
      <c r="A182" s="33"/>
      <c r="B182" s="156"/>
      <c r="C182" s="157" t="s">
        <v>343</v>
      </c>
      <c r="D182" s="157" t="s">
        <v>197</v>
      </c>
      <c r="E182" s="158" t="s">
        <v>3169</v>
      </c>
      <c r="F182" s="159" t="s">
        <v>3170</v>
      </c>
      <c r="G182" s="160" t="s">
        <v>444</v>
      </c>
      <c r="H182" s="161">
        <v>6</v>
      </c>
      <c r="I182" s="162"/>
      <c r="J182" s="163">
        <f t="shared" si="10"/>
        <v>0</v>
      </c>
      <c r="K182" s="164"/>
      <c r="L182" s="34"/>
      <c r="M182" s="165" t="s">
        <v>1</v>
      </c>
      <c r="N182" s="166" t="s">
        <v>40</v>
      </c>
      <c r="O182" s="62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9" t="s">
        <v>200</v>
      </c>
      <c r="AT182" s="169" t="s">
        <v>197</v>
      </c>
      <c r="AU182" s="169" t="s">
        <v>81</v>
      </c>
      <c r="AY182" s="18" t="s">
        <v>196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8" t="s">
        <v>87</v>
      </c>
      <c r="BK182" s="170">
        <f t="shared" si="19"/>
        <v>0</v>
      </c>
      <c r="BL182" s="18" t="s">
        <v>200</v>
      </c>
      <c r="BM182" s="169" t="s">
        <v>488</v>
      </c>
    </row>
    <row r="183" spans="1:65" s="2" customFormat="1" ht="37.700000000000003" customHeight="1">
      <c r="A183" s="33"/>
      <c r="B183" s="156"/>
      <c r="C183" s="157" t="s">
        <v>2052</v>
      </c>
      <c r="D183" s="157" t="s">
        <v>197</v>
      </c>
      <c r="E183" s="158" t="s">
        <v>3161</v>
      </c>
      <c r="F183" s="159" t="s">
        <v>3162</v>
      </c>
      <c r="G183" s="160" t="s">
        <v>444</v>
      </c>
      <c r="H183" s="161">
        <v>3</v>
      </c>
      <c r="I183" s="162"/>
      <c r="J183" s="163">
        <f t="shared" si="10"/>
        <v>0</v>
      </c>
      <c r="K183" s="164"/>
      <c r="L183" s="34"/>
      <c r="M183" s="165" t="s">
        <v>1</v>
      </c>
      <c r="N183" s="166" t="s">
        <v>40</v>
      </c>
      <c r="O183" s="62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9" t="s">
        <v>200</v>
      </c>
      <c r="AT183" s="169" t="s">
        <v>197</v>
      </c>
      <c r="AU183" s="169" t="s">
        <v>81</v>
      </c>
      <c r="AY183" s="18" t="s">
        <v>196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8" t="s">
        <v>87</v>
      </c>
      <c r="BK183" s="170">
        <f t="shared" si="19"/>
        <v>0</v>
      </c>
      <c r="BL183" s="18" t="s">
        <v>200</v>
      </c>
      <c r="BM183" s="169" t="s">
        <v>497</v>
      </c>
    </row>
    <row r="184" spans="1:65" s="2" customFormat="1" ht="37.700000000000003" customHeight="1">
      <c r="A184" s="33"/>
      <c r="B184" s="156"/>
      <c r="C184" s="157" t="s">
        <v>354</v>
      </c>
      <c r="D184" s="157" t="s">
        <v>197</v>
      </c>
      <c r="E184" s="158" t="s">
        <v>3171</v>
      </c>
      <c r="F184" s="159" t="s">
        <v>3172</v>
      </c>
      <c r="G184" s="160" t="s">
        <v>444</v>
      </c>
      <c r="H184" s="161">
        <v>4</v>
      </c>
      <c r="I184" s="162"/>
      <c r="J184" s="163">
        <f t="shared" si="10"/>
        <v>0</v>
      </c>
      <c r="K184" s="164"/>
      <c r="L184" s="34"/>
      <c r="M184" s="165" t="s">
        <v>1</v>
      </c>
      <c r="N184" s="166" t="s">
        <v>40</v>
      </c>
      <c r="O184" s="62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9" t="s">
        <v>200</v>
      </c>
      <c r="AT184" s="169" t="s">
        <v>197</v>
      </c>
      <c r="AU184" s="169" t="s">
        <v>81</v>
      </c>
      <c r="AY184" s="18" t="s">
        <v>196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8" t="s">
        <v>87</v>
      </c>
      <c r="BK184" s="170">
        <f t="shared" si="19"/>
        <v>0</v>
      </c>
      <c r="BL184" s="18" t="s">
        <v>200</v>
      </c>
      <c r="BM184" s="169" t="s">
        <v>512</v>
      </c>
    </row>
    <row r="185" spans="1:65" s="2" customFormat="1" ht="24.2" customHeight="1">
      <c r="A185" s="33"/>
      <c r="B185" s="156"/>
      <c r="C185" s="157" t="s">
        <v>358</v>
      </c>
      <c r="D185" s="157" t="s">
        <v>197</v>
      </c>
      <c r="E185" s="158" t="s">
        <v>3173</v>
      </c>
      <c r="F185" s="159" t="s">
        <v>3174</v>
      </c>
      <c r="G185" s="160" t="s">
        <v>444</v>
      </c>
      <c r="H185" s="161">
        <v>1</v>
      </c>
      <c r="I185" s="162"/>
      <c r="J185" s="163">
        <f t="shared" si="10"/>
        <v>0</v>
      </c>
      <c r="K185" s="164"/>
      <c r="L185" s="34"/>
      <c r="M185" s="165" t="s">
        <v>1</v>
      </c>
      <c r="N185" s="166" t="s">
        <v>40</v>
      </c>
      <c r="O185" s="62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9" t="s">
        <v>200</v>
      </c>
      <c r="AT185" s="169" t="s">
        <v>197</v>
      </c>
      <c r="AU185" s="169" t="s">
        <v>81</v>
      </c>
      <c r="AY185" s="18" t="s">
        <v>196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8" t="s">
        <v>87</v>
      </c>
      <c r="BK185" s="170">
        <f t="shared" si="19"/>
        <v>0</v>
      </c>
      <c r="BL185" s="18" t="s">
        <v>200</v>
      </c>
      <c r="BM185" s="169" t="s">
        <v>521</v>
      </c>
    </row>
    <row r="186" spans="1:65" s="2" customFormat="1" ht="16.5" customHeight="1">
      <c r="A186" s="33"/>
      <c r="B186" s="156"/>
      <c r="C186" s="157" t="s">
        <v>362</v>
      </c>
      <c r="D186" s="157" t="s">
        <v>197</v>
      </c>
      <c r="E186" s="158" t="s">
        <v>3175</v>
      </c>
      <c r="F186" s="159" t="s">
        <v>3176</v>
      </c>
      <c r="G186" s="160" t="s">
        <v>444</v>
      </c>
      <c r="H186" s="161">
        <v>4</v>
      </c>
      <c r="I186" s="162"/>
      <c r="J186" s="163">
        <f t="shared" si="10"/>
        <v>0</v>
      </c>
      <c r="K186" s="164"/>
      <c r="L186" s="34"/>
      <c r="M186" s="165" t="s">
        <v>1</v>
      </c>
      <c r="N186" s="166" t="s">
        <v>40</v>
      </c>
      <c r="O186" s="62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9" t="s">
        <v>200</v>
      </c>
      <c r="AT186" s="169" t="s">
        <v>197</v>
      </c>
      <c r="AU186" s="169" t="s">
        <v>81</v>
      </c>
      <c r="AY186" s="18" t="s">
        <v>196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8" t="s">
        <v>87</v>
      </c>
      <c r="BK186" s="170">
        <f t="shared" si="19"/>
        <v>0</v>
      </c>
      <c r="BL186" s="18" t="s">
        <v>200</v>
      </c>
      <c r="BM186" s="169" t="s">
        <v>549</v>
      </c>
    </row>
    <row r="187" spans="1:65" s="2" customFormat="1" ht="16.5" customHeight="1">
      <c r="A187" s="33"/>
      <c r="B187" s="156"/>
      <c r="C187" s="157" t="s">
        <v>368</v>
      </c>
      <c r="D187" s="157" t="s">
        <v>197</v>
      </c>
      <c r="E187" s="158" t="s">
        <v>3177</v>
      </c>
      <c r="F187" s="159" t="s">
        <v>3178</v>
      </c>
      <c r="G187" s="160" t="s">
        <v>444</v>
      </c>
      <c r="H187" s="161">
        <v>7</v>
      </c>
      <c r="I187" s="162"/>
      <c r="J187" s="163">
        <f t="shared" si="10"/>
        <v>0</v>
      </c>
      <c r="K187" s="164"/>
      <c r="L187" s="34"/>
      <c r="M187" s="165" t="s">
        <v>1</v>
      </c>
      <c r="N187" s="166" t="s">
        <v>40</v>
      </c>
      <c r="O187" s="62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9" t="s">
        <v>200</v>
      </c>
      <c r="AT187" s="169" t="s">
        <v>197</v>
      </c>
      <c r="AU187" s="169" t="s">
        <v>81</v>
      </c>
      <c r="AY187" s="18" t="s">
        <v>196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8" t="s">
        <v>87</v>
      </c>
      <c r="BK187" s="170">
        <f t="shared" si="19"/>
        <v>0</v>
      </c>
      <c r="BL187" s="18" t="s">
        <v>200</v>
      </c>
      <c r="BM187" s="169" t="s">
        <v>558</v>
      </c>
    </row>
    <row r="188" spans="1:65" s="2" customFormat="1" ht="16.5" customHeight="1">
      <c r="A188" s="33"/>
      <c r="B188" s="156"/>
      <c r="C188" s="157" t="s">
        <v>375</v>
      </c>
      <c r="D188" s="157" t="s">
        <v>197</v>
      </c>
      <c r="E188" s="158" t="s">
        <v>3179</v>
      </c>
      <c r="F188" s="159" t="s">
        <v>3180</v>
      </c>
      <c r="G188" s="160" t="s">
        <v>444</v>
      </c>
      <c r="H188" s="161">
        <v>3</v>
      </c>
      <c r="I188" s="162"/>
      <c r="J188" s="163">
        <f t="shared" si="10"/>
        <v>0</v>
      </c>
      <c r="K188" s="164"/>
      <c r="L188" s="34"/>
      <c r="M188" s="165" t="s">
        <v>1</v>
      </c>
      <c r="N188" s="166" t="s">
        <v>40</v>
      </c>
      <c r="O188" s="62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9" t="s">
        <v>200</v>
      </c>
      <c r="AT188" s="169" t="s">
        <v>197</v>
      </c>
      <c r="AU188" s="169" t="s">
        <v>81</v>
      </c>
      <c r="AY188" s="18" t="s">
        <v>196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8" t="s">
        <v>87</v>
      </c>
      <c r="BK188" s="170">
        <f t="shared" si="19"/>
        <v>0</v>
      </c>
      <c r="BL188" s="18" t="s">
        <v>200</v>
      </c>
      <c r="BM188" s="169" t="s">
        <v>567</v>
      </c>
    </row>
    <row r="189" spans="1:65" s="2" customFormat="1" ht="16.5" customHeight="1">
      <c r="A189" s="33"/>
      <c r="B189" s="156"/>
      <c r="C189" s="157" t="s">
        <v>381</v>
      </c>
      <c r="D189" s="157" t="s">
        <v>197</v>
      </c>
      <c r="E189" s="158" t="s">
        <v>3181</v>
      </c>
      <c r="F189" s="159" t="s">
        <v>3182</v>
      </c>
      <c r="G189" s="160" t="s">
        <v>444</v>
      </c>
      <c r="H189" s="161">
        <v>1</v>
      </c>
      <c r="I189" s="162"/>
      <c r="J189" s="163">
        <f t="shared" si="10"/>
        <v>0</v>
      </c>
      <c r="K189" s="164"/>
      <c r="L189" s="34"/>
      <c r="M189" s="165" t="s">
        <v>1</v>
      </c>
      <c r="N189" s="166" t="s">
        <v>40</v>
      </c>
      <c r="O189" s="62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9" t="s">
        <v>200</v>
      </c>
      <c r="AT189" s="169" t="s">
        <v>197</v>
      </c>
      <c r="AU189" s="169" t="s">
        <v>81</v>
      </c>
      <c r="AY189" s="18" t="s">
        <v>196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8" t="s">
        <v>87</v>
      </c>
      <c r="BK189" s="170">
        <f t="shared" si="19"/>
        <v>0</v>
      </c>
      <c r="BL189" s="18" t="s">
        <v>200</v>
      </c>
      <c r="BM189" s="169" t="s">
        <v>596</v>
      </c>
    </row>
    <row r="190" spans="1:65" s="2" customFormat="1" ht="24.2" customHeight="1">
      <c r="A190" s="33"/>
      <c r="B190" s="156"/>
      <c r="C190" s="157" t="s">
        <v>388</v>
      </c>
      <c r="D190" s="157" t="s">
        <v>197</v>
      </c>
      <c r="E190" s="158" t="s">
        <v>3183</v>
      </c>
      <c r="F190" s="159" t="s">
        <v>3184</v>
      </c>
      <c r="G190" s="160" t="s">
        <v>444</v>
      </c>
      <c r="H190" s="161">
        <v>1</v>
      </c>
      <c r="I190" s="162"/>
      <c r="J190" s="163">
        <f t="shared" si="10"/>
        <v>0</v>
      </c>
      <c r="K190" s="164"/>
      <c r="L190" s="34"/>
      <c r="M190" s="165" t="s">
        <v>1</v>
      </c>
      <c r="N190" s="166" t="s">
        <v>40</v>
      </c>
      <c r="O190" s="62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9" t="s">
        <v>200</v>
      </c>
      <c r="AT190" s="169" t="s">
        <v>197</v>
      </c>
      <c r="AU190" s="169" t="s">
        <v>81</v>
      </c>
      <c r="AY190" s="18" t="s">
        <v>196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8" t="s">
        <v>87</v>
      </c>
      <c r="BK190" s="170">
        <f t="shared" si="19"/>
        <v>0</v>
      </c>
      <c r="BL190" s="18" t="s">
        <v>200</v>
      </c>
      <c r="BM190" s="169" t="s">
        <v>609</v>
      </c>
    </row>
    <row r="191" spans="1:65" s="2" customFormat="1" ht="24.2" customHeight="1">
      <c r="A191" s="33"/>
      <c r="B191" s="156"/>
      <c r="C191" s="157" t="s">
        <v>398</v>
      </c>
      <c r="D191" s="157" t="s">
        <v>197</v>
      </c>
      <c r="E191" s="158" t="s">
        <v>3185</v>
      </c>
      <c r="F191" s="159" t="s">
        <v>3186</v>
      </c>
      <c r="G191" s="160" t="s">
        <v>444</v>
      </c>
      <c r="H191" s="161">
        <v>5</v>
      </c>
      <c r="I191" s="162"/>
      <c r="J191" s="163">
        <f t="shared" si="10"/>
        <v>0</v>
      </c>
      <c r="K191" s="164"/>
      <c r="L191" s="34"/>
      <c r="M191" s="165" t="s">
        <v>1</v>
      </c>
      <c r="N191" s="166" t="s">
        <v>40</v>
      </c>
      <c r="O191" s="62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9" t="s">
        <v>200</v>
      </c>
      <c r="AT191" s="169" t="s">
        <v>197</v>
      </c>
      <c r="AU191" s="169" t="s">
        <v>81</v>
      </c>
      <c r="AY191" s="18" t="s">
        <v>196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8" t="s">
        <v>87</v>
      </c>
      <c r="BK191" s="170">
        <f t="shared" si="19"/>
        <v>0</v>
      </c>
      <c r="BL191" s="18" t="s">
        <v>200</v>
      </c>
      <c r="BM191" s="169" t="s">
        <v>619</v>
      </c>
    </row>
    <row r="192" spans="1:65" s="2" customFormat="1" ht="24.2" customHeight="1">
      <c r="A192" s="33"/>
      <c r="B192" s="156"/>
      <c r="C192" s="157" t="s">
        <v>406</v>
      </c>
      <c r="D192" s="157" t="s">
        <v>197</v>
      </c>
      <c r="E192" s="158" t="s">
        <v>3187</v>
      </c>
      <c r="F192" s="159" t="s">
        <v>3188</v>
      </c>
      <c r="G192" s="160" t="s">
        <v>444</v>
      </c>
      <c r="H192" s="161">
        <v>15</v>
      </c>
      <c r="I192" s="162"/>
      <c r="J192" s="163">
        <f t="shared" si="10"/>
        <v>0</v>
      </c>
      <c r="K192" s="164"/>
      <c r="L192" s="34"/>
      <c r="M192" s="165" t="s">
        <v>1</v>
      </c>
      <c r="N192" s="166" t="s">
        <v>40</v>
      </c>
      <c r="O192" s="62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9" t="s">
        <v>200</v>
      </c>
      <c r="AT192" s="169" t="s">
        <v>197</v>
      </c>
      <c r="AU192" s="169" t="s">
        <v>81</v>
      </c>
      <c r="AY192" s="18" t="s">
        <v>196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8" t="s">
        <v>87</v>
      </c>
      <c r="BK192" s="170">
        <f t="shared" si="19"/>
        <v>0</v>
      </c>
      <c r="BL192" s="18" t="s">
        <v>200</v>
      </c>
      <c r="BM192" s="169" t="s">
        <v>635</v>
      </c>
    </row>
    <row r="193" spans="1:65" s="2" customFormat="1" ht="24.2" customHeight="1">
      <c r="A193" s="33"/>
      <c r="B193" s="156"/>
      <c r="C193" s="157" t="s">
        <v>412</v>
      </c>
      <c r="D193" s="157" t="s">
        <v>197</v>
      </c>
      <c r="E193" s="158" t="s">
        <v>3189</v>
      </c>
      <c r="F193" s="159" t="s">
        <v>3190</v>
      </c>
      <c r="G193" s="160" t="s">
        <v>444</v>
      </c>
      <c r="H193" s="161">
        <v>8</v>
      </c>
      <c r="I193" s="162"/>
      <c r="J193" s="163">
        <f t="shared" si="10"/>
        <v>0</v>
      </c>
      <c r="K193" s="164"/>
      <c r="L193" s="34"/>
      <c r="M193" s="165" t="s">
        <v>1</v>
      </c>
      <c r="N193" s="166" t="s">
        <v>40</v>
      </c>
      <c r="O193" s="62"/>
      <c r="P193" s="167">
        <f t="shared" si="11"/>
        <v>0</v>
      </c>
      <c r="Q193" s="167">
        <v>0</v>
      </c>
      <c r="R193" s="167">
        <f t="shared" si="12"/>
        <v>0</v>
      </c>
      <c r="S193" s="167">
        <v>0</v>
      </c>
      <c r="T193" s="168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9" t="s">
        <v>200</v>
      </c>
      <c r="AT193" s="169" t="s">
        <v>197</v>
      </c>
      <c r="AU193" s="169" t="s">
        <v>81</v>
      </c>
      <c r="AY193" s="18" t="s">
        <v>196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8" t="s">
        <v>87</v>
      </c>
      <c r="BK193" s="170">
        <f t="shared" si="19"/>
        <v>0</v>
      </c>
      <c r="BL193" s="18" t="s">
        <v>200</v>
      </c>
      <c r="BM193" s="169" t="s">
        <v>644</v>
      </c>
    </row>
    <row r="194" spans="1:65" s="2" customFormat="1" ht="24.2" customHeight="1">
      <c r="A194" s="33"/>
      <c r="B194" s="156"/>
      <c r="C194" s="157" t="s">
        <v>419</v>
      </c>
      <c r="D194" s="157" t="s">
        <v>197</v>
      </c>
      <c r="E194" s="158" t="s">
        <v>3191</v>
      </c>
      <c r="F194" s="159" t="s">
        <v>3192</v>
      </c>
      <c r="G194" s="160" t="s">
        <v>444</v>
      </c>
      <c r="H194" s="161">
        <v>1</v>
      </c>
      <c r="I194" s="162"/>
      <c r="J194" s="163">
        <f t="shared" si="10"/>
        <v>0</v>
      </c>
      <c r="K194" s="164"/>
      <c r="L194" s="34"/>
      <c r="M194" s="165" t="s">
        <v>1</v>
      </c>
      <c r="N194" s="166" t="s">
        <v>40</v>
      </c>
      <c r="O194" s="62"/>
      <c r="P194" s="167">
        <f t="shared" si="11"/>
        <v>0</v>
      </c>
      <c r="Q194" s="167">
        <v>0</v>
      </c>
      <c r="R194" s="167">
        <f t="shared" si="12"/>
        <v>0</v>
      </c>
      <c r="S194" s="167">
        <v>0</v>
      </c>
      <c r="T194" s="168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9" t="s">
        <v>200</v>
      </c>
      <c r="AT194" s="169" t="s">
        <v>197</v>
      </c>
      <c r="AU194" s="169" t="s">
        <v>81</v>
      </c>
      <c r="AY194" s="18" t="s">
        <v>196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8" t="s">
        <v>87</v>
      </c>
      <c r="BK194" s="170">
        <f t="shared" si="19"/>
        <v>0</v>
      </c>
      <c r="BL194" s="18" t="s">
        <v>200</v>
      </c>
      <c r="BM194" s="169" t="s">
        <v>653</v>
      </c>
    </row>
    <row r="195" spans="1:65" s="2" customFormat="1" ht="24.2" customHeight="1">
      <c r="A195" s="33"/>
      <c r="B195" s="156"/>
      <c r="C195" s="157" t="s">
        <v>428</v>
      </c>
      <c r="D195" s="157" t="s">
        <v>197</v>
      </c>
      <c r="E195" s="158" t="s">
        <v>3193</v>
      </c>
      <c r="F195" s="159" t="s">
        <v>3194</v>
      </c>
      <c r="G195" s="160" t="s">
        <v>444</v>
      </c>
      <c r="H195" s="161">
        <v>21</v>
      </c>
      <c r="I195" s="162"/>
      <c r="J195" s="163">
        <f t="shared" si="10"/>
        <v>0</v>
      </c>
      <c r="K195" s="164"/>
      <c r="L195" s="34"/>
      <c r="M195" s="165" t="s">
        <v>1</v>
      </c>
      <c r="N195" s="166" t="s">
        <v>40</v>
      </c>
      <c r="O195" s="62"/>
      <c r="P195" s="167">
        <f t="shared" si="11"/>
        <v>0</v>
      </c>
      <c r="Q195" s="167">
        <v>0</v>
      </c>
      <c r="R195" s="167">
        <f t="shared" si="12"/>
        <v>0</v>
      </c>
      <c r="S195" s="167">
        <v>0</v>
      </c>
      <c r="T195" s="168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9" t="s">
        <v>200</v>
      </c>
      <c r="AT195" s="169" t="s">
        <v>197</v>
      </c>
      <c r="AU195" s="169" t="s">
        <v>81</v>
      </c>
      <c r="AY195" s="18" t="s">
        <v>196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8" t="s">
        <v>87</v>
      </c>
      <c r="BK195" s="170">
        <f t="shared" si="19"/>
        <v>0</v>
      </c>
      <c r="BL195" s="18" t="s">
        <v>200</v>
      </c>
      <c r="BM195" s="169" t="s">
        <v>666</v>
      </c>
    </row>
    <row r="196" spans="1:65" s="2" customFormat="1" ht="24.2" customHeight="1">
      <c r="A196" s="33"/>
      <c r="B196" s="156"/>
      <c r="C196" s="157" t="s">
        <v>2040</v>
      </c>
      <c r="D196" s="157" t="s">
        <v>197</v>
      </c>
      <c r="E196" s="158" t="s">
        <v>3195</v>
      </c>
      <c r="F196" s="159" t="s">
        <v>3196</v>
      </c>
      <c r="G196" s="160" t="s">
        <v>444</v>
      </c>
      <c r="H196" s="161">
        <v>33</v>
      </c>
      <c r="I196" s="162"/>
      <c r="J196" s="163">
        <f t="shared" si="10"/>
        <v>0</v>
      </c>
      <c r="K196" s="164"/>
      <c r="L196" s="34"/>
      <c r="M196" s="165" t="s">
        <v>1</v>
      </c>
      <c r="N196" s="166" t="s">
        <v>40</v>
      </c>
      <c r="O196" s="62"/>
      <c r="P196" s="167">
        <f t="shared" si="11"/>
        <v>0</v>
      </c>
      <c r="Q196" s="167">
        <v>0</v>
      </c>
      <c r="R196" s="167">
        <f t="shared" si="12"/>
        <v>0</v>
      </c>
      <c r="S196" s="167">
        <v>0</v>
      </c>
      <c r="T196" s="168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9" t="s">
        <v>200</v>
      </c>
      <c r="AT196" s="169" t="s">
        <v>197</v>
      </c>
      <c r="AU196" s="169" t="s">
        <v>81</v>
      </c>
      <c r="AY196" s="18" t="s">
        <v>196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8" t="s">
        <v>87</v>
      </c>
      <c r="BK196" s="170">
        <f t="shared" si="19"/>
        <v>0</v>
      </c>
      <c r="BL196" s="18" t="s">
        <v>200</v>
      </c>
      <c r="BM196" s="169" t="s">
        <v>674</v>
      </c>
    </row>
    <row r="197" spans="1:65" s="2" customFormat="1" ht="24.2" customHeight="1">
      <c r="A197" s="33"/>
      <c r="B197" s="156"/>
      <c r="C197" s="157" t="s">
        <v>432</v>
      </c>
      <c r="D197" s="157" t="s">
        <v>197</v>
      </c>
      <c r="E197" s="158" t="s">
        <v>3197</v>
      </c>
      <c r="F197" s="159" t="s">
        <v>3198</v>
      </c>
      <c r="G197" s="160" t="s">
        <v>444</v>
      </c>
      <c r="H197" s="161">
        <v>4</v>
      </c>
      <c r="I197" s="162"/>
      <c r="J197" s="163">
        <f t="shared" si="10"/>
        <v>0</v>
      </c>
      <c r="K197" s="164"/>
      <c r="L197" s="34"/>
      <c r="M197" s="165" t="s">
        <v>1</v>
      </c>
      <c r="N197" s="166" t="s">
        <v>40</v>
      </c>
      <c r="O197" s="62"/>
      <c r="P197" s="167">
        <f t="shared" si="11"/>
        <v>0</v>
      </c>
      <c r="Q197" s="167">
        <v>0</v>
      </c>
      <c r="R197" s="167">
        <f t="shared" si="12"/>
        <v>0</v>
      </c>
      <c r="S197" s="167">
        <v>0</v>
      </c>
      <c r="T197" s="16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9" t="s">
        <v>200</v>
      </c>
      <c r="AT197" s="169" t="s">
        <v>197</v>
      </c>
      <c r="AU197" s="169" t="s">
        <v>81</v>
      </c>
      <c r="AY197" s="18" t="s">
        <v>196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8" t="s">
        <v>87</v>
      </c>
      <c r="BK197" s="170">
        <f t="shared" si="19"/>
        <v>0</v>
      </c>
      <c r="BL197" s="18" t="s">
        <v>200</v>
      </c>
      <c r="BM197" s="169" t="s">
        <v>682</v>
      </c>
    </row>
    <row r="198" spans="1:65" s="2" customFormat="1" ht="24.2" customHeight="1">
      <c r="A198" s="33"/>
      <c r="B198" s="156"/>
      <c r="C198" s="157" t="s">
        <v>441</v>
      </c>
      <c r="D198" s="157" t="s">
        <v>197</v>
      </c>
      <c r="E198" s="158" t="s">
        <v>3199</v>
      </c>
      <c r="F198" s="159" t="s">
        <v>3200</v>
      </c>
      <c r="G198" s="160" t="s">
        <v>444</v>
      </c>
      <c r="H198" s="161">
        <v>5</v>
      </c>
      <c r="I198" s="162"/>
      <c r="J198" s="163">
        <f t="shared" si="10"/>
        <v>0</v>
      </c>
      <c r="K198" s="164"/>
      <c r="L198" s="34"/>
      <c r="M198" s="165" t="s">
        <v>1</v>
      </c>
      <c r="N198" s="166" t="s">
        <v>40</v>
      </c>
      <c r="O198" s="62"/>
      <c r="P198" s="167">
        <f t="shared" si="11"/>
        <v>0</v>
      </c>
      <c r="Q198" s="167">
        <v>0</v>
      </c>
      <c r="R198" s="167">
        <f t="shared" si="12"/>
        <v>0</v>
      </c>
      <c r="S198" s="167">
        <v>0</v>
      </c>
      <c r="T198" s="168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9" t="s">
        <v>200</v>
      </c>
      <c r="AT198" s="169" t="s">
        <v>197</v>
      </c>
      <c r="AU198" s="169" t="s">
        <v>81</v>
      </c>
      <c r="AY198" s="18" t="s">
        <v>196</v>
      </c>
      <c r="BE198" s="170">
        <f t="shared" si="14"/>
        <v>0</v>
      </c>
      <c r="BF198" s="170">
        <f t="shared" si="15"/>
        <v>0</v>
      </c>
      <c r="BG198" s="170">
        <f t="shared" si="16"/>
        <v>0</v>
      </c>
      <c r="BH198" s="170">
        <f t="shared" si="17"/>
        <v>0</v>
      </c>
      <c r="BI198" s="170">
        <f t="shared" si="18"/>
        <v>0</v>
      </c>
      <c r="BJ198" s="18" t="s">
        <v>87</v>
      </c>
      <c r="BK198" s="170">
        <f t="shared" si="19"/>
        <v>0</v>
      </c>
      <c r="BL198" s="18" t="s">
        <v>200</v>
      </c>
      <c r="BM198" s="169" t="s">
        <v>692</v>
      </c>
    </row>
    <row r="199" spans="1:65" s="2" customFormat="1" ht="24.2" customHeight="1">
      <c r="A199" s="33"/>
      <c r="B199" s="156"/>
      <c r="C199" s="157" t="s">
        <v>447</v>
      </c>
      <c r="D199" s="157" t="s">
        <v>197</v>
      </c>
      <c r="E199" s="158" t="s">
        <v>3201</v>
      </c>
      <c r="F199" s="159" t="s">
        <v>3202</v>
      </c>
      <c r="G199" s="160" t="s">
        <v>444</v>
      </c>
      <c r="H199" s="161">
        <v>4</v>
      </c>
      <c r="I199" s="162"/>
      <c r="J199" s="163">
        <f t="shared" si="10"/>
        <v>0</v>
      </c>
      <c r="K199" s="164"/>
      <c r="L199" s="34"/>
      <c r="M199" s="165" t="s">
        <v>1</v>
      </c>
      <c r="N199" s="166" t="s">
        <v>40</v>
      </c>
      <c r="O199" s="62"/>
      <c r="P199" s="167">
        <f t="shared" si="11"/>
        <v>0</v>
      </c>
      <c r="Q199" s="167">
        <v>0</v>
      </c>
      <c r="R199" s="167">
        <f t="shared" si="12"/>
        <v>0</v>
      </c>
      <c r="S199" s="167">
        <v>0</v>
      </c>
      <c r="T199" s="168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9" t="s">
        <v>200</v>
      </c>
      <c r="AT199" s="169" t="s">
        <v>197</v>
      </c>
      <c r="AU199" s="169" t="s">
        <v>81</v>
      </c>
      <c r="AY199" s="18" t="s">
        <v>196</v>
      </c>
      <c r="BE199" s="170">
        <f t="shared" si="14"/>
        <v>0</v>
      </c>
      <c r="BF199" s="170">
        <f t="shared" si="15"/>
        <v>0</v>
      </c>
      <c r="BG199" s="170">
        <f t="shared" si="16"/>
        <v>0</v>
      </c>
      <c r="BH199" s="170">
        <f t="shared" si="17"/>
        <v>0</v>
      </c>
      <c r="BI199" s="170">
        <f t="shared" si="18"/>
        <v>0</v>
      </c>
      <c r="BJ199" s="18" t="s">
        <v>87</v>
      </c>
      <c r="BK199" s="170">
        <f t="shared" si="19"/>
        <v>0</v>
      </c>
      <c r="BL199" s="18" t="s">
        <v>200</v>
      </c>
      <c r="BM199" s="169" t="s">
        <v>701</v>
      </c>
    </row>
    <row r="200" spans="1:65" s="2" customFormat="1" ht="33" customHeight="1">
      <c r="A200" s="33"/>
      <c r="B200" s="156"/>
      <c r="C200" s="157" t="s">
        <v>452</v>
      </c>
      <c r="D200" s="157" t="s">
        <v>197</v>
      </c>
      <c r="E200" s="158" t="s">
        <v>3203</v>
      </c>
      <c r="F200" s="159" t="s">
        <v>3204</v>
      </c>
      <c r="G200" s="160" t="s">
        <v>444</v>
      </c>
      <c r="H200" s="161">
        <v>1</v>
      </c>
      <c r="I200" s="162"/>
      <c r="J200" s="163">
        <f t="shared" si="10"/>
        <v>0</v>
      </c>
      <c r="K200" s="164"/>
      <c r="L200" s="34"/>
      <c r="M200" s="165" t="s">
        <v>1</v>
      </c>
      <c r="N200" s="166" t="s">
        <v>40</v>
      </c>
      <c r="O200" s="62"/>
      <c r="P200" s="167">
        <f t="shared" si="11"/>
        <v>0</v>
      </c>
      <c r="Q200" s="167">
        <v>0</v>
      </c>
      <c r="R200" s="167">
        <f t="shared" si="12"/>
        <v>0</v>
      </c>
      <c r="S200" s="167">
        <v>0</v>
      </c>
      <c r="T200" s="168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9" t="s">
        <v>200</v>
      </c>
      <c r="AT200" s="169" t="s">
        <v>197</v>
      </c>
      <c r="AU200" s="169" t="s">
        <v>81</v>
      </c>
      <c r="AY200" s="18" t="s">
        <v>196</v>
      </c>
      <c r="BE200" s="170">
        <f t="shared" si="14"/>
        <v>0</v>
      </c>
      <c r="BF200" s="170">
        <f t="shared" si="15"/>
        <v>0</v>
      </c>
      <c r="BG200" s="170">
        <f t="shared" si="16"/>
        <v>0</v>
      </c>
      <c r="BH200" s="170">
        <f t="shared" si="17"/>
        <v>0</v>
      </c>
      <c r="BI200" s="170">
        <f t="shared" si="18"/>
        <v>0</v>
      </c>
      <c r="BJ200" s="18" t="s">
        <v>87</v>
      </c>
      <c r="BK200" s="170">
        <f t="shared" si="19"/>
        <v>0</v>
      </c>
      <c r="BL200" s="18" t="s">
        <v>200</v>
      </c>
      <c r="BM200" s="169" t="s">
        <v>710</v>
      </c>
    </row>
    <row r="201" spans="1:65" s="2" customFormat="1" ht="16.5" customHeight="1">
      <c r="A201" s="33"/>
      <c r="B201" s="156"/>
      <c r="C201" s="157" t="s">
        <v>456</v>
      </c>
      <c r="D201" s="157" t="s">
        <v>197</v>
      </c>
      <c r="E201" s="158" t="s">
        <v>3205</v>
      </c>
      <c r="F201" s="159" t="s">
        <v>3206</v>
      </c>
      <c r="G201" s="160" t="s">
        <v>444</v>
      </c>
      <c r="H201" s="161">
        <v>5</v>
      </c>
      <c r="I201" s="162"/>
      <c r="J201" s="163">
        <f t="shared" si="10"/>
        <v>0</v>
      </c>
      <c r="K201" s="164"/>
      <c r="L201" s="34"/>
      <c r="M201" s="165" t="s">
        <v>1</v>
      </c>
      <c r="N201" s="166" t="s">
        <v>40</v>
      </c>
      <c r="O201" s="62"/>
      <c r="P201" s="167">
        <f t="shared" si="11"/>
        <v>0</v>
      </c>
      <c r="Q201" s="167">
        <v>0</v>
      </c>
      <c r="R201" s="167">
        <f t="shared" si="12"/>
        <v>0</v>
      </c>
      <c r="S201" s="167">
        <v>0</v>
      </c>
      <c r="T201" s="168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9" t="s">
        <v>200</v>
      </c>
      <c r="AT201" s="169" t="s">
        <v>197</v>
      </c>
      <c r="AU201" s="169" t="s">
        <v>81</v>
      </c>
      <c r="AY201" s="18" t="s">
        <v>196</v>
      </c>
      <c r="BE201" s="170">
        <f t="shared" si="14"/>
        <v>0</v>
      </c>
      <c r="BF201" s="170">
        <f t="shared" si="15"/>
        <v>0</v>
      </c>
      <c r="BG201" s="170">
        <f t="shared" si="16"/>
        <v>0</v>
      </c>
      <c r="BH201" s="170">
        <f t="shared" si="17"/>
        <v>0</v>
      </c>
      <c r="BI201" s="170">
        <f t="shared" si="18"/>
        <v>0</v>
      </c>
      <c r="BJ201" s="18" t="s">
        <v>87</v>
      </c>
      <c r="BK201" s="170">
        <f t="shared" si="19"/>
        <v>0</v>
      </c>
      <c r="BL201" s="18" t="s">
        <v>200</v>
      </c>
      <c r="BM201" s="169" t="s">
        <v>718</v>
      </c>
    </row>
    <row r="202" spans="1:65" s="2" customFormat="1" ht="16.5" customHeight="1">
      <c r="A202" s="33"/>
      <c r="B202" s="156"/>
      <c r="C202" s="157" t="s">
        <v>462</v>
      </c>
      <c r="D202" s="157" t="s">
        <v>197</v>
      </c>
      <c r="E202" s="158" t="s">
        <v>3207</v>
      </c>
      <c r="F202" s="159" t="s">
        <v>3208</v>
      </c>
      <c r="G202" s="160" t="s">
        <v>444</v>
      </c>
      <c r="H202" s="161">
        <v>14</v>
      </c>
      <c r="I202" s="162"/>
      <c r="J202" s="163">
        <f t="shared" si="10"/>
        <v>0</v>
      </c>
      <c r="K202" s="164"/>
      <c r="L202" s="34"/>
      <c r="M202" s="165" t="s">
        <v>1</v>
      </c>
      <c r="N202" s="166" t="s">
        <v>40</v>
      </c>
      <c r="O202" s="62"/>
      <c r="P202" s="167">
        <f t="shared" si="11"/>
        <v>0</v>
      </c>
      <c r="Q202" s="167">
        <v>0</v>
      </c>
      <c r="R202" s="167">
        <f t="shared" si="12"/>
        <v>0</v>
      </c>
      <c r="S202" s="167">
        <v>0</v>
      </c>
      <c r="T202" s="168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9" t="s">
        <v>200</v>
      </c>
      <c r="AT202" s="169" t="s">
        <v>197</v>
      </c>
      <c r="AU202" s="169" t="s">
        <v>81</v>
      </c>
      <c r="AY202" s="18" t="s">
        <v>196</v>
      </c>
      <c r="BE202" s="170">
        <f t="shared" si="14"/>
        <v>0</v>
      </c>
      <c r="BF202" s="170">
        <f t="shared" si="15"/>
        <v>0</v>
      </c>
      <c r="BG202" s="170">
        <f t="shared" si="16"/>
        <v>0</v>
      </c>
      <c r="BH202" s="170">
        <f t="shared" si="17"/>
        <v>0</v>
      </c>
      <c r="BI202" s="170">
        <f t="shared" si="18"/>
        <v>0</v>
      </c>
      <c r="BJ202" s="18" t="s">
        <v>87</v>
      </c>
      <c r="BK202" s="170">
        <f t="shared" si="19"/>
        <v>0</v>
      </c>
      <c r="BL202" s="18" t="s">
        <v>200</v>
      </c>
      <c r="BM202" s="169" t="s">
        <v>729</v>
      </c>
    </row>
    <row r="203" spans="1:65" s="2" customFormat="1" ht="16.5" customHeight="1">
      <c r="A203" s="33"/>
      <c r="B203" s="156"/>
      <c r="C203" s="157" t="s">
        <v>467</v>
      </c>
      <c r="D203" s="157" t="s">
        <v>197</v>
      </c>
      <c r="E203" s="158" t="s">
        <v>3209</v>
      </c>
      <c r="F203" s="159" t="s">
        <v>3210</v>
      </c>
      <c r="G203" s="160" t="s">
        <v>444</v>
      </c>
      <c r="H203" s="161">
        <v>5</v>
      </c>
      <c r="I203" s="162"/>
      <c r="J203" s="163">
        <f t="shared" si="10"/>
        <v>0</v>
      </c>
      <c r="K203" s="164"/>
      <c r="L203" s="34"/>
      <c r="M203" s="165" t="s">
        <v>1</v>
      </c>
      <c r="N203" s="166" t="s">
        <v>40</v>
      </c>
      <c r="O203" s="62"/>
      <c r="P203" s="167">
        <f t="shared" si="11"/>
        <v>0</v>
      </c>
      <c r="Q203" s="167">
        <v>0</v>
      </c>
      <c r="R203" s="167">
        <f t="shared" si="12"/>
        <v>0</v>
      </c>
      <c r="S203" s="167">
        <v>0</v>
      </c>
      <c r="T203" s="168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9" t="s">
        <v>200</v>
      </c>
      <c r="AT203" s="169" t="s">
        <v>197</v>
      </c>
      <c r="AU203" s="169" t="s">
        <v>81</v>
      </c>
      <c r="AY203" s="18" t="s">
        <v>196</v>
      </c>
      <c r="BE203" s="170">
        <f t="shared" si="14"/>
        <v>0</v>
      </c>
      <c r="BF203" s="170">
        <f t="shared" si="15"/>
        <v>0</v>
      </c>
      <c r="BG203" s="170">
        <f t="shared" si="16"/>
        <v>0</v>
      </c>
      <c r="BH203" s="170">
        <f t="shared" si="17"/>
        <v>0</v>
      </c>
      <c r="BI203" s="170">
        <f t="shared" si="18"/>
        <v>0</v>
      </c>
      <c r="BJ203" s="18" t="s">
        <v>87</v>
      </c>
      <c r="BK203" s="170">
        <f t="shared" si="19"/>
        <v>0</v>
      </c>
      <c r="BL203" s="18" t="s">
        <v>200</v>
      </c>
      <c r="BM203" s="169" t="s">
        <v>2096</v>
      </c>
    </row>
    <row r="204" spans="1:65" s="2" customFormat="1" ht="16.5" customHeight="1">
      <c r="A204" s="33"/>
      <c r="B204" s="156"/>
      <c r="C204" s="157" t="s">
        <v>472</v>
      </c>
      <c r="D204" s="157" t="s">
        <v>197</v>
      </c>
      <c r="E204" s="158" t="s">
        <v>3211</v>
      </c>
      <c r="F204" s="159" t="s">
        <v>3212</v>
      </c>
      <c r="G204" s="160" t="s">
        <v>444</v>
      </c>
      <c r="H204" s="161">
        <v>1</v>
      </c>
      <c r="I204" s="162"/>
      <c r="J204" s="163">
        <f t="shared" si="10"/>
        <v>0</v>
      </c>
      <c r="K204" s="164"/>
      <c r="L204" s="34"/>
      <c r="M204" s="165" t="s">
        <v>1</v>
      </c>
      <c r="N204" s="166" t="s">
        <v>40</v>
      </c>
      <c r="O204" s="62"/>
      <c r="P204" s="167">
        <f t="shared" si="11"/>
        <v>0</v>
      </c>
      <c r="Q204" s="167">
        <v>0</v>
      </c>
      <c r="R204" s="167">
        <f t="shared" si="12"/>
        <v>0</v>
      </c>
      <c r="S204" s="167">
        <v>0</v>
      </c>
      <c r="T204" s="168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9" t="s">
        <v>200</v>
      </c>
      <c r="AT204" s="169" t="s">
        <v>197</v>
      </c>
      <c r="AU204" s="169" t="s">
        <v>81</v>
      </c>
      <c r="AY204" s="18" t="s">
        <v>196</v>
      </c>
      <c r="BE204" s="170">
        <f t="shared" si="14"/>
        <v>0</v>
      </c>
      <c r="BF204" s="170">
        <f t="shared" si="15"/>
        <v>0</v>
      </c>
      <c r="BG204" s="170">
        <f t="shared" si="16"/>
        <v>0</v>
      </c>
      <c r="BH204" s="170">
        <f t="shared" si="17"/>
        <v>0</v>
      </c>
      <c r="BI204" s="170">
        <f t="shared" si="18"/>
        <v>0</v>
      </c>
      <c r="BJ204" s="18" t="s">
        <v>87</v>
      </c>
      <c r="BK204" s="170">
        <f t="shared" si="19"/>
        <v>0</v>
      </c>
      <c r="BL204" s="18" t="s">
        <v>200</v>
      </c>
      <c r="BM204" s="169" t="s">
        <v>2099</v>
      </c>
    </row>
    <row r="205" spans="1:65" s="2" customFormat="1" ht="24.2" customHeight="1">
      <c r="A205" s="33"/>
      <c r="B205" s="156"/>
      <c r="C205" s="157" t="s">
        <v>476</v>
      </c>
      <c r="D205" s="157" t="s">
        <v>197</v>
      </c>
      <c r="E205" s="158" t="s">
        <v>3213</v>
      </c>
      <c r="F205" s="159" t="s">
        <v>3214</v>
      </c>
      <c r="G205" s="160" t="s">
        <v>316</v>
      </c>
      <c r="H205" s="161">
        <v>5</v>
      </c>
      <c r="I205" s="162"/>
      <c r="J205" s="163">
        <f t="shared" si="10"/>
        <v>0</v>
      </c>
      <c r="K205" s="164"/>
      <c r="L205" s="34"/>
      <c r="M205" s="165" t="s">
        <v>1</v>
      </c>
      <c r="N205" s="166" t="s">
        <v>40</v>
      </c>
      <c r="O205" s="62"/>
      <c r="P205" s="167">
        <f t="shared" si="11"/>
        <v>0</v>
      </c>
      <c r="Q205" s="167">
        <v>0</v>
      </c>
      <c r="R205" s="167">
        <f t="shared" si="12"/>
        <v>0</v>
      </c>
      <c r="S205" s="167">
        <v>0</v>
      </c>
      <c r="T205" s="168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9" t="s">
        <v>200</v>
      </c>
      <c r="AT205" s="169" t="s">
        <v>197</v>
      </c>
      <c r="AU205" s="169" t="s">
        <v>81</v>
      </c>
      <c r="AY205" s="18" t="s">
        <v>196</v>
      </c>
      <c r="BE205" s="170">
        <f t="shared" si="14"/>
        <v>0</v>
      </c>
      <c r="BF205" s="170">
        <f t="shared" si="15"/>
        <v>0</v>
      </c>
      <c r="BG205" s="170">
        <f t="shared" si="16"/>
        <v>0</v>
      </c>
      <c r="BH205" s="170">
        <f t="shared" si="17"/>
        <v>0</v>
      </c>
      <c r="BI205" s="170">
        <f t="shared" si="18"/>
        <v>0</v>
      </c>
      <c r="BJ205" s="18" t="s">
        <v>87</v>
      </c>
      <c r="BK205" s="170">
        <f t="shared" si="19"/>
        <v>0</v>
      </c>
      <c r="BL205" s="18" t="s">
        <v>200</v>
      </c>
      <c r="BM205" s="169" t="s">
        <v>741</v>
      </c>
    </row>
    <row r="206" spans="1:65" s="2" customFormat="1" ht="21.75" customHeight="1">
      <c r="A206" s="33"/>
      <c r="B206" s="156"/>
      <c r="C206" s="157" t="s">
        <v>488</v>
      </c>
      <c r="D206" s="157" t="s">
        <v>197</v>
      </c>
      <c r="E206" s="158" t="s">
        <v>3215</v>
      </c>
      <c r="F206" s="159" t="s">
        <v>3216</v>
      </c>
      <c r="G206" s="160" t="s">
        <v>1</v>
      </c>
      <c r="H206" s="161">
        <v>0</v>
      </c>
      <c r="I206" s="162"/>
      <c r="J206" s="163">
        <f t="shared" si="10"/>
        <v>0</v>
      </c>
      <c r="K206" s="164"/>
      <c r="L206" s="34"/>
      <c r="M206" s="165" t="s">
        <v>1</v>
      </c>
      <c r="N206" s="166" t="s">
        <v>40</v>
      </c>
      <c r="O206" s="62"/>
      <c r="P206" s="167">
        <f t="shared" si="11"/>
        <v>0</v>
      </c>
      <c r="Q206" s="167">
        <v>0</v>
      </c>
      <c r="R206" s="167">
        <f t="shared" si="12"/>
        <v>0</v>
      </c>
      <c r="S206" s="167">
        <v>0</v>
      </c>
      <c r="T206" s="168">
        <f t="shared" si="1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9" t="s">
        <v>200</v>
      </c>
      <c r="AT206" s="169" t="s">
        <v>197</v>
      </c>
      <c r="AU206" s="169" t="s">
        <v>81</v>
      </c>
      <c r="AY206" s="18" t="s">
        <v>196</v>
      </c>
      <c r="BE206" s="170">
        <f t="shared" si="14"/>
        <v>0</v>
      </c>
      <c r="BF206" s="170">
        <f t="shared" si="15"/>
        <v>0</v>
      </c>
      <c r="BG206" s="170">
        <f t="shared" si="16"/>
        <v>0</v>
      </c>
      <c r="BH206" s="170">
        <f t="shared" si="17"/>
        <v>0</v>
      </c>
      <c r="BI206" s="170">
        <f t="shared" si="18"/>
        <v>0</v>
      </c>
      <c r="BJ206" s="18" t="s">
        <v>87</v>
      </c>
      <c r="BK206" s="170">
        <f t="shared" si="19"/>
        <v>0</v>
      </c>
      <c r="BL206" s="18" t="s">
        <v>200</v>
      </c>
      <c r="BM206" s="169" t="s">
        <v>751</v>
      </c>
    </row>
    <row r="207" spans="1:65" s="2" customFormat="1" ht="16.5" customHeight="1">
      <c r="A207" s="33"/>
      <c r="B207" s="156"/>
      <c r="C207" s="157" t="s">
        <v>493</v>
      </c>
      <c r="D207" s="157" t="s">
        <v>197</v>
      </c>
      <c r="E207" s="158" t="s">
        <v>3217</v>
      </c>
      <c r="F207" s="159" t="s">
        <v>3218</v>
      </c>
      <c r="G207" s="160" t="s">
        <v>316</v>
      </c>
      <c r="H207" s="161">
        <v>7</v>
      </c>
      <c r="I207" s="162"/>
      <c r="J207" s="163">
        <f t="shared" ref="J207:J234" si="20">ROUND(I207*H207,2)</f>
        <v>0</v>
      </c>
      <c r="K207" s="164"/>
      <c r="L207" s="34"/>
      <c r="M207" s="165" t="s">
        <v>1</v>
      </c>
      <c r="N207" s="166" t="s">
        <v>40</v>
      </c>
      <c r="O207" s="62"/>
      <c r="P207" s="167">
        <f t="shared" ref="P207:P234" si="21">O207*H207</f>
        <v>0</v>
      </c>
      <c r="Q207" s="167">
        <v>0</v>
      </c>
      <c r="R207" s="167">
        <f t="shared" ref="R207:R234" si="22">Q207*H207</f>
        <v>0</v>
      </c>
      <c r="S207" s="167">
        <v>0</v>
      </c>
      <c r="T207" s="168">
        <f t="shared" ref="T207:T234" si="23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9" t="s">
        <v>200</v>
      </c>
      <c r="AT207" s="169" t="s">
        <v>197</v>
      </c>
      <c r="AU207" s="169" t="s">
        <v>81</v>
      </c>
      <c r="AY207" s="18" t="s">
        <v>196</v>
      </c>
      <c r="BE207" s="170">
        <f t="shared" ref="BE207:BE234" si="24">IF(N207="základná",J207,0)</f>
        <v>0</v>
      </c>
      <c r="BF207" s="170">
        <f t="shared" ref="BF207:BF234" si="25">IF(N207="znížená",J207,0)</f>
        <v>0</v>
      </c>
      <c r="BG207" s="170">
        <f t="shared" ref="BG207:BG234" si="26">IF(N207="zákl. prenesená",J207,0)</f>
        <v>0</v>
      </c>
      <c r="BH207" s="170">
        <f t="shared" ref="BH207:BH234" si="27">IF(N207="zníž. prenesená",J207,0)</f>
        <v>0</v>
      </c>
      <c r="BI207" s="170">
        <f t="shared" ref="BI207:BI234" si="28">IF(N207="nulová",J207,0)</f>
        <v>0</v>
      </c>
      <c r="BJ207" s="18" t="s">
        <v>87</v>
      </c>
      <c r="BK207" s="170">
        <f t="shared" ref="BK207:BK234" si="29">ROUND(I207*H207,2)</f>
        <v>0</v>
      </c>
      <c r="BL207" s="18" t="s">
        <v>200</v>
      </c>
      <c r="BM207" s="169" t="s">
        <v>761</v>
      </c>
    </row>
    <row r="208" spans="1:65" s="2" customFormat="1" ht="16.5" customHeight="1">
      <c r="A208" s="33"/>
      <c r="B208" s="156"/>
      <c r="C208" s="157" t="s">
        <v>497</v>
      </c>
      <c r="D208" s="157" t="s">
        <v>197</v>
      </c>
      <c r="E208" s="158" t="s">
        <v>3219</v>
      </c>
      <c r="F208" s="159" t="s">
        <v>3220</v>
      </c>
      <c r="G208" s="160" t="s">
        <v>316</v>
      </c>
      <c r="H208" s="161">
        <v>21</v>
      </c>
      <c r="I208" s="162"/>
      <c r="J208" s="163">
        <f t="shared" si="20"/>
        <v>0</v>
      </c>
      <c r="K208" s="164"/>
      <c r="L208" s="34"/>
      <c r="M208" s="165" t="s">
        <v>1</v>
      </c>
      <c r="N208" s="166" t="s">
        <v>40</v>
      </c>
      <c r="O208" s="62"/>
      <c r="P208" s="167">
        <f t="shared" si="21"/>
        <v>0</v>
      </c>
      <c r="Q208" s="167">
        <v>0</v>
      </c>
      <c r="R208" s="167">
        <f t="shared" si="22"/>
        <v>0</v>
      </c>
      <c r="S208" s="167">
        <v>0</v>
      </c>
      <c r="T208" s="168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9" t="s">
        <v>200</v>
      </c>
      <c r="AT208" s="169" t="s">
        <v>197</v>
      </c>
      <c r="AU208" s="169" t="s">
        <v>81</v>
      </c>
      <c r="AY208" s="18" t="s">
        <v>196</v>
      </c>
      <c r="BE208" s="170">
        <f t="shared" si="24"/>
        <v>0</v>
      </c>
      <c r="BF208" s="170">
        <f t="shared" si="25"/>
        <v>0</v>
      </c>
      <c r="BG208" s="170">
        <f t="shared" si="26"/>
        <v>0</v>
      </c>
      <c r="BH208" s="170">
        <f t="shared" si="27"/>
        <v>0</v>
      </c>
      <c r="BI208" s="170">
        <f t="shared" si="28"/>
        <v>0</v>
      </c>
      <c r="BJ208" s="18" t="s">
        <v>87</v>
      </c>
      <c r="BK208" s="170">
        <f t="shared" si="29"/>
        <v>0</v>
      </c>
      <c r="BL208" s="18" t="s">
        <v>200</v>
      </c>
      <c r="BM208" s="169" t="s">
        <v>772</v>
      </c>
    </row>
    <row r="209" spans="1:65" s="2" customFormat="1" ht="16.5" customHeight="1">
      <c r="A209" s="33"/>
      <c r="B209" s="156"/>
      <c r="C209" s="157" t="s">
        <v>507</v>
      </c>
      <c r="D209" s="157" t="s">
        <v>197</v>
      </c>
      <c r="E209" s="158" t="s">
        <v>3221</v>
      </c>
      <c r="F209" s="159" t="s">
        <v>3222</v>
      </c>
      <c r="G209" s="160" t="s">
        <v>316</v>
      </c>
      <c r="H209" s="161">
        <v>7</v>
      </c>
      <c r="I209" s="162"/>
      <c r="J209" s="163">
        <f t="shared" si="20"/>
        <v>0</v>
      </c>
      <c r="K209" s="164"/>
      <c r="L209" s="34"/>
      <c r="M209" s="165" t="s">
        <v>1</v>
      </c>
      <c r="N209" s="166" t="s">
        <v>40</v>
      </c>
      <c r="O209" s="62"/>
      <c r="P209" s="167">
        <f t="shared" si="21"/>
        <v>0</v>
      </c>
      <c r="Q209" s="167">
        <v>0</v>
      </c>
      <c r="R209" s="167">
        <f t="shared" si="22"/>
        <v>0</v>
      </c>
      <c r="S209" s="167">
        <v>0</v>
      </c>
      <c r="T209" s="168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9" t="s">
        <v>200</v>
      </c>
      <c r="AT209" s="169" t="s">
        <v>197</v>
      </c>
      <c r="AU209" s="169" t="s">
        <v>81</v>
      </c>
      <c r="AY209" s="18" t="s">
        <v>196</v>
      </c>
      <c r="BE209" s="170">
        <f t="shared" si="24"/>
        <v>0</v>
      </c>
      <c r="BF209" s="170">
        <f t="shared" si="25"/>
        <v>0</v>
      </c>
      <c r="BG209" s="170">
        <f t="shared" si="26"/>
        <v>0</v>
      </c>
      <c r="BH209" s="170">
        <f t="shared" si="27"/>
        <v>0</v>
      </c>
      <c r="BI209" s="170">
        <f t="shared" si="28"/>
        <v>0</v>
      </c>
      <c r="BJ209" s="18" t="s">
        <v>87</v>
      </c>
      <c r="BK209" s="170">
        <f t="shared" si="29"/>
        <v>0</v>
      </c>
      <c r="BL209" s="18" t="s">
        <v>200</v>
      </c>
      <c r="BM209" s="169" t="s">
        <v>783</v>
      </c>
    </row>
    <row r="210" spans="1:65" s="2" customFormat="1" ht="16.5" customHeight="1">
      <c r="A210" s="33"/>
      <c r="B210" s="156"/>
      <c r="C210" s="157" t="s">
        <v>512</v>
      </c>
      <c r="D210" s="157" t="s">
        <v>197</v>
      </c>
      <c r="E210" s="158" t="s">
        <v>3223</v>
      </c>
      <c r="F210" s="159" t="s">
        <v>3224</v>
      </c>
      <c r="G210" s="160" t="s">
        <v>316</v>
      </c>
      <c r="H210" s="161">
        <v>14</v>
      </c>
      <c r="I210" s="162"/>
      <c r="J210" s="163">
        <f t="shared" si="20"/>
        <v>0</v>
      </c>
      <c r="K210" s="164"/>
      <c r="L210" s="34"/>
      <c r="M210" s="165" t="s">
        <v>1</v>
      </c>
      <c r="N210" s="166" t="s">
        <v>40</v>
      </c>
      <c r="O210" s="62"/>
      <c r="P210" s="167">
        <f t="shared" si="21"/>
        <v>0</v>
      </c>
      <c r="Q210" s="167">
        <v>0</v>
      </c>
      <c r="R210" s="167">
        <f t="shared" si="22"/>
        <v>0</v>
      </c>
      <c r="S210" s="167">
        <v>0</v>
      </c>
      <c r="T210" s="168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9" t="s">
        <v>200</v>
      </c>
      <c r="AT210" s="169" t="s">
        <v>197</v>
      </c>
      <c r="AU210" s="169" t="s">
        <v>81</v>
      </c>
      <c r="AY210" s="18" t="s">
        <v>196</v>
      </c>
      <c r="BE210" s="170">
        <f t="shared" si="24"/>
        <v>0</v>
      </c>
      <c r="BF210" s="170">
        <f t="shared" si="25"/>
        <v>0</v>
      </c>
      <c r="BG210" s="170">
        <f t="shared" si="26"/>
        <v>0</v>
      </c>
      <c r="BH210" s="170">
        <f t="shared" si="27"/>
        <v>0</v>
      </c>
      <c r="BI210" s="170">
        <f t="shared" si="28"/>
        <v>0</v>
      </c>
      <c r="BJ210" s="18" t="s">
        <v>87</v>
      </c>
      <c r="BK210" s="170">
        <f t="shared" si="29"/>
        <v>0</v>
      </c>
      <c r="BL210" s="18" t="s">
        <v>200</v>
      </c>
      <c r="BM210" s="169" t="s">
        <v>791</v>
      </c>
    </row>
    <row r="211" spans="1:65" s="2" customFormat="1" ht="24.2" customHeight="1">
      <c r="A211" s="33"/>
      <c r="B211" s="156"/>
      <c r="C211" s="157" t="s">
        <v>516</v>
      </c>
      <c r="D211" s="157" t="s">
        <v>197</v>
      </c>
      <c r="E211" s="158" t="s">
        <v>3225</v>
      </c>
      <c r="F211" s="159" t="s">
        <v>3226</v>
      </c>
      <c r="G211" s="160" t="s">
        <v>1</v>
      </c>
      <c r="H211" s="161">
        <v>0</v>
      </c>
      <c r="I211" s="162"/>
      <c r="J211" s="163">
        <f t="shared" si="20"/>
        <v>0</v>
      </c>
      <c r="K211" s="164"/>
      <c r="L211" s="34"/>
      <c r="M211" s="165" t="s">
        <v>1</v>
      </c>
      <c r="N211" s="166" t="s">
        <v>40</v>
      </c>
      <c r="O211" s="62"/>
      <c r="P211" s="167">
        <f t="shared" si="21"/>
        <v>0</v>
      </c>
      <c r="Q211" s="167">
        <v>0</v>
      </c>
      <c r="R211" s="167">
        <f t="shared" si="22"/>
        <v>0</v>
      </c>
      <c r="S211" s="167">
        <v>0</v>
      </c>
      <c r="T211" s="168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9" t="s">
        <v>200</v>
      </c>
      <c r="AT211" s="169" t="s">
        <v>197</v>
      </c>
      <c r="AU211" s="169" t="s">
        <v>81</v>
      </c>
      <c r="AY211" s="18" t="s">
        <v>196</v>
      </c>
      <c r="BE211" s="170">
        <f t="shared" si="24"/>
        <v>0</v>
      </c>
      <c r="BF211" s="170">
        <f t="shared" si="25"/>
        <v>0</v>
      </c>
      <c r="BG211" s="170">
        <f t="shared" si="26"/>
        <v>0</v>
      </c>
      <c r="BH211" s="170">
        <f t="shared" si="27"/>
        <v>0</v>
      </c>
      <c r="BI211" s="170">
        <f t="shared" si="28"/>
        <v>0</v>
      </c>
      <c r="BJ211" s="18" t="s">
        <v>87</v>
      </c>
      <c r="BK211" s="170">
        <f t="shared" si="29"/>
        <v>0</v>
      </c>
      <c r="BL211" s="18" t="s">
        <v>200</v>
      </c>
      <c r="BM211" s="169" t="s">
        <v>797</v>
      </c>
    </row>
    <row r="212" spans="1:65" s="2" customFormat="1" ht="16.5" customHeight="1">
      <c r="A212" s="33"/>
      <c r="B212" s="156"/>
      <c r="C212" s="157" t="s">
        <v>521</v>
      </c>
      <c r="D212" s="157" t="s">
        <v>197</v>
      </c>
      <c r="E212" s="158" t="s">
        <v>3227</v>
      </c>
      <c r="F212" s="159" t="s">
        <v>3228</v>
      </c>
      <c r="G212" s="160" t="s">
        <v>1</v>
      </c>
      <c r="H212" s="161">
        <v>0</v>
      </c>
      <c r="I212" s="162"/>
      <c r="J212" s="163">
        <f t="shared" si="20"/>
        <v>0</v>
      </c>
      <c r="K212" s="164"/>
      <c r="L212" s="34"/>
      <c r="M212" s="165" t="s">
        <v>1</v>
      </c>
      <c r="N212" s="166" t="s">
        <v>40</v>
      </c>
      <c r="O212" s="62"/>
      <c r="P212" s="167">
        <f t="shared" si="21"/>
        <v>0</v>
      </c>
      <c r="Q212" s="167">
        <v>0</v>
      </c>
      <c r="R212" s="167">
        <f t="shared" si="22"/>
        <v>0</v>
      </c>
      <c r="S212" s="167">
        <v>0</v>
      </c>
      <c r="T212" s="168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9" t="s">
        <v>200</v>
      </c>
      <c r="AT212" s="169" t="s">
        <v>197</v>
      </c>
      <c r="AU212" s="169" t="s">
        <v>81</v>
      </c>
      <c r="AY212" s="18" t="s">
        <v>196</v>
      </c>
      <c r="BE212" s="170">
        <f t="shared" si="24"/>
        <v>0</v>
      </c>
      <c r="BF212" s="170">
        <f t="shared" si="25"/>
        <v>0</v>
      </c>
      <c r="BG212" s="170">
        <f t="shared" si="26"/>
        <v>0</v>
      </c>
      <c r="BH212" s="170">
        <f t="shared" si="27"/>
        <v>0</v>
      </c>
      <c r="BI212" s="170">
        <f t="shared" si="28"/>
        <v>0</v>
      </c>
      <c r="BJ212" s="18" t="s">
        <v>87</v>
      </c>
      <c r="BK212" s="170">
        <f t="shared" si="29"/>
        <v>0</v>
      </c>
      <c r="BL212" s="18" t="s">
        <v>200</v>
      </c>
      <c r="BM212" s="169" t="s">
        <v>804</v>
      </c>
    </row>
    <row r="213" spans="1:65" s="2" customFormat="1" ht="16.5" customHeight="1">
      <c r="A213" s="33"/>
      <c r="B213" s="156"/>
      <c r="C213" s="157" t="s">
        <v>526</v>
      </c>
      <c r="D213" s="157" t="s">
        <v>197</v>
      </c>
      <c r="E213" s="158" t="s">
        <v>3229</v>
      </c>
      <c r="F213" s="159" t="s">
        <v>3230</v>
      </c>
      <c r="G213" s="160" t="s">
        <v>316</v>
      </c>
      <c r="H213" s="161">
        <v>30</v>
      </c>
      <c r="I213" s="162"/>
      <c r="J213" s="163">
        <f t="shared" si="20"/>
        <v>0</v>
      </c>
      <c r="K213" s="164"/>
      <c r="L213" s="34"/>
      <c r="M213" s="165" t="s">
        <v>1</v>
      </c>
      <c r="N213" s="166" t="s">
        <v>40</v>
      </c>
      <c r="O213" s="62"/>
      <c r="P213" s="167">
        <f t="shared" si="21"/>
        <v>0</v>
      </c>
      <c r="Q213" s="167">
        <v>0</v>
      </c>
      <c r="R213" s="167">
        <f t="shared" si="22"/>
        <v>0</v>
      </c>
      <c r="S213" s="167">
        <v>0</v>
      </c>
      <c r="T213" s="168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9" t="s">
        <v>200</v>
      </c>
      <c r="AT213" s="169" t="s">
        <v>197</v>
      </c>
      <c r="AU213" s="169" t="s">
        <v>81</v>
      </c>
      <c r="AY213" s="18" t="s">
        <v>196</v>
      </c>
      <c r="BE213" s="170">
        <f t="shared" si="24"/>
        <v>0</v>
      </c>
      <c r="BF213" s="170">
        <f t="shared" si="25"/>
        <v>0</v>
      </c>
      <c r="BG213" s="170">
        <f t="shared" si="26"/>
        <v>0</v>
      </c>
      <c r="BH213" s="170">
        <f t="shared" si="27"/>
        <v>0</v>
      </c>
      <c r="BI213" s="170">
        <f t="shared" si="28"/>
        <v>0</v>
      </c>
      <c r="BJ213" s="18" t="s">
        <v>87</v>
      </c>
      <c r="BK213" s="170">
        <f t="shared" si="29"/>
        <v>0</v>
      </c>
      <c r="BL213" s="18" t="s">
        <v>200</v>
      </c>
      <c r="BM213" s="169" t="s">
        <v>810</v>
      </c>
    </row>
    <row r="214" spans="1:65" s="2" customFormat="1" ht="16.5" customHeight="1">
      <c r="A214" s="33"/>
      <c r="B214" s="156"/>
      <c r="C214" s="157" t="s">
        <v>549</v>
      </c>
      <c r="D214" s="157" t="s">
        <v>197</v>
      </c>
      <c r="E214" s="158" t="s">
        <v>3231</v>
      </c>
      <c r="F214" s="159" t="s">
        <v>3224</v>
      </c>
      <c r="G214" s="160" t="s">
        <v>316</v>
      </c>
      <c r="H214" s="161">
        <v>90</v>
      </c>
      <c r="I214" s="162"/>
      <c r="J214" s="163">
        <f t="shared" si="20"/>
        <v>0</v>
      </c>
      <c r="K214" s="164"/>
      <c r="L214" s="34"/>
      <c r="M214" s="165" t="s">
        <v>1</v>
      </c>
      <c r="N214" s="166" t="s">
        <v>40</v>
      </c>
      <c r="O214" s="62"/>
      <c r="P214" s="167">
        <f t="shared" si="21"/>
        <v>0</v>
      </c>
      <c r="Q214" s="167">
        <v>0</v>
      </c>
      <c r="R214" s="167">
        <f t="shared" si="22"/>
        <v>0</v>
      </c>
      <c r="S214" s="167">
        <v>0</v>
      </c>
      <c r="T214" s="168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9" t="s">
        <v>200</v>
      </c>
      <c r="AT214" s="169" t="s">
        <v>197</v>
      </c>
      <c r="AU214" s="169" t="s">
        <v>81</v>
      </c>
      <c r="AY214" s="18" t="s">
        <v>196</v>
      </c>
      <c r="BE214" s="170">
        <f t="shared" si="24"/>
        <v>0</v>
      </c>
      <c r="BF214" s="170">
        <f t="shared" si="25"/>
        <v>0</v>
      </c>
      <c r="BG214" s="170">
        <f t="shared" si="26"/>
        <v>0</v>
      </c>
      <c r="BH214" s="170">
        <f t="shared" si="27"/>
        <v>0</v>
      </c>
      <c r="BI214" s="170">
        <f t="shared" si="28"/>
        <v>0</v>
      </c>
      <c r="BJ214" s="18" t="s">
        <v>87</v>
      </c>
      <c r="BK214" s="170">
        <f t="shared" si="29"/>
        <v>0</v>
      </c>
      <c r="BL214" s="18" t="s">
        <v>200</v>
      </c>
      <c r="BM214" s="169" t="s">
        <v>821</v>
      </c>
    </row>
    <row r="215" spans="1:65" s="2" customFormat="1" ht="16.5" customHeight="1">
      <c r="A215" s="33"/>
      <c r="B215" s="156"/>
      <c r="C215" s="157" t="s">
        <v>554</v>
      </c>
      <c r="D215" s="157" t="s">
        <v>197</v>
      </c>
      <c r="E215" s="158" t="s">
        <v>3232</v>
      </c>
      <c r="F215" s="159" t="s">
        <v>3222</v>
      </c>
      <c r="G215" s="160" t="s">
        <v>316</v>
      </c>
      <c r="H215" s="161">
        <v>20</v>
      </c>
      <c r="I215" s="162"/>
      <c r="J215" s="163">
        <f t="shared" si="20"/>
        <v>0</v>
      </c>
      <c r="K215" s="164"/>
      <c r="L215" s="34"/>
      <c r="M215" s="165" t="s">
        <v>1</v>
      </c>
      <c r="N215" s="166" t="s">
        <v>40</v>
      </c>
      <c r="O215" s="62"/>
      <c r="P215" s="167">
        <f t="shared" si="21"/>
        <v>0</v>
      </c>
      <c r="Q215" s="167">
        <v>0</v>
      </c>
      <c r="R215" s="167">
        <f t="shared" si="22"/>
        <v>0</v>
      </c>
      <c r="S215" s="167">
        <v>0</v>
      </c>
      <c r="T215" s="168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9" t="s">
        <v>200</v>
      </c>
      <c r="AT215" s="169" t="s">
        <v>197</v>
      </c>
      <c r="AU215" s="169" t="s">
        <v>81</v>
      </c>
      <c r="AY215" s="18" t="s">
        <v>196</v>
      </c>
      <c r="BE215" s="170">
        <f t="shared" si="24"/>
        <v>0</v>
      </c>
      <c r="BF215" s="170">
        <f t="shared" si="25"/>
        <v>0</v>
      </c>
      <c r="BG215" s="170">
        <f t="shared" si="26"/>
        <v>0</v>
      </c>
      <c r="BH215" s="170">
        <f t="shared" si="27"/>
        <v>0</v>
      </c>
      <c r="BI215" s="170">
        <f t="shared" si="28"/>
        <v>0</v>
      </c>
      <c r="BJ215" s="18" t="s">
        <v>87</v>
      </c>
      <c r="BK215" s="170">
        <f t="shared" si="29"/>
        <v>0</v>
      </c>
      <c r="BL215" s="18" t="s">
        <v>200</v>
      </c>
      <c r="BM215" s="169" t="s">
        <v>830</v>
      </c>
    </row>
    <row r="216" spans="1:65" s="2" customFormat="1" ht="16.5" customHeight="1">
      <c r="A216" s="33"/>
      <c r="B216" s="156"/>
      <c r="C216" s="157" t="s">
        <v>558</v>
      </c>
      <c r="D216" s="157" t="s">
        <v>197</v>
      </c>
      <c r="E216" s="158" t="s">
        <v>3233</v>
      </c>
      <c r="F216" s="159" t="s">
        <v>3220</v>
      </c>
      <c r="G216" s="160" t="s">
        <v>316</v>
      </c>
      <c r="H216" s="161">
        <v>40</v>
      </c>
      <c r="I216" s="162"/>
      <c r="J216" s="163">
        <f t="shared" si="20"/>
        <v>0</v>
      </c>
      <c r="K216" s="164"/>
      <c r="L216" s="34"/>
      <c r="M216" s="165" t="s">
        <v>1</v>
      </c>
      <c r="N216" s="166" t="s">
        <v>40</v>
      </c>
      <c r="O216" s="62"/>
      <c r="P216" s="167">
        <f t="shared" si="21"/>
        <v>0</v>
      </c>
      <c r="Q216" s="167">
        <v>0</v>
      </c>
      <c r="R216" s="167">
        <f t="shared" si="22"/>
        <v>0</v>
      </c>
      <c r="S216" s="167">
        <v>0</v>
      </c>
      <c r="T216" s="168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9" t="s">
        <v>200</v>
      </c>
      <c r="AT216" s="169" t="s">
        <v>197</v>
      </c>
      <c r="AU216" s="169" t="s">
        <v>81</v>
      </c>
      <c r="AY216" s="18" t="s">
        <v>196</v>
      </c>
      <c r="BE216" s="170">
        <f t="shared" si="24"/>
        <v>0</v>
      </c>
      <c r="BF216" s="170">
        <f t="shared" si="25"/>
        <v>0</v>
      </c>
      <c r="BG216" s="170">
        <f t="shared" si="26"/>
        <v>0</v>
      </c>
      <c r="BH216" s="170">
        <f t="shared" si="27"/>
        <v>0</v>
      </c>
      <c r="BI216" s="170">
        <f t="shared" si="28"/>
        <v>0</v>
      </c>
      <c r="BJ216" s="18" t="s">
        <v>87</v>
      </c>
      <c r="BK216" s="170">
        <f t="shared" si="29"/>
        <v>0</v>
      </c>
      <c r="BL216" s="18" t="s">
        <v>200</v>
      </c>
      <c r="BM216" s="169" t="s">
        <v>840</v>
      </c>
    </row>
    <row r="217" spans="1:65" s="2" customFormat="1" ht="16.5" customHeight="1">
      <c r="A217" s="33"/>
      <c r="B217" s="156"/>
      <c r="C217" s="157" t="s">
        <v>562</v>
      </c>
      <c r="D217" s="157" t="s">
        <v>197</v>
      </c>
      <c r="E217" s="158" t="s">
        <v>3234</v>
      </c>
      <c r="F217" s="159" t="s">
        <v>3218</v>
      </c>
      <c r="G217" s="160" t="s">
        <v>316</v>
      </c>
      <c r="H217" s="161">
        <v>10</v>
      </c>
      <c r="I217" s="162"/>
      <c r="J217" s="163">
        <f t="shared" si="20"/>
        <v>0</v>
      </c>
      <c r="K217" s="164"/>
      <c r="L217" s="34"/>
      <c r="M217" s="165" t="s">
        <v>1</v>
      </c>
      <c r="N217" s="166" t="s">
        <v>40</v>
      </c>
      <c r="O217" s="62"/>
      <c r="P217" s="167">
        <f t="shared" si="21"/>
        <v>0</v>
      </c>
      <c r="Q217" s="167">
        <v>0</v>
      </c>
      <c r="R217" s="167">
        <f t="shared" si="22"/>
        <v>0</v>
      </c>
      <c r="S217" s="167">
        <v>0</v>
      </c>
      <c r="T217" s="168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9" t="s">
        <v>200</v>
      </c>
      <c r="AT217" s="169" t="s">
        <v>197</v>
      </c>
      <c r="AU217" s="169" t="s">
        <v>81</v>
      </c>
      <c r="AY217" s="18" t="s">
        <v>196</v>
      </c>
      <c r="BE217" s="170">
        <f t="shared" si="24"/>
        <v>0</v>
      </c>
      <c r="BF217" s="170">
        <f t="shared" si="25"/>
        <v>0</v>
      </c>
      <c r="BG217" s="170">
        <f t="shared" si="26"/>
        <v>0</v>
      </c>
      <c r="BH217" s="170">
        <f t="shared" si="27"/>
        <v>0</v>
      </c>
      <c r="BI217" s="170">
        <f t="shared" si="28"/>
        <v>0</v>
      </c>
      <c r="BJ217" s="18" t="s">
        <v>87</v>
      </c>
      <c r="BK217" s="170">
        <f t="shared" si="29"/>
        <v>0</v>
      </c>
      <c r="BL217" s="18" t="s">
        <v>200</v>
      </c>
      <c r="BM217" s="169" t="s">
        <v>844</v>
      </c>
    </row>
    <row r="218" spans="1:65" s="2" customFormat="1" ht="16.5" customHeight="1">
      <c r="A218" s="33"/>
      <c r="B218" s="156"/>
      <c r="C218" s="157" t="s">
        <v>567</v>
      </c>
      <c r="D218" s="157" t="s">
        <v>197</v>
      </c>
      <c r="E218" s="158" t="s">
        <v>3235</v>
      </c>
      <c r="F218" s="159" t="s">
        <v>3236</v>
      </c>
      <c r="G218" s="160" t="s">
        <v>217</v>
      </c>
      <c r="H218" s="161">
        <v>50</v>
      </c>
      <c r="I218" s="162"/>
      <c r="J218" s="163">
        <f t="shared" si="20"/>
        <v>0</v>
      </c>
      <c r="K218" s="164"/>
      <c r="L218" s="34"/>
      <c r="M218" s="165" t="s">
        <v>1</v>
      </c>
      <c r="N218" s="166" t="s">
        <v>40</v>
      </c>
      <c r="O218" s="62"/>
      <c r="P218" s="167">
        <f t="shared" si="21"/>
        <v>0</v>
      </c>
      <c r="Q218" s="167">
        <v>0</v>
      </c>
      <c r="R218" s="167">
        <f t="shared" si="22"/>
        <v>0</v>
      </c>
      <c r="S218" s="167">
        <v>0</v>
      </c>
      <c r="T218" s="168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9" t="s">
        <v>200</v>
      </c>
      <c r="AT218" s="169" t="s">
        <v>197</v>
      </c>
      <c r="AU218" s="169" t="s">
        <v>81</v>
      </c>
      <c r="AY218" s="18" t="s">
        <v>196</v>
      </c>
      <c r="BE218" s="170">
        <f t="shared" si="24"/>
        <v>0</v>
      </c>
      <c r="BF218" s="170">
        <f t="shared" si="25"/>
        <v>0</v>
      </c>
      <c r="BG218" s="170">
        <f t="shared" si="26"/>
        <v>0</v>
      </c>
      <c r="BH218" s="170">
        <f t="shared" si="27"/>
        <v>0</v>
      </c>
      <c r="BI218" s="170">
        <f t="shared" si="28"/>
        <v>0</v>
      </c>
      <c r="BJ218" s="18" t="s">
        <v>87</v>
      </c>
      <c r="BK218" s="170">
        <f t="shared" si="29"/>
        <v>0</v>
      </c>
      <c r="BL218" s="18" t="s">
        <v>200</v>
      </c>
      <c r="BM218" s="169" t="s">
        <v>852</v>
      </c>
    </row>
    <row r="219" spans="1:65" s="2" customFormat="1" ht="24.2" customHeight="1">
      <c r="A219" s="33"/>
      <c r="B219" s="156"/>
      <c r="C219" s="157" t="s">
        <v>572</v>
      </c>
      <c r="D219" s="157" t="s">
        <v>197</v>
      </c>
      <c r="E219" s="158" t="s">
        <v>3237</v>
      </c>
      <c r="F219" s="159" t="s">
        <v>3238</v>
      </c>
      <c r="G219" s="160" t="s">
        <v>1</v>
      </c>
      <c r="H219" s="161">
        <v>0</v>
      </c>
      <c r="I219" s="162"/>
      <c r="J219" s="163">
        <f t="shared" si="20"/>
        <v>0</v>
      </c>
      <c r="K219" s="164"/>
      <c r="L219" s="34"/>
      <c r="M219" s="165" t="s">
        <v>1</v>
      </c>
      <c r="N219" s="166" t="s">
        <v>40</v>
      </c>
      <c r="O219" s="62"/>
      <c r="P219" s="167">
        <f t="shared" si="21"/>
        <v>0</v>
      </c>
      <c r="Q219" s="167">
        <v>0</v>
      </c>
      <c r="R219" s="167">
        <f t="shared" si="22"/>
        <v>0</v>
      </c>
      <c r="S219" s="167">
        <v>0</v>
      </c>
      <c r="T219" s="168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9" t="s">
        <v>200</v>
      </c>
      <c r="AT219" s="169" t="s">
        <v>197</v>
      </c>
      <c r="AU219" s="169" t="s">
        <v>81</v>
      </c>
      <c r="AY219" s="18" t="s">
        <v>196</v>
      </c>
      <c r="BE219" s="170">
        <f t="shared" si="24"/>
        <v>0</v>
      </c>
      <c r="BF219" s="170">
        <f t="shared" si="25"/>
        <v>0</v>
      </c>
      <c r="BG219" s="170">
        <f t="shared" si="26"/>
        <v>0</v>
      </c>
      <c r="BH219" s="170">
        <f t="shared" si="27"/>
        <v>0</v>
      </c>
      <c r="BI219" s="170">
        <f t="shared" si="28"/>
        <v>0</v>
      </c>
      <c r="BJ219" s="18" t="s">
        <v>87</v>
      </c>
      <c r="BK219" s="170">
        <f t="shared" si="29"/>
        <v>0</v>
      </c>
      <c r="BL219" s="18" t="s">
        <v>200</v>
      </c>
      <c r="BM219" s="169" t="s">
        <v>861</v>
      </c>
    </row>
    <row r="220" spans="1:65" s="2" customFormat="1" ht="16.5" customHeight="1">
      <c r="A220" s="33"/>
      <c r="B220" s="156"/>
      <c r="C220" s="157" t="s">
        <v>596</v>
      </c>
      <c r="D220" s="157" t="s">
        <v>197</v>
      </c>
      <c r="E220" s="158" t="s">
        <v>3239</v>
      </c>
      <c r="F220" s="159" t="s">
        <v>3240</v>
      </c>
      <c r="G220" s="160" t="s">
        <v>316</v>
      </c>
      <c r="H220" s="161">
        <v>3</v>
      </c>
      <c r="I220" s="162"/>
      <c r="J220" s="163">
        <f t="shared" si="20"/>
        <v>0</v>
      </c>
      <c r="K220" s="164"/>
      <c r="L220" s="34"/>
      <c r="M220" s="165" t="s">
        <v>1</v>
      </c>
      <c r="N220" s="166" t="s">
        <v>40</v>
      </c>
      <c r="O220" s="62"/>
      <c r="P220" s="167">
        <f t="shared" si="21"/>
        <v>0</v>
      </c>
      <c r="Q220" s="167">
        <v>0</v>
      </c>
      <c r="R220" s="167">
        <f t="shared" si="22"/>
        <v>0</v>
      </c>
      <c r="S220" s="167">
        <v>0</v>
      </c>
      <c r="T220" s="168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9" t="s">
        <v>200</v>
      </c>
      <c r="AT220" s="169" t="s">
        <v>197</v>
      </c>
      <c r="AU220" s="169" t="s">
        <v>81</v>
      </c>
      <c r="AY220" s="18" t="s">
        <v>196</v>
      </c>
      <c r="BE220" s="170">
        <f t="shared" si="24"/>
        <v>0</v>
      </c>
      <c r="BF220" s="170">
        <f t="shared" si="25"/>
        <v>0</v>
      </c>
      <c r="BG220" s="170">
        <f t="shared" si="26"/>
        <v>0</v>
      </c>
      <c r="BH220" s="170">
        <f t="shared" si="27"/>
        <v>0</v>
      </c>
      <c r="BI220" s="170">
        <f t="shared" si="28"/>
        <v>0</v>
      </c>
      <c r="BJ220" s="18" t="s">
        <v>87</v>
      </c>
      <c r="BK220" s="170">
        <f t="shared" si="29"/>
        <v>0</v>
      </c>
      <c r="BL220" s="18" t="s">
        <v>200</v>
      </c>
      <c r="BM220" s="169" t="s">
        <v>865</v>
      </c>
    </row>
    <row r="221" spans="1:65" s="2" customFormat="1" ht="24.2" customHeight="1">
      <c r="A221" s="33"/>
      <c r="B221" s="156"/>
      <c r="C221" s="157" t="s">
        <v>605</v>
      </c>
      <c r="D221" s="157" t="s">
        <v>197</v>
      </c>
      <c r="E221" s="158" t="s">
        <v>3241</v>
      </c>
      <c r="F221" s="159" t="s">
        <v>3242</v>
      </c>
      <c r="G221" s="160" t="s">
        <v>444</v>
      </c>
      <c r="H221" s="161">
        <v>4</v>
      </c>
      <c r="I221" s="162"/>
      <c r="J221" s="163">
        <f t="shared" si="20"/>
        <v>0</v>
      </c>
      <c r="K221" s="164"/>
      <c r="L221" s="34"/>
      <c r="M221" s="165" t="s">
        <v>1</v>
      </c>
      <c r="N221" s="166" t="s">
        <v>40</v>
      </c>
      <c r="O221" s="62"/>
      <c r="P221" s="167">
        <f t="shared" si="21"/>
        <v>0</v>
      </c>
      <c r="Q221" s="167">
        <v>0</v>
      </c>
      <c r="R221" s="167">
        <f t="shared" si="22"/>
        <v>0</v>
      </c>
      <c r="S221" s="167">
        <v>0</v>
      </c>
      <c r="T221" s="168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9" t="s">
        <v>200</v>
      </c>
      <c r="AT221" s="169" t="s">
        <v>197</v>
      </c>
      <c r="AU221" s="169" t="s">
        <v>81</v>
      </c>
      <c r="AY221" s="18" t="s">
        <v>196</v>
      </c>
      <c r="BE221" s="170">
        <f t="shared" si="24"/>
        <v>0</v>
      </c>
      <c r="BF221" s="170">
        <f t="shared" si="25"/>
        <v>0</v>
      </c>
      <c r="BG221" s="170">
        <f t="shared" si="26"/>
        <v>0</v>
      </c>
      <c r="BH221" s="170">
        <f t="shared" si="27"/>
        <v>0</v>
      </c>
      <c r="BI221" s="170">
        <f t="shared" si="28"/>
        <v>0</v>
      </c>
      <c r="BJ221" s="18" t="s">
        <v>87</v>
      </c>
      <c r="BK221" s="170">
        <f t="shared" si="29"/>
        <v>0</v>
      </c>
      <c r="BL221" s="18" t="s">
        <v>200</v>
      </c>
      <c r="BM221" s="169" t="s">
        <v>873</v>
      </c>
    </row>
    <row r="222" spans="1:65" s="2" customFormat="1" ht="24.2" customHeight="1">
      <c r="A222" s="33"/>
      <c r="B222" s="156"/>
      <c r="C222" s="157" t="s">
        <v>609</v>
      </c>
      <c r="D222" s="157" t="s">
        <v>197</v>
      </c>
      <c r="E222" s="158" t="s">
        <v>3243</v>
      </c>
      <c r="F222" s="159" t="s">
        <v>3244</v>
      </c>
      <c r="G222" s="160" t="s">
        <v>444</v>
      </c>
      <c r="H222" s="161">
        <v>6</v>
      </c>
      <c r="I222" s="162"/>
      <c r="J222" s="163">
        <f t="shared" si="20"/>
        <v>0</v>
      </c>
      <c r="K222" s="164"/>
      <c r="L222" s="34"/>
      <c r="M222" s="165" t="s">
        <v>1</v>
      </c>
      <c r="N222" s="166" t="s">
        <v>40</v>
      </c>
      <c r="O222" s="62"/>
      <c r="P222" s="167">
        <f t="shared" si="21"/>
        <v>0</v>
      </c>
      <c r="Q222" s="167">
        <v>0</v>
      </c>
      <c r="R222" s="167">
        <f t="shared" si="22"/>
        <v>0</v>
      </c>
      <c r="S222" s="167">
        <v>0</v>
      </c>
      <c r="T222" s="168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9" t="s">
        <v>200</v>
      </c>
      <c r="AT222" s="169" t="s">
        <v>197</v>
      </c>
      <c r="AU222" s="169" t="s">
        <v>81</v>
      </c>
      <c r="AY222" s="18" t="s">
        <v>196</v>
      </c>
      <c r="BE222" s="170">
        <f t="shared" si="24"/>
        <v>0</v>
      </c>
      <c r="BF222" s="170">
        <f t="shared" si="25"/>
        <v>0</v>
      </c>
      <c r="BG222" s="170">
        <f t="shared" si="26"/>
        <v>0</v>
      </c>
      <c r="BH222" s="170">
        <f t="shared" si="27"/>
        <v>0</v>
      </c>
      <c r="BI222" s="170">
        <f t="shared" si="28"/>
        <v>0</v>
      </c>
      <c r="BJ222" s="18" t="s">
        <v>87</v>
      </c>
      <c r="BK222" s="170">
        <f t="shared" si="29"/>
        <v>0</v>
      </c>
      <c r="BL222" s="18" t="s">
        <v>200</v>
      </c>
      <c r="BM222" s="169" t="s">
        <v>880</v>
      </c>
    </row>
    <row r="223" spans="1:65" s="2" customFormat="1" ht="24.2" customHeight="1">
      <c r="A223" s="33"/>
      <c r="B223" s="156"/>
      <c r="C223" s="157" t="s">
        <v>614</v>
      </c>
      <c r="D223" s="157" t="s">
        <v>197</v>
      </c>
      <c r="E223" s="158" t="s">
        <v>3245</v>
      </c>
      <c r="F223" s="159" t="s">
        <v>3246</v>
      </c>
      <c r="G223" s="160" t="s">
        <v>444</v>
      </c>
      <c r="H223" s="161">
        <v>8</v>
      </c>
      <c r="I223" s="162"/>
      <c r="J223" s="163">
        <f t="shared" si="20"/>
        <v>0</v>
      </c>
      <c r="K223" s="164"/>
      <c r="L223" s="34"/>
      <c r="M223" s="165" t="s">
        <v>1</v>
      </c>
      <c r="N223" s="166" t="s">
        <v>40</v>
      </c>
      <c r="O223" s="62"/>
      <c r="P223" s="167">
        <f t="shared" si="21"/>
        <v>0</v>
      </c>
      <c r="Q223" s="167">
        <v>0</v>
      </c>
      <c r="R223" s="167">
        <f t="shared" si="22"/>
        <v>0</v>
      </c>
      <c r="S223" s="167">
        <v>0</v>
      </c>
      <c r="T223" s="168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9" t="s">
        <v>200</v>
      </c>
      <c r="AT223" s="169" t="s">
        <v>197</v>
      </c>
      <c r="AU223" s="169" t="s">
        <v>81</v>
      </c>
      <c r="AY223" s="18" t="s">
        <v>196</v>
      </c>
      <c r="BE223" s="170">
        <f t="shared" si="24"/>
        <v>0</v>
      </c>
      <c r="BF223" s="170">
        <f t="shared" si="25"/>
        <v>0</v>
      </c>
      <c r="BG223" s="170">
        <f t="shared" si="26"/>
        <v>0</v>
      </c>
      <c r="BH223" s="170">
        <f t="shared" si="27"/>
        <v>0</v>
      </c>
      <c r="BI223" s="170">
        <f t="shared" si="28"/>
        <v>0</v>
      </c>
      <c r="BJ223" s="18" t="s">
        <v>87</v>
      </c>
      <c r="BK223" s="170">
        <f t="shared" si="29"/>
        <v>0</v>
      </c>
      <c r="BL223" s="18" t="s">
        <v>200</v>
      </c>
      <c r="BM223" s="169" t="s">
        <v>887</v>
      </c>
    </row>
    <row r="224" spans="1:65" s="2" customFormat="1" ht="24.2" customHeight="1">
      <c r="A224" s="33"/>
      <c r="B224" s="156"/>
      <c r="C224" s="157" t="s">
        <v>619</v>
      </c>
      <c r="D224" s="157" t="s">
        <v>197</v>
      </c>
      <c r="E224" s="158" t="s">
        <v>3247</v>
      </c>
      <c r="F224" s="159" t="s">
        <v>3248</v>
      </c>
      <c r="G224" s="160" t="s">
        <v>444</v>
      </c>
      <c r="H224" s="161">
        <v>10</v>
      </c>
      <c r="I224" s="162"/>
      <c r="J224" s="163">
        <f t="shared" si="20"/>
        <v>0</v>
      </c>
      <c r="K224" s="164"/>
      <c r="L224" s="34"/>
      <c r="M224" s="165" t="s">
        <v>1</v>
      </c>
      <c r="N224" s="166" t="s">
        <v>40</v>
      </c>
      <c r="O224" s="62"/>
      <c r="P224" s="167">
        <f t="shared" si="21"/>
        <v>0</v>
      </c>
      <c r="Q224" s="167">
        <v>0</v>
      </c>
      <c r="R224" s="167">
        <f t="shared" si="22"/>
        <v>0</v>
      </c>
      <c r="S224" s="167">
        <v>0</v>
      </c>
      <c r="T224" s="168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9" t="s">
        <v>200</v>
      </c>
      <c r="AT224" s="169" t="s">
        <v>197</v>
      </c>
      <c r="AU224" s="169" t="s">
        <v>81</v>
      </c>
      <c r="AY224" s="18" t="s">
        <v>196</v>
      </c>
      <c r="BE224" s="170">
        <f t="shared" si="24"/>
        <v>0</v>
      </c>
      <c r="BF224" s="170">
        <f t="shared" si="25"/>
        <v>0</v>
      </c>
      <c r="BG224" s="170">
        <f t="shared" si="26"/>
        <v>0</v>
      </c>
      <c r="BH224" s="170">
        <f t="shared" si="27"/>
        <v>0</v>
      </c>
      <c r="BI224" s="170">
        <f t="shared" si="28"/>
        <v>0</v>
      </c>
      <c r="BJ224" s="18" t="s">
        <v>87</v>
      </c>
      <c r="BK224" s="170">
        <f t="shared" si="29"/>
        <v>0</v>
      </c>
      <c r="BL224" s="18" t="s">
        <v>200</v>
      </c>
      <c r="BM224" s="169" t="s">
        <v>894</v>
      </c>
    </row>
    <row r="225" spans="1:65" s="2" customFormat="1" ht="24.2" customHeight="1">
      <c r="A225" s="33"/>
      <c r="B225" s="156"/>
      <c r="C225" s="157" t="s">
        <v>629</v>
      </c>
      <c r="D225" s="157" t="s">
        <v>197</v>
      </c>
      <c r="E225" s="158" t="s">
        <v>3249</v>
      </c>
      <c r="F225" s="159" t="s">
        <v>3250</v>
      </c>
      <c r="G225" s="160" t="s">
        <v>217</v>
      </c>
      <c r="H225" s="161">
        <v>70</v>
      </c>
      <c r="I225" s="162"/>
      <c r="J225" s="163">
        <f t="shared" si="20"/>
        <v>0</v>
      </c>
      <c r="K225" s="164"/>
      <c r="L225" s="34"/>
      <c r="M225" s="165" t="s">
        <v>1</v>
      </c>
      <c r="N225" s="166" t="s">
        <v>40</v>
      </c>
      <c r="O225" s="62"/>
      <c r="P225" s="167">
        <f t="shared" si="21"/>
        <v>0</v>
      </c>
      <c r="Q225" s="167">
        <v>0</v>
      </c>
      <c r="R225" s="167">
        <f t="shared" si="22"/>
        <v>0</v>
      </c>
      <c r="S225" s="167">
        <v>0</v>
      </c>
      <c r="T225" s="168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9" t="s">
        <v>200</v>
      </c>
      <c r="AT225" s="169" t="s">
        <v>197</v>
      </c>
      <c r="AU225" s="169" t="s">
        <v>81</v>
      </c>
      <c r="AY225" s="18" t="s">
        <v>196</v>
      </c>
      <c r="BE225" s="170">
        <f t="shared" si="24"/>
        <v>0</v>
      </c>
      <c r="BF225" s="170">
        <f t="shared" si="25"/>
        <v>0</v>
      </c>
      <c r="BG225" s="170">
        <f t="shared" si="26"/>
        <v>0</v>
      </c>
      <c r="BH225" s="170">
        <f t="shared" si="27"/>
        <v>0</v>
      </c>
      <c r="BI225" s="170">
        <f t="shared" si="28"/>
        <v>0</v>
      </c>
      <c r="BJ225" s="18" t="s">
        <v>87</v>
      </c>
      <c r="BK225" s="170">
        <f t="shared" si="29"/>
        <v>0</v>
      </c>
      <c r="BL225" s="18" t="s">
        <v>200</v>
      </c>
      <c r="BM225" s="169" t="s">
        <v>901</v>
      </c>
    </row>
    <row r="226" spans="1:65" s="2" customFormat="1" ht="24.2" customHeight="1">
      <c r="A226" s="33"/>
      <c r="B226" s="156"/>
      <c r="C226" s="157" t="s">
        <v>635</v>
      </c>
      <c r="D226" s="157" t="s">
        <v>197</v>
      </c>
      <c r="E226" s="158" t="s">
        <v>3251</v>
      </c>
      <c r="F226" s="159" t="s">
        <v>3252</v>
      </c>
      <c r="G226" s="160" t="s">
        <v>217</v>
      </c>
      <c r="H226" s="161">
        <v>30</v>
      </c>
      <c r="I226" s="162"/>
      <c r="J226" s="163">
        <f t="shared" si="20"/>
        <v>0</v>
      </c>
      <c r="K226" s="164"/>
      <c r="L226" s="34"/>
      <c r="M226" s="165" t="s">
        <v>1</v>
      </c>
      <c r="N226" s="166" t="s">
        <v>40</v>
      </c>
      <c r="O226" s="62"/>
      <c r="P226" s="167">
        <f t="shared" si="21"/>
        <v>0</v>
      </c>
      <c r="Q226" s="167">
        <v>0</v>
      </c>
      <c r="R226" s="167">
        <f t="shared" si="22"/>
        <v>0</v>
      </c>
      <c r="S226" s="167">
        <v>0</v>
      </c>
      <c r="T226" s="168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9" t="s">
        <v>200</v>
      </c>
      <c r="AT226" s="169" t="s">
        <v>197</v>
      </c>
      <c r="AU226" s="169" t="s">
        <v>81</v>
      </c>
      <c r="AY226" s="18" t="s">
        <v>196</v>
      </c>
      <c r="BE226" s="170">
        <f t="shared" si="24"/>
        <v>0</v>
      </c>
      <c r="BF226" s="170">
        <f t="shared" si="25"/>
        <v>0</v>
      </c>
      <c r="BG226" s="170">
        <f t="shared" si="26"/>
        <v>0</v>
      </c>
      <c r="BH226" s="170">
        <f t="shared" si="27"/>
        <v>0</v>
      </c>
      <c r="BI226" s="170">
        <f t="shared" si="28"/>
        <v>0</v>
      </c>
      <c r="BJ226" s="18" t="s">
        <v>87</v>
      </c>
      <c r="BK226" s="170">
        <f t="shared" si="29"/>
        <v>0</v>
      </c>
      <c r="BL226" s="18" t="s">
        <v>200</v>
      </c>
      <c r="BM226" s="169" t="s">
        <v>909</v>
      </c>
    </row>
    <row r="227" spans="1:65" s="2" customFormat="1" ht="24.2" customHeight="1">
      <c r="A227" s="33"/>
      <c r="B227" s="156"/>
      <c r="C227" s="157" t="s">
        <v>640</v>
      </c>
      <c r="D227" s="157" t="s">
        <v>197</v>
      </c>
      <c r="E227" s="158" t="s">
        <v>3253</v>
      </c>
      <c r="F227" s="159" t="s">
        <v>3254</v>
      </c>
      <c r="G227" s="160" t="s">
        <v>217</v>
      </c>
      <c r="H227" s="161">
        <v>20</v>
      </c>
      <c r="I227" s="162"/>
      <c r="J227" s="163">
        <f t="shared" si="20"/>
        <v>0</v>
      </c>
      <c r="K227" s="164"/>
      <c r="L227" s="34"/>
      <c r="M227" s="165" t="s">
        <v>1</v>
      </c>
      <c r="N227" s="166" t="s">
        <v>40</v>
      </c>
      <c r="O227" s="62"/>
      <c r="P227" s="167">
        <f t="shared" si="21"/>
        <v>0</v>
      </c>
      <c r="Q227" s="167">
        <v>0</v>
      </c>
      <c r="R227" s="167">
        <f t="shared" si="22"/>
        <v>0</v>
      </c>
      <c r="S227" s="167">
        <v>0</v>
      </c>
      <c r="T227" s="168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9" t="s">
        <v>200</v>
      </c>
      <c r="AT227" s="169" t="s">
        <v>197</v>
      </c>
      <c r="AU227" s="169" t="s">
        <v>81</v>
      </c>
      <c r="AY227" s="18" t="s">
        <v>196</v>
      </c>
      <c r="BE227" s="170">
        <f t="shared" si="24"/>
        <v>0</v>
      </c>
      <c r="BF227" s="170">
        <f t="shared" si="25"/>
        <v>0</v>
      </c>
      <c r="BG227" s="170">
        <f t="shared" si="26"/>
        <v>0</v>
      </c>
      <c r="BH227" s="170">
        <f t="shared" si="27"/>
        <v>0</v>
      </c>
      <c r="BI227" s="170">
        <f t="shared" si="28"/>
        <v>0</v>
      </c>
      <c r="BJ227" s="18" t="s">
        <v>87</v>
      </c>
      <c r="BK227" s="170">
        <f t="shared" si="29"/>
        <v>0</v>
      </c>
      <c r="BL227" s="18" t="s">
        <v>200</v>
      </c>
      <c r="BM227" s="169" t="s">
        <v>920</v>
      </c>
    </row>
    <row r="228" spans="1:65" s="2" customFormat="1" ht="55.5" customHeight="1">
      <c r="A228" s="33"/>
      <c r="B228" s="156"/>
      <c r="C228" s="157" t="s">
        <v>644</v>
      </c>
      <c r="D228" s="157" t="s">
        <v>197</v>
      </c>
      <c r="E228" s="158" t="s">
        <v>3255</v>
      </c>
      <c r="F228" s="159" t="s">
        <v>3256</v>
      </c>
      <c r="G228" s="160" t="s">
        <v>444</v>
      </c>
      <c r="H228" s="161">
        <v>1</v>
      </c>
      <c r="I228" s="162"/>
      <c r="J228" s="163">
        <f t="shared" si="20"/>
        <v>0</v>
      </c>
      <c r="K228" s="164"/>
      <c r="L228" s="34"/>
      <c r="M228" s="165" t="s">
        <v>1</v>
      </c>
      <c r="N228" s="166" t="s">
        <v>40</v>
      </c>
      <c r="O228" s="62"/>
      <c r="P228" s="167">
        <f t="shared" si="21"/>
        <v>0</v>
      </c>
      <c r="Q228" s="167">
        <v>0</v>
      </c>
      <c r="R228" s="167">
        <f t="shared" si="22"/>
        <v>0</v>
      </c>
      <c r="S228" s="167">
        <v>0</v>
      </c>
      <c r="T228" s="168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9" t="s">
        <v>200</v>
      </c>
      <c r="AT228" s="169" t="s">
        <v>197</v>
      </c>
      <c r="AU228" s="169" t="s">
        <v>81</v>
      </c>
      <c r="AY228" s="18" t="s">
        <v>196</v>
      </c>
      <c r="BE228" s="170">
        <f t="shared" si="24"/>
        <v>0</v>
      </c>
      <c r="BF228" s="170">
        <f t="shared" si="25"/>
        <v>0</v>
      </c>
      <c r="BG228" s="170">
        <f t="shared" si="26"/>
        <v>0</v>
      </c>
      <c r="BH228" s="170">
        <f t="shared" si="27"/>
        <v>0</v>
      </c>
      <c r="BI228" s="170">
        <f t="shared" si="28"/>
        <v>0</v>
      </c>
      <c r="BJ228" s="18" t="s">
        <v>87</v>
      </c>
      <c r="BK228" s="170">
        <f t="shared" si="29"/>
        <v>0</v>
      </c>
      <c r="BL228" s="18" t="s">
        <v>200</v>
      </c>
      <c r="BM228" s="169" t="s">
        <v>929</v>
      </c>
    </row>
    <row r="229" spans="1:65" s="2" customFormat="1" ht="24.2" customHeight="1">
      <c r="A229" s="33"/>
      <c r="B229" s="156"/>
      <c r="C229" s="157" t="s">
        <v>649</v>
      </c>
      <c r="D229" s="157" t="s">
        <v>197</v>
      </c>
      <c r="E229" s="158" t="s">
        <v>3257</v>
      </c>
      <c r="F229" s="159" t="s">
        <v>3150</v>
      </c>
      <c r="G229" s="160" t="s">
        <v>444</v>
      </c>
      <c r="H229" s="161">
        <v>6</v>
      </c>
      <c r="I229" s="162"/>
      <c r="J229" s="163">
        <f t="shared" si="20"/>
        <v>0</v>
      </c>
      <c r="K229" s="164"/>
      <c r="L229" s="34"/>
      <c r="M229" s="165" t="s">
        <v>1</v>
      </c>
      <c r="N229" s="166" t="s">
        <v>40</v>
      </c>
      <c r="O229" s="62"/>
      <c r="P229" s="167">
        <f t="shared" si="21"/>
        <v>0</v>
      </c>
      <c r="Q229" s="167">
        <v>0</v>
      </c>
      <c r="R229" s="167">
        <f t="shared" si="22"/>
        <v>0</v>
      </c>
      <c r="S229" s="167">
        <v>0</v>
      </c>
      <c r="T229" s="168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9" t="s">
        <v>200</v>
      </c>
      <c r="AT229" s="169" t="s">
        <v>197</v>
      </c>
      <c r="AU229" s="169" t="s">
        <v>81</v>
      </c>
      <c r="AY229" s="18" t="s">
        <v>196</v>
      </c>
      <c r="BE229" s="170">
        <f t="shared" si="24"/>
        <v>0</v>
      </c>
      <c r="BF229" s="170">
        <f t="shared" si="25"/>
        <v>0</v>
      </c>
      <c r="BG229" s="170">
        <f t="shared" si="26"/>
        <v>0</v>
      </c>
      <c r="BH229" s="170">
        <f t="shared" si="27"/>
        <v>0</v>
      </c>
      <c r="BI229" s="170">
        <f t="shared" si="28"/>
        <v>0</v>
      </c>
      <c r="BJ229" s="18" t="s">
        <v>87</v>
      </c>
      <c r="BK229" s="170">
        <f t="shared" si="29"/>
        <v>0</v>
      </c>
      <c r="BL229" s="18" t="s">
        <v>200</v>
      </c>
      <c r="BM229" s="169" t="s">
        <v>936</v>
      </c>
    </row>
    <row r="230" spans="1:65" s="2" customFormat="1" ht="24.2" customHeight="1">
      <c r="A230" s="33"/>
      <c r="B230" s="156"/>
      <c r="C230" s="157" t="s">
        <v>653</v>
      </c>
      <c r="D230" s="157" t="s">
        <v>197</v>
      </c>
      <c r="E230" s="158" t="s">
        <v>3258</v>
      </c>
      <c r="F230" s="159" t="s">
        <v>3259</v>
      </c>
      <c r="G230" s="160" t="s">
        <v>444</v>
      </c>
      <c r="H230" s="161">
        <v>15</v>
      </c>
      <c r="I230" s="162"/>
      <c r="J230" s="163">
        <f t="shared" si="20"/>
        <v>0</v>
      </c>
      <c r="K230" s="164"/>
      <c r="L230" s="34"/>
      <c r="M230" s="165" t="s">
        <v>1</v>
      </c>
      <c r="N230" s="166" t="s">
        <v>40</v>
      </c>
      <c r="O230" s="62"/>
      <c r="P230" s="167">
        <f t="shared" si="21"/>
        <v>0</v>
      </c>
      <c r="Q230" s="167">
        <v>0</v>
      </c>
      <c r="R230" s="167">
        <f t="shared" si="22"/>
        <v>0</v>
      </c>
      <c r="S230" s="167">
        <v>0</v>
      </c>
      <c r="T230" s="168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9" t="s">
        <v>200</v>
      </c>
      <c r="AT230" s="169" t="s">
        <v>197</v>
      </c>
      <c r="AU230" s="169" t="s">
        <v>81</v>
      </c>
      <c r="AY230" s="18" t="s">
        <v>196</v>
      </c>
      <c r="BE230" s="170">
        <f t="shared" si="24"/>
        <v>0</v>
      </c>
      <c r="BF230" s="170">
        <f t="shared" si="25"/>
        <v>0</v>
      </c>
      <c r="BG230" s="170">
        <f t="shared" si="26"/>
        <v>0</v>
      </c>
      <c r="BH230" s="170">
        <f t="shared" si="27"/>
        <v>0</v>
      </c>
      <c r="BI230" s="170">
        <f t="shared" si="28"/>
        <v>0</v>
      </c>
      <c r="BJ230" s="18" t="s">
        <v>87</v>
      </c>
      <c r="BK230" s="170">
        <f t="shared" si="29"/>
        <v>0</v>
      </c>
      <c r="BL230" s="18" t="s">
        <v>200</v>
      </c>
      <c r="BM230" s="169" t="s">
        <v>944</v>
      </c>
    </row>
    <row r="231" spans="1:65" s="2" customFormat="1" ht="33" customHeight="1">
      <c r="A231" s="33"/>
      <c r="B231" s="156"/>
      <c r="C231" s="157" t="s">
        <v>662</v>
      </c>
      <c r="D231" s="157" t="s">
        <v>197</v>
      </c>
      <c r="E231" s="158" t="s">
        <v>3260</v>
      </c>
      <c r="F231" s="159" t="s">
        <v>3261</v>
      </c>
      <c r="G231" s="160" t="s">
        <v>444</v>
      </c>
      <c r="H231" s="161">
        <v>11</v>
      </c>
      <c r="I231" s="162"/>
      <c r="J231" s="163">
        <f t="shared" si="20"/>
        <v>0</v>
      </c>
      <c r="K231" s="164"/>
      <c r="L231" s="34"/>
      <c r="M231" s="165" t="s">
        <v>1</v>
      </c>
      <c r="N231" s="166" t="s">
        <v>40</v>
      </c>
      <c r="O231" s="62"/>
      <c r="P231" s="167">
        <f t="shared" si="21"/>
        <v>0</v>
      </c>
      <c r="Q231" s="167">
        <v>0</v>
      </c>
      <c r="R231" s="167">
        <f t="shared" si="22"/>
        <v>0</v>
      </c>
      <c r="S231" s="167">
        <v>0</v>
      </c>
      <c r="T231" s="168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9" t="s">
        <v>200</v>
      </c>
      <c r="AT231" s="169" t="s">
        <v>197</v>
      </c>
      <c r="AU231" s="169" t="s">
        <v>81</v>
      </c>
      <c r="AY231" s="18" t="s">
        <v>196</v>
      </c>
      <c r="BE231" s="170">
        <f t="shared" si="24"/>
        <v>0</v>
      </c>
      <c r="BF231" s="170">
        <f t="shared" si="25"/>
        <v>0</v>
      </c>
      <c r="BG231" s="170">
        <f t="shared" si="26"/>
        <v>0</v>
      </c>
      <c r="BH231" s="170">
        <f t="shared" si="27"/>
        <v>0</v>
      </c>
      <c r="BI231" s="170">
        <f t="shared" si="28"/>
        <v>0</v>
      </c>
      <c r="BJ231" s="18" t="s">
        <v>87</v>
      </c>
      <c r="BK231" s="170">
        <f t="shared" si="29"/>
        <v>0</v>
      </c>
      <c r="BL231" s="18" t="s">
        <v>200</v>
      </c>
      <c r="BM231" s="169" t="s">
        <v>951</v>
      </c>
    </row>
    <row r="232" spans="1:65" s="2" customFormat="1" ht="33" customHeight="1">
      <c r="A232" s="33"/>
      <c r="B232" s="156"/>
      <c r="C232" s="157" t="s">
        <v>666</v>
      </c>
      <c r="D232" s="157" t="s">
        <v>197</v>
      </c>
      <c r="E232" s="158" t="s">
        <v>3262</v>
      </c>
      <c r="F232" s="159" t="s">
        <v>3263</v>
      </c>
      <c r="G232" s="160" t="s">
        <v>444</v>
      </c>
      <c r="H232" s="161">
        <v>4</v>
      </c>
      <c r="I232" s="162"/>
      <c r="J232" s="163">
        <f t="shared" si="20"/>
        <v>0</v>
      </c>
      <c r="K232" s="164"/>
      <c r="L232" s="34"/>
      <c r="M232" s="165" t="s">
        <v>1</v>
      </c>
      <c r="N232" s="166" t="s">
        <v>40</v>
      </c>
      <c r="O232" s="62"/>
      <c r="P232" s="167">
        <f t="shared" si="21"/>
        <v>0</v>
      </c>
      <c r="Q232" s="167">
        <v>0</v>
      </c>
      <c r="R232" s="167">
        <f t="shared" si="22"/>
        <v>0</v>
      </c>
      <c r="S232" s="167">
        <v>0</v>
      </c>
      <c r="T232" s="168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9" t="s">
        <v>200</v>
      </c>
      <c r="AT232" s="169" t="s">
        <v>197</v>
      </c>
      <c r="AU232" s="169" t="s">
        <v>81</v>
      </c>
      <c r="AY232" s="18" t="s">
        <v>196</v>
      </c>
      <c r="BE232" s="170">
        <f t="shared" si="24"/>
        <v>0</v>
      </c>
      <c r="BF232" s="170">
        <f t="shared" si="25"/>
        <v>0</v>
      </c>
      <c r="BG232" s="170">
        <f t="shared" si="26"/>
        <v>0</v>
      </c>
      <c r="BH232" s="170">
        <f t="shared" si="27"/>
        <v>0</v>
      </c>
      <c r="BI232" s="170">
        <f t="shared" si="28"/>
        <v>0</v>
      </c>
      <c r="BJ232" s="18" t="s">
        <v>87</v>
      </c>
      <c r="BK232" s="170">
        <f t="shared" si="29"/>
        <v>0</v>
      </c>
      <c r="BL232" s="18" t="s">
        <v>200</v>
      </c>
      <c r="BM232" s="169" t="s">
        <v>960</v>
      </c>
    </row>
    <row r="233" spans="1:65" s="2" customFormat="1" ht="24.2" customHeight="1">
      <c r="A233" s="33"/>
      <c r="B233" s="156"/>
      <c r="C233" s="157" t="s">
        <v>670</v>
      </c>
      <c r="D233" s="157" t="s">
        <v>197</v>
      </c>
      <c r="E233" s="158" t="s">
        <v>3264</v>
      </c>
      <c r="F233" s="159" t="s">
        <v>3265</v>
      </c>
      <c r="G233" s="160" t="s">
        <v>444</v>
      </c>
      <c r="H233" s="161">
        <v>12</v>
      </c>
      <c r="I233" s="162"/>
      <c r="J233" s="163">
        <f t="shared" si="20"/>
        <v>0</v>
      </c>
      <c r="K233" s="164"/>
      <c r="L233" s="34"/>
      <c r="M233" s="165" t="s">
        <v>1</v>
      </c>
      <c r="N233" s="166" t="s">
        <v>40</v>
      </c>
      <c r="O233" s="62"/>
      <c r="P233" s="167">
        <f t="shared" si="21"/>
        <v>0</v>
      </c>
      <c r="Q233" s="167">
        <v>0</v>
      </c>
      <c r="R233" s="167">
        <f t="shared" si="22"/>
        <v>0</v>
      </c>
      <c r="S233" s="167">
        <v>0</v>
      </c>
      <c r="T233" s="168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9" t="s">
        <v>200</v>
      </c>
      <c r="AT233" s="169" t="s">
        <v>197</v>
      </c>
      <c r="AU233" s="169" t="s">
        <v>81</v>
      </c>
      <c r="AY233" s="18" t="s">
        <v>196</v>
      </c>
      <c r="BE233" s="170">
        <f t="shared" si="24"/>
        <v>0</v>
      </c>
      <c r="BF233" s="170">
        <f t="shared" si="25"/>
        <v>0</v>
      </c>
      <c r="BG233" s="170">
        <f t="shared" si="26"/>
        <v>0</v>
      </c>
      <c r="BH233" s="170">
        <f t="shared" si="27"/>
        <v>0</v>
      </c>
      <c r="BI233" s="170">
        <f t="shared" si="28"/>
        <v>0</v>
      </c>
      <c r="BJ233" s="18" t="s">
        <v>87</v>
      </c>
      <c r="BK233" s="170">
        <f t="shared" si="29"/>
        <v>0</v>
      </c>
      <c r="BL233" s="18" t="s">
        <v>200</v>
      </c>
      <c r="BM233" s="169" t="s">
        <v>964</v>
      </c>
    </row>
    <row r="234" spans="1:65" s="2" customFormat="1" ht="16.5" customHeight="1">
      <c r="A234" s="33"/>
      <c r="B234" s="156"/>
      <c r="C234" s="157" t="s">
        <v>674</v>
      </c>
      <c r="D234" s="157" t="s">
        <v>197</v>
      </c>
      <c r="E234" s="158" t="s">
        <v>3266</v>
      </c>
      <c r="F234" s="159" t="s">
        <v>3154</v>
      </c>
      <c r="G234" s="160" t="s">
        <v>444</v>
      </c>
      <c r="H234" s="161">
        <v>1</v>
      </c>
      <c r="I234" s="162"/>
      <c r="J234" s="163">
        <f t="shared" si="20"/>
        <v>0</v>
      </c>
      <c r="K234" s="164"/>
      <c r="L234" s="34"/>
      <c r="M234" s="165" t="s">
        <v>1</v>
      </c>
      <c r="N234" s="166" t="s">
        <v>40</v>
      </c>
      <c r="O234" s="62"/>
      <c r="P234" s="167">
        <f t="shared" si="21"/>
        <v>0</v>
      </c>
      <c r="Q234" s="167">
        <v>0</v>
      </c>
      <c r="R234" s="167">
        <f t="shared" si="22"/>
        <v>0</v>
      </c>
      <c r="S234" s="167">
        <v>0</v>
      </c>
      <c r="T234" s="168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9" t="s">
        <v>200</v>
      </c>
      <c r="AT234" s="169" t="s">
        <v>197</v>
      </c>
      <c r="AU234" s="169" t="s">
        <v>81</v>
      </c>
      <c r="AY234" s="18" t="s">
        <v>196</v>
      </c>
      <c r="BE234" s="170">
        <f t="shared" si="24"/>
        <v>0</v>
      </c>
      <c r="BF234" s="170">
        <f t="shared" si="25"/>
        <v>0</v>
      </c>
      <c r="BG234" s="170">
        <f t="shared" si="26"/>
        <v>0</v>
      </c>
      <c r="BH234" s="170">
        <f t="shared" si="27"/>
        <v>0</v>
      </c>
      <c r="BI234" s="170">
        <f t="shared" si="28"/>
        <v>0</v>
      </c>
      <c r="BJ234" s="18" t="s">
        <v>87</v>
      </c>
      <c r="BK234" s="170">
        <f t="shared" si="29"/>
        <v>0</v>
      </c>
      <c r="BL234" s="18" t="s">
        <v>200</v>
      </c>
      <c r="BM234" s="169" t="s">
        <v>971</v>
      </c>
    </row>
    <row r="235" spans="1:65" s="12" customFormat="1" ht="22.7" customHeight="1">
      <c r="B235" s="146"/>
      <c r="D235" s="147" t="s">
        <v>73</v>
      </c>
      <c r="E235" s="171" t="s">
        <v>3267</v>
      </c>
      <c r="F235" s="171" t="s">
        <v>3268</v>
      </c>
      <c r="I235" s="149"/>
      <c r="J235" s="172">
        <f>BK235</f>
        <v>0</v>
      </c>
      <c r="L235" s="146"/>
      <c r="M235" s="150"/>
      <c r="N235" s="151"/>
      <c r="O235" s="151"/>
      <c r="P235" s="152">
        <f>P236+SUM(P237:P239)</f>
        <v>0</v>
      </c>
      <c r="Q235" s="151"/>
      <c r="R235" s="152">
        <f>R236+SUM(R237:R239)</f>
        <v>0</v>
      </c>
      <c r="S235" s="151"/>
      <c r="T235" s="153">
        <f>T236+SUM(T237:T239)</f>
        <v>0</v>
      </c>
      <c r="AR235" s="147" t="s">
        <v>81</v>
      </c>
      <c r="AT235" s="154" t="s">
        <v>73</v>
      </c>
      <c r="AU235" s="154" t="s">
        <v>81</v>
      </c>
      <c r="AY235" s="147" t="s">
        <v>196</v>
      </c>
      <c r="BK235" s="155">
        <f>BK236+SUM(BK237:BK239)</f>
        <v>0</v>
      </c>
    </row>
    <row r="236" spans="1:65" s="2" customFormat="1" ht="16.5" customHeight="1">
      <c r="A236" s="33"/>
      <c r="B236" s="156"/>
      <c r="C236" s="157" t="s">
        <v>678</v>
      </c>
      <c r="D236" s="157" t="s">
        <v>197</v>
      </c>
      <c r="E236" s="158" t="s">
        <v>3269</v>
      </c>
      <c r="F236" s="159" t="s">
        <v>3270</v>
      </c>
      <c r="G236" s="160" t="s">
        <v>444</v>
      </c>
      <c r="H236" s="161">
        <v>1</v>
      </c>
      <c r="I236" s="162"/>
      <c r="J236" s="163">
        <f>ROUND(I236*H236,2)</f>
        <v>0</v>
      </c>
      <c r="K236" s="164"/>
      <c r="L236" s="34"/>
      <c r="M236" s="165" t="s">
        <v>1</v>
      </c>
      <c r="N236" s="166" t="s">
        <v>40</v>
      </c>
      <c r="O236" s="62"/>
      <c r="P236" s="167">
        <f>O236*H236</f>
        <v>0</v>
      </c>
      <c r="Q236" s="167">
        <v>0</v>
      </c>
      <c r="R236" s="167">
        <f>Q236*H236</f>
        <v>0</v>
      </c>
      <c r="S236" s="167">
        <v>0</v>
      </c>
      <c r="T236" s="16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9" t="s">
        <v>200</v>
      </c>
      <c r="AT236" s="169" t="s">
        <v>197</v>
      </c>
      <c r="AU236" s="169" t="s">
        <v>87</v>
      </c>
      <c r="AY236" s="18" t="s">
        <v>196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8" t="s">
        <v>87</v>
      </c>
      <c r="BK236" s="170">
        <f>ROUND(I236*H236,2)</f>
        <v>0</v>
      </c>
      <c r="BL236" s="18" t="s">
        <v>200</v>
      </c>
      <c r="BM236" s="169" t="s">
        <v>981</v>
      </c>
    </row>
    <row r="237" spans="1:65" s="2" customFormat="1" ht="21.75" customHeight="1">
      <c r="A237" s="33"/>
      <c r="B237" s="156"/>
      <c r="C237" s="157" t="s">
        <v>682</v>
      </c>
      <c r="D237" s="157" t="s">
        <v>197</v>
      </c>
      <c r="E237" s="158" t="s">
        <v>3271</v>
      </c>
      <c r="F237" s="159" t="s">
        <v>3272</v>
      </c>
      <c r="G237" s="160" t="s">
        <v>444</v>
      </c>
      <c r="H237" s="161">
        <v>1</v>
      </c>
      <c r="I237" s="162"/>
      <c r="J237" s="163">
        <f>ROUND(I237*H237,2)</f>
        <v>0</v>
      </c>
      <c r="K237" s="164"/>
      <c r="L237" s="34"/>
      <c r="M237" s="165" t="s">
        <v>1</v>
      </c>
      <c r="N237" s="166" t="s">
        <v>40</v>
      </c>
      <c r="O237" s="62"/>
      <c r="P237" s="167">
        <f>O237*H237</f>
        <v>0</v>
      </c>
      <c r="Q237" s="167">
        <v>0</v>
      </c>
      <c r="R237" s="167">
        <f>Q237*H237</f>
        <v>0</v>
      </c>
      <c r="S237" s="167">
        <v>0</v>
      </c>
      <c r="T237" s="16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9" t="s">
        <v>200</v>
      </c>
      <c r="AT237" s="169" t="s">
        <v>197</v>
      </c>
      <c r="AU237" s="169" t="s">
        <v>87</v>
      </c>
      <c r="AY237" s="18" t="s">
        <v>196</v>
      </c>
      <c r="BE237" s="170">
        <f>IF(N237="základná",J237,0)</f>
        <v>0</v>
      </c>
      <c r="BF237" s="170">
        <f>IF(N237="znížená",J237,0)</f>
        <v>0</v>
      </c>
      <c r="BG237" s="170">
        <f>IF(N237="zákl. prenesená",J237,0)</f>
        <v>0</v>
      </c>
      <c r="BH237" s="170">
        <f>IF(N237="zníž. prenesená",J237,0)</f>
        <v>0</v>
      </c>
      <c r="BI237" s="170">
        <f>IF(N237="nulová",J237,0)</f>
        <v>0</v>
      </c>
      <c r="BJ237" s="18" t="s">
        <v>87</v>
      </c>
      <c r="BK237" s="170">
        <f>ROUND(I237*H237,2)</f>
        <v>0</v>
      </c>
      <c r="BL237" s="18" t="s">
        <v>200</v>
      </c>
      <c r="BM237" s="169" t="s">
        <v>990</v>
      </c>
    </row>
    <row r="238" spans="1:65" s="2" customFormat="1" ht="24.2" customHeight="1">
      <c r="A238" s="33"/>
      <c r="B238" s="156"/>
      <c r="C238" s="157" t="s">
        <v>687</v>
      </c>
      <c r="D238" s="157" t="s">
        <v>197</v>
      </c>
      <c r="E238" s="158" t="s">
        <v>3273</v>
      </c>
      <c r="F238" s="159" t="s">
        <v>3274</v>
      </c>
      <c r="G238" s="160" t="s">
        <v>444</v>
      </c>
      <c r="H238" s="161">
        <v>1</v>
      </c>
      <c r="I238" s="162"/>
      <c r="J238" s="163">
        <f>ROUND(I238*H238,2)</f>
        <v>0</v>
      </c>
      <c r="K238" s="164"/>
      <c r="L238" s="34"/>
      <c r="M238" s="165" t="s">
        <v>1</v>
      </c>
      <c r="N238" s="166" t="s">
        <v>40</v>
      </c>
      <c r="O238" s="62"/>
      <c r="P238" s="167">
        <f>O238*H238</f>
        <v>0</v>
      </c>
      <c r="Q238" s="167">
        <v>0</v>
      </c>
      <c r="R238" s="167">
        <f>Q238*H238</f>
        <v>0</v>
      </c>
      <c r="S238" s="167">
        <v>0</v>
      </c>
      <c r="T238" s="16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9" t="s">
        <v>200</v>
      </c>
      <c r="AT238" s="169" t="s">
        <v>197</v>
      </c>
      <c r="AU238" s="169" t="s">
        <v>87</v>
      </c>
      <c r="AY238" s="18" t="s">
        <v>196</v>
      </c>
      <c r="BE238" s="170">
        <f>IF(N238="základná",J238,0)</f>
        <v>0</v>
      </c>
      <c r="BF238" s="170">
        <f>IF(N238="znížená",J238,0)</f>
        <v>0</v>
      </c>
      <c r="BG238" s="170">
        <f>IF(N238="zákl. prenesená",J238,0)</f>
        <v>0</v>
      </c>
      <c r="BH238" s="170">
        <f>IF(N238="zníž. prenesená",J238,0)</f>
        <v>0</v>
      </c>
      <c r="BI238" s="170">
        <f>IF(N238="nulová",J238,0)</f>
        <v>0</v>
      </c>
      <c r="BJ238" s="18" t="s">
        <v>87</v>
      </c>
      <c r="BK238" s="170">
        <f>ROUND(I238*H238,2)</f>
        <v>0</v>
      </c>
      <c r="BL238" s="18" t="s">
        <v>200</v>
      </c>
      <c r="BM238" s="169" t="s">
        <v>999</v>
      </c>
    </row>
    <row r="239" spans="1:65" s="12" customFormat="1" ht="20.85" customHeight="1">
      <c r="B239" s="146"/>
      <c r="D239" s="147" t="s">
        <v>73</v>
      </c>
      <c r="E239" s="171" t="s">
        <v>3275</v>
      </c>
      <c r="F239" s="171" t="s">
        <v>3276</v>
      </c>
      <c r="I239" s="149"/>
      <c r="J239" s="172">
        <f>BK239</f>
        <v>0</v>
      </c>
      <c r="L239" s="146"/>
      <c r="M239" s="150"/>
      <c r="N239" s="151"/>
      <c r="O239" s="151"/>
      <c r="P239" s="152">
        <f>P240+SUM(P241:P260)</f>
        <v>0</v>
      </c>
      <c r="Q239" s="151"/>
      <c r="R239" s="152">
        <f>R240+SUM(R241:R260)</f>
        <v>0</v>
      </c>
      <c r="S239" s="151"/>
      <c r="T239" s="153">
        <f>T240+SUM(T241:T260)</f>
        <v>0</v>
      </c>
      <c r="AR239" s="147" t="s">
        <v>81</v>
      </c>
      <c r="AT239" s="154" t="s">
        <v>73</v>
      </c>
      <c r="AU239" s="154" t="s">
        <v>87</v>
      </c>
      <c r="AY239" s="147" t="s">
        <v>196</v>
      </c>
      <c r="BK239" s="155">
        <f>BK240+SUM(BK241:BK260)</f>
        <v>0</v>
      </c>
    </row>
    <row r="240" spans="1:65" s="2" customFormat="1" ht="24.2" customHeight="1">
      <c r="A240" s="33"/>
      <c r="B240" s="156"/>
      <c r="C240" s="157" t="s">
        <v>692</v>
      </c>
      <c r="D240" s="157" t="s">
        <v>197</v>
      </c>
      <c r="E240" s="158" t="s">
        <v>3277</v>
      </c>
      <c r="F240" s="159" t="s">
        <v>3278</v>
      </c>
      <c r="G240" s="160" t="s">
        <v>444</v>
      </c>
      <c r="H240" s="161">
        <v>1</v>
      </c>
      <c r="I240" s="162"/>
      <c r="J240" s="163">
        <f t="shared" ref="J240:J259" si="30">ROUND(I240*H240,2)</f>
        <v>0</v>
      </c>
      <c r="K240" s="164"/>
      <c r="L240" s="34"/>
      <c r="M240" s="165" t="s">
        <v>1</v>
      </c>
      <c r="N240" s="166" t="s">
        <v>40</v>
      </c>
      <c r="O240" s="62"/>
      <c r="P240" s="167">
        <f t="shared" ref="P240:P259" si="31">O240*H240</f>
        <v>0</v>
      </c>
      <c r="Q240" s="167">
        <v>0</v>
      </c>
      <c r="R240" s="167">
        <f t="shared" ref="R240:R259" si="32">Q240*H240</f>
        <v>0</v>
      </c>
      <c r="S240" s="167">
        <v>0</v>
      </c>
      <c r="T240" s="168">
        <f t="shared" ref="T240:T259" si="33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9" t="s">
        <v>200</v>
      </c>
      <c r="AT240" s="169" t="s">
        <v>197</v>
      </c>
      <c r="AU240" s="169" t="s">
        <v>221</v>
      </c>
      <c r="AY240" s="18" t="s">
        <v>196</v>
      </c>
      <c r="BE240" s="170">
        <f t="shared" ref="BE240:BE259" si="34">IF(N240="základná",J240,0)</f>
        <v>0</v>
      </c>
      <c r="BF240" s="170">
        <f t="shared" ref="BF240:BF259" si="35">IF(N240="znížená",J240,0)</f>
        <v>0</v>
      </c>
      <c r="BG240" s="170">
        <f t="shared" ref="BG240:BG259" si="36">IF(N240="zákl. prenesená",J240,0)</f>
        <v>0</v>
      </c>
      <c r="BH240" s="170">
        <f t="shared" ref="BH240:BH259" si="37">IF(N240="zníž. prenesená",J240,0)</f>
        <v>0</v>
      </c>
      <c r="BI240" s="170">
        <f t="shared" ref="BI240:BI259" si="38">IF(N240="nulová",J240,0)</f>
        <v>0</v>
      </c>
      <c r="BJ240" s="18" t="s">
        <v>87</v>
      </c>
      <c r="BK240" s="170">
        <f t="shared" ref="BK240:BK259" si="39">ROUND(I240*H240,2)</f>
        <v>0</v>
      </c>
      <c r="BL240" s="18" t="s">
        <v>200</v>
      </c>
      <c r="BM240" s="169" t="s">
        <v>1007</v>
      </c>
    </row>
    <row r="241" spans="1:65" s="2" customFormat="1" ht="16.5" customHeight="1">
      <c r="A241" s="33"/>
      <c r="B241" s="156"/>
      <c r="C241" s="157" t="s">
        <v>697</v>
      </c>
      <c r="D241" s="157" t="s">
        <v>197</v>
      </c>
      <c r="E241" s="158" t="s">
        <v>3279</v>
      </c>
      <c r="F241" s="159" t="s">
        <v>3280</v>
      </c>
      <c r="G241" s="160" t="s">
        <v>444</v>
      </c>
      <c r="H241" s="161">
        <v>1</v>
      </c>
      <c r="I241" s="162"/>
      <c r="J241" s="163">
        <f t="shared" si="30"/>
        <v>0</v>
      </c>
      <c r="K241" s="164"/>
      <c r="L241" s="34"/>
      <c r="M241" s="165" t="s">
        <v>1</v>
      </c>
      <c r="N241" s="166" t="s">
        <v>40</v>
      </c>
      <c r="O241" s="62"/>
      <c r="P241" s="167">
        <f t="shared" si="31"/>
        <v>0</v>
      </c>
      <c r="Q241" s="167">
        <v>0</v>
      </c>
      <c r="R241" s="167">
        <f t="shared" si="32"/>
        <v>0</v>
      </c>
      <c r="S241" s="167">
        <v>0</v>
      </c>
      <c r="T241" s="168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9" t="s">
        <v>200</v>
      </c>
      <c r="AT241" s="169" t="s">
        <v>197</v>
      </c>
      <c r="AU241" s="169" t="s">
        <v>221</v>
      </c>
      <c r="AY241" s="18" t="s">
        <v>196</v>
      </c>
      <c r="BE241" s="170">
        <f t="shared" si="34"/>
        <v>0</v>
      </c>
      <c r="BF241" s="170">
        <f t="shared" si="35"/>
        <v>0</v>
      </c>
      <c r="BG241" s="170">
        <f t="shared" si="36"/>
        <v>0</v>
      </c>
      <c r="BH241" s="170">
        <f t="shared" si="37"/>
        <v>0</v>
      </c>
      <c r="BI241" s="170">
        <f t="shared" si="38"/>
        <v>0</v>
      </c>
      <c r="BJ241" s="18" t="s">
        <v>87</v>
      </c>
      <c r="BK241" s="170">
        <f t="shared" si="39"/>
        <v>0</v>
      </c>
      <c r="BL241" s="18" t="s">
        <v>200</v>
      </c>
      <c r="BM241" s="169" t="s">
        <v>1016</v>
      </c>
    </row>
    <row r="242" spans="1:65" s="2" customFormat="1" ht="21.75" customHeight="1">
      <c r="A242" s="33"/>
      <c r="B242" s="156"/>
      <c r="C242" s="157" t="s">
        <v>701</v>
      </c>
      <c r="D242" s="157" t="s">
        <v>197</v>
      </c>
      <c r="E242" s="158" t="s">
        <v>3281</v>
      </c>
      <c r="F242" s="159" t="s">
        <v>3282</v>
      </c>
      <c r="G242" s="160" t="s">
        <v>444</v>
      </c>
      <c r="H242" s="161">
        <v>2</v>
      </c>
      <c r="I242" s="162"/>
      <c r="J242" s="163">
        <f t="shared" si="30"/>
        <v>0</v>
      </c>
      <c r="K242" s="164"/>
      <c r="L242" s="34"/>
      <c r="M242" s="165" t="s">
        <v>1</v>
      </c>
      <c r="N242" s="166" t="s">
        <v>40</v>
      </c>
      <c r="O242" s="62"/>
      <c r="P242" s="167">
        <f t="shared" si="31"/>
        <v>0</v>
      </c>
      <c r="Q242" s="167">
        <v>0</v>
      </c>
      <c r="R242" s="167">
        <f t="shared" si="32"/>
        <v>0</v>
      </c>
      <c r="S242" s="167">
        <v>0</v>
      </c>
      <c r="T242" s="168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9" t="s">
        <v>200</v>
      </c>
      <c r="AT242" s="169" t="s">
        <v>197</v>
      </c>
      <c r="AU242" s="169" t="s">
        <v>221</v>
      </c>
      <c r="AY242" s="18" t="s">
        <v>196</v>
      </c>
      <c r="BE242" s="170">
        <f t="shared" si="34"/>
        <v>0</v>
      </c>
      <c r="BF242" s="170">
        <f t="shared" si="35"/>
        <v>0</v>
      </c>
      <c r="BG242" s="170">
        <f t="shared" si="36"/>
        <v>0</v>
      </c>
      <c r="BH242" s="170">
        <f t="shared" si="37"/>
        <v>0</v>
      </c>
      <c r="BI242" s="170">
        <f t="shared" si="38"/>
        <v>0</v>
      </c>
      <c r="BJ242" s="18" t="s">
        <v>87</v>
      </c>
      <c r="BK242" s="170">
        <f t="shared" si="39"/>
        <v>0</v>
      </c>
      <c r="BL242" s="18" t="s">
        <v>200</v>
      </c>
      <c r="BM242" s="169" t="s">
        <v>1027</v>
      </c>
    </row>
    <row r="243" spans="1:65" s="2" customFormat="1" ht="37.700000000000003" customHeight="1">
      <c r="A243" s="33"/>
      <c r="B243" s="156"/>
      <c r="C243" s="157" t="s">
        <v>706</v>
      </c>
      <c r="D243" s="157" t="s">
        <v>197</v>
      </c>
      <c r="E243" s="158" t="s">
        <v>3283</v>
      </c>
      <c r="F243" s="159" t="s">
        <v>3284</v>
      </c>
      <c r="G243" s="160" t="s">
        <v>444</v>
      </c>
      <c r="H243" s="161">
        <v>1</v>
      </c>
      <c r="I243" s="162"/>
      <c r="J243" s="163">
        <f t="shared" si="30"/>
        <v>0</v>
      </c>
      <c r="K243" s="164"/>
      <c r="L243" s="34"/>
      <c r="M243" s="165" t="s">
        <v>1</v>
      </c>
      <c r="N243" s="166" t="s">
        <v>40</v>
      </c>
      <c r="O243" s="62"/>
      <c r="P243" s="167">
        <f t="shared" si="31"/>
        <v>0</v>
      </c>
      <c r="Q243" s="167">
        <v>0</v>
      </c>
      <c r="R243" s="167">
        <f t="shared" si="32"/>
        <v>0</v>
      </c>
      <c r="S243" s="167">
        <v>0</v>
      </c>
      <c r="T243" s="168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9" t="s">
        <v>200</v>
      </c>
      <c r="AT243" s="169" t="s">
        <v>197</v>
      </c>
      <c r="AU243" s="169" t="s">
        <v>221</v>
      </c>
      <c r="AY243" s="18" t="s">
        <v>196</v>
      </c>
      <c r="BE243" s="170">
        <f t="shared" si="34"/>
        <v>0</v>
      </c>
      <c r="BF243" s="170">
        <f t="shared" si="35"/>
        <v>0</v>
      </c>
      <c r="BG243" s="170">
        <f t="shared" si="36"/>
        <v>0</v>
      </c>
      <c r="BH243" s="170">
        <f t="shared" si="37"/>
        <v>0</v>
      </c>
      <c r="BI243" s="170">
        <f t="shared" si="38"/>
        <v>0</v>
      </c>
      <c r="BJ243" s="18" t="s">
        <v>87</v>
      </c>
      <c r="BK243" s="170">
        <f t="shared" si="39"/>
        <v>0</v>
      </c>
      <c r="BL243" s="18" t="s">
        <v>200</v>
      </c>
      <c r="BM243" s="169" t="s">
        <v>1038</v>
      </c>
    </row>
    <row r="244" spans="1:65" s="2" customFormat="1" ht="24.2" customHeight="1">
      <c r="A244" s="33"/>
      <c r="B244" s="156"/>
      <c r="C244" s="157" t="s">
        <v>710</v>
      </c>
      <c r="D244" s="157" t="s">
        <v>197</v>
      </c>
      <c r="E244" s="158" t="s">
        <v>3285</v>
      </c>
      <c r="F244" s="159" t="s">
        <v>3286</v>
      </c>
      <c r="G244" s="160" t="s">
        <v>444</v>
      </c>
      <c r="H244" s="161">
        <v>1</v>
      </c>
      <c r="I244" s="162"/>
      <c r="J244" s="163">
        <f t="shared" si="30"/>
        <v>0</v>
      </c>
      <c r="K244" s="164"/>
      <c r="L244" s="34"/>
      <c r="M244" s="165" t="s">
        <v>1</v>
      </c>
      <c r="N244" s="166" t="s">
        <v>40</v>
      </c>
      <c r="O244" s="62"/>
      <c r="P244" s="167">
        <f t="shared" si="31"/>
        <v>0</v>
      </c>
      <c r="Q244" s="167">
        <v>0</v>
      </c>
      <c r="R244" s="167">
        <f t="shared" si="32"/>
        <v>0</v>
      </c>
      <c r="S244" s="167">
        <v>0</v>
      </c>
      <c r="T244" s="168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9" t="s">
        <v>200</v>
      </c>
      <c r="AT244" s="169" t="s">
        <v>197</v>
      </c>
      <c r="AU244" s="169" t="s">
        <v>221</v>
      </c>
      <c r="AY244" s="18" t="s">
        <v>196</v>
      </c>
      <c r="BE244" s="170">
        <f t="shared" si="34"/>
        <v>0</v>
      </c>
      <c r="BF244" s="170">
        <f t="shared" si="35"/>
        <v>0</v>
      </c>
      <c r="BG244" s="170">
        <f t="shared" si="36"/>
        <v>0</v>
      </c>
      <c r="BH244" s="170">
        <f t="shared" si="37"/>
        <v>0</v>
      </c>
      <c r="BI244" s="170">
        <f t="shared" si="38"/>
        <v>0</v>
      </c>
      <c r="BJ244" s="18" t="s">
        <v>87</v>
      </c>
      <c r="BK244" s="170">
        <f t="shared" si="39"/>
        <v>0</v>
      </c>
      <c r="BL244" s="18" t="s">
        <v>200</v>
      </c>
      <c r="BM244" s="169" t="s">
        <v>1052</v>
      </c>
    </row>
    <row r="245" spans="1:65" s="2" customFormat="1" ht="16.5" customHeight="1">
      <c r="A245" s="33"/>
      <c r="B245" s="156"/>
      <c r="C245" s="157" t="s">
        <v>714</v>
      </c>
      <c r="D245" s="157" t="s">
        <v>197</v>
      </c>
      <c r="E245" s="158" t="s">
        <v>3287</v>
      </c>
      <c r="F245" s="159" t="s">
        <v>3288</v>
      </c>
      <c r="G245" s="160" t="s">
        <v>444</v>
      </c>
      <c r="H245" s="161">
        <v>2</v>
      </c>
      <c r="I245" s="162"/>
      <c r="J245" s="163">
        <f t="shared" si="30"/>
        <v>0</v>
      </c>
      <c r="K245" s="164"/>
      <c r="L245" s="34"/>
      <c r="M245" s="165" t="s">
        <v>1</v>
      </c>
      <c r="N245" s="166" t="s">
        <v>40</v>
      </c>
      <c r="O245" s="62"/>
      <c r="P245" s="167">
        <f t="shared" si="31"/>
        <v>0</v>
      </c>
      <c r="Q245" s="167">
        <v>0</v>
      </c>
      <c r="R245" s="167">
        <f t="shared" si="32"/>
        <v>0</v>
      </c>
      <c r="S245" s="167">
        <v>0</v>
      </c>
      <c r="T245" s="168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9" t="s">
        <v>200</v>
      </c>
      <c r="AT245" s="169" t="s">
        <v>197</v>
      </c>
      <c r="AU245" s="169" t="s">
        <v>221</v>
      </c>
      <c r="AY245" s="18" t="s">
        <v>196</v>
      </c>
      <c r="BE245" s="170">
        <f t="shared" si="34"/>
        <v>0</v>
      </c>
      <c r="BF245" s="170">
        <f t="shared" si="35"/>
        <v>0</v>
      </c>
      <c r="BG245" s="170">
        <f t="shared" si="36"/>
        <v>0</v>
      </c>
      <c r="BH245" s="170">
        <f t="shared" si="37"/>
        <v>0</v>
      </c>
      <c r="BI245" s="170">
        <f t="shared" si="38"/>
        <v>0</v>
      </c>
      <c r="BJ245" s="18" t="s">
        <v>87</v>
      </c>
      <c r="BK245" s="170">
        <f t="shared" si="39"/>
        <v>0</v>
      </c>
      <c r="BL245" s="18" t="s">
        <v>200</v>
      </c>
      <c r="BM245" s="169" t="s">
        <v>1060</v>
      </c>
    </row>
    <row r="246" spans="1:65" s="2" customFormat="1" ht="24.2" customHeight="1">
      <c r="A246" s="33"/>
      <c r="B246" s="156"/>
      <c r="C246" s="157" t="s">
        <v>718</v>
      </c>
      <c r="D246" s="157" t="s">
        <v>197</v>
      </c>
      <c r="E246" s="158" t="s">
        <v>3289</v>
      </c>
      <c r="F246" s="159" t="s">
        <v>3290</v>
      </c>
      <c r="G246" s="160" t="s">
        <v>444</v>
      </c>
      <c r="H246" s="161">
        <v>1</v>
      </c>
      <c r="I246" s="162"/>
      <c r="J246" s="163">
        <f t="shared" si="30"/>
        <v>0</v>
      </c>
      <c r="K246" s="164"/>
      <c r="L246" s="34"/>
      <c r="M246" s="165" t="s">
        <v>1</v>
      </c>
      <c r="N246" s="166" t="s">
        <v>40</v>
      </c>
      <c r="O246" s="62"/>
      <c r="P246" s="167">
        <f t="shared" si="31"/>
        <v>0</v>
      </c>
      <c r="Q246" s="167">
        <v>0</v>
      </c>
      <c r="R246" s="167">
        <f t="shared" si="32"/>
        <v>0</v>
      </c>
      <c r="S246" s="167">
        <v>0</v>
      </c>
      <c r="T246" s="168">
        <f t="shared" si="3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9" t="s">
        <v>200</v>
      </c>
      <c r="AT246" s="169" t="s">
        <v>197</v>
      </c>
      <c r="AU246" s="169" t="s">
        <v>221</v>
      </c>
      <c r="AY246" s="18" t="s">
        <v>196</v>
      </c>
      <c r="BE246" s="170">
        <f t="shared" si="34"/>
        <v>0</v>
      </c>
      <c r="BF246" s="170">
        <f t="shared" si="35"/>
        <v>0</v>
      </c>
      <c r="BG246" s="170">
        <f t="shared" si="36"/>
        <v>0</v>
      </c>
      <c r="BH246" s="170">
        <f t="shared" si="37"/>
        <v>0</v>
      </c>
      <c r="BI246" s="170">
        <f t="shared" si="38"/>
        <v>0</v>
      </c>
      <c r="BJ246" s="18" t="s">
        <v>87</v>
      </c>
      <c r="BK246" s="170">
        <f t="shared" si="39"/>
        <v>0</v>
      </c>
      <c r="BL246" s="18" t="s">
        <v>200</v>
      </c>
      <c r="BM246" s="169" t="s">
        <v>1070</v>
      </c>
    </row>
    <row r="247" spans="1:65" s="2" customFormat="1" ht="24.2" customHeight="1">
      <c r="A247" s="33"/>
      <c r="B247" s="156"/>
      <c r="C247" s="157" t="s">
        <v>2182</v>
      </c>
      <c r="D247" s="157" t="s">
        <v>197</v>
      </c>
      <c r="E247" s="158" t="s">
        <v>3291</v>
      </c>
      <c r="F247" s="159" t="s">
        <v>3292</v>
      </c>
      <c r="G247" s="160" t="s">
        <v>444</v>
      </c>
      <c r="H247" s="161">
        <v>1</v>
      </c>
      <c r="I247" s="162"/>
      <c r="J247" s="163">
        <f t="shared" si="30"/>
        <v>0</v>
      </c>
      <c r="K247" s="164"/>
      <c r="L247" s="34"/>
      <c r="M247" s="165" t="s">
        <v>1</v>
      </c>
      <c r="N247" s="166" t="s">
        <v>40</v>
      </c>
      <c r="O247" s="62"/>
      <c r="P247" s="167">
        <f t="shared" si="31"/>
        <v>0</v>
      </c>
      <c r="Q247" s="167">
        <v>0</v>
      </c>
      <c r="R247" s="167">
        <f t="shared" si="32"/>
        <v>0</v>
      </c>
      <c r="S247" s="167">
        <v>0</v>
      </c>
      <c r="T247" s="168">
        <f t="shared" si="3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9" t="s">
        <v>200</v>
      </c>
      <c r="AT247" s="169" t="s">
        <v>197</v>
      </c>
      <c r="AU247" s="169" t="s">
        <v>221</v>
      </c>
      <c r="AY247" s="18" t="s">
        <v>196</v>
      </c>
      <c r="BE247" s="170">
        <f t="shared" si="34"/>
        <v>0</v>
      </c>
      <c r="BF247" s="170">
        <f t="shared" si="35"/>
        <v>0</v>
      </c>
      <c r="BG247" s="170">
        <f t="shared" si="36"/>
        <v>0</v>
      </c>
      <c r="BH247" s="170">
        <f t="shared" si="37"/>
        <v>0</v>
      </c>
      <c r="BI247" s="170">
        <f t="shared" si="38"/>
        <v>0</v>
      </c>
      <c r="BJ247" s="18" t="s">
        <v>87</v>
      </c>
      <c r="BK247" s="170">
        <f t="shared" si="39"/>
        <v>0</v>
      </c>
      <c r="BL247" s="18" t="s">
        <v>200</v>
      </c>
      <c r="BM247" s="169" t="s">
        <v>1078</v>
      </c>
    </row>
    <row r="248" spans="1:65" s="2" customFormat="1" ht="24.2" customHeight="1">
      <c r="A248" s="33"/>
      <c r="B248" s="156"/>
      <c r="C248" s="157" t="s">
        <v>729</v>
      </c>
      <c r="D248" s="157" t="s">
        <v>197</v>
      </c>
      <c r="E248" s="158" t="s">
        <v>3293</v>
      </c>
      <c r="F248" s="159" t="s">
        <v>3294</v>
      </c>
      <c r="G248" s="160" t="s">
        <v>444</v>
      </c>
      <c r="H248" s="161">
        <v>1</v>
      </c>
      <c r="I248" s="162"/>
      <c r="J248" s="163">
        <f t="shared" si="30"/>
        <v>0</v>
      </c>
      <c r="K248" s="164"/>
      <c r="L248" s="34"/>
      <c r="M248" s="165" t="s">
        <v>1</v>
      </c>
      <c r="N248" s="166" t="s">
        <v>40</v>
      </c>
      <c r="O248" s="62"/>
      <c r="P248" s="167">
        <f t="shared" si="31"/>
        <v>0</v>
      </c>
      <c r="Q248" s="167">
        <v>0</v>
      </c>
      <c r="R248" s="167">
        <f t="shared" si="32"/>
        <v>0</v>
      </c>
      <c r="S248" s="167">
        <v>0</v>
      </c>
      <c r="T248" s="168">
        <f t="shared" si="3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9" t="s">
        <v>200</v>
      </c>
      <c r="AT248" s="169" t="s">
        <v>197</v>
      </c>
      <c r="AU248" s="169" t="s">
        <v>221</v>
      </c>
      <c r="AY248" s="18" t="s">
        <v>196</v>
      </c>
      <c r="BE248" s="170">
        <f t="shared" si="34"/>
        <v>0</v>
      </c>
      <c r="BF248" s="170">
        <f t="shared" si="35"/>
        <v>0</v>
      </c>
      <c r="BG248" s="170">
        <f t="shared" si="36"/>
        <v>0</v>
      </c>
      <c r="BH248" s="170">
        <f t="shared" si="37"/>
        <v>0</v>
      </c>
      <c r="BI248" s="170">
        <f t="shared" si="38"/>
        <v>0</v>
      </c>
      <c r="BJ248" s="18" t="s">
        <v>87</v>
      </c>
      <c r="BK248" s="170">
        <f t="shared" si="39"/>
        <v>0</v>
      </c>
      <c r="BL248" s="18" t="s">
        <v>200</v>
      </c>
      <c r="BM248" s="169" t="s">
        <v>1088</v>
      </c>
    </row>
    <row r="249" spans="1:65" s="2" customFormat="1" ht="24.2" customHeight="1">
      <c r="A249" s="33"/>
      <c r="B249" s="156"/>
      <c r="C249" s="157" t="s">
        <v>2187</v>
      </c>
      <c r="D249" s="157" t="s">
        <v>197</v>
      </c>
      <c r="E249" s="158" t="s">
        <v>3295</v>
      </c>
      <c r="F249" s="159" t="s">
        <v>3296</v>
      </c>
      <c r="G249" s="160" t="s">
        <v>444</v>
      </c>
      <c r="H249" s="161">
        <v>2</v>
      </c>
      <c r="I249" s="162"/>
      <c r="J249" s="163">
        <f t="shared" si="30"/>
        <v>0</v>
      </c>
      <c r="K249" s="164"/>
      <c r="L249" s="34"/>
      <c r="M249" s="165" t="s">
        <v>1</v>
      </c>
      <c r="N249" s="166" t="s">
        <v>40</v>
      </c>
      <c r="O249" s="62"/>
      <c r="P249" s="167">
        <f t="shared" si="31"/>
        <v>0</v>
      </c>
      <c r="Q249" s="167">
        <v>0</v>
      </c>
      <c r="R249" s="167">
        <f t="shared" si="32"/>
        <v>0</v>
      </c>
      <c r="S249" s="167">
        <v>0</v>
      </c>
      <c r="T249" s="168">
        <f t="shared" si="3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9" t="s">
        <v>200</v>
      </c>
      <c r="AT249" s="169" t="s">
        <v>197</v>
      </c>
      <c r="AU249" s="169" t="s">
        <v>221</v>
      </c>
      <c r="AY249" s="18" t="s">
        <v>196</v>
      </c>
      <c r="BE249" s="170">
        <f t="shared" si="34"/>
        <v>0</v>
      </c>
      <c r="BF249" s="170">
        <f t="shared" si="35"/>
        <v>0</v>
      </c>
      <c r="BG249" s="170">
        <f t="shared" si="36"/>
        <v>0</v>
      </c>
      <c r="BH249" s="170">
        <f t="shared" si="37"/>
        <v>0</v>
      </c>
      <c r="BI249" s="170">
        <f t="shared" si="38"/>
        <v>0</v>
      </c>
      <c r="BJ249" s="18" t="s">
        <v>87</v>
      </c>
      <c r="BK249" s="170">
        <f t="shared" si="39"/>
        <v>0</v>
      </c>
      <c r="BL249" s="18" t="s">
        <v>200</v>
      </c>
      <c r="BM249" s="169" t="s">
        <v>1098</v>
      </c>
    </row>
    <row r="250" spans="1:65" s="2" customFormat="1" ht="24.2" customHeight="1">
      <c r="A250" s="33"/>
      <c r="B250" s="156"/>
      <c r="C250" s="157" t="s">
        <v>2096</v>
      </c>
      <c r="D250" s="157" t="s">
        <v>197</v>
      </c>
      <c r="E250" s="158" t="s">
        <v>3297</v>
      </c>
      <c r="F250" s="159" t="s">
        <v>3298</v>
      </c>
      <c r="G250" s="160" t="s">
        <v>1</v>
      </c>
      <c r="H250" s="161">
        <v>0</v>
      </c>
      <c r="I250" s="162"/>
      <c r="J250" s="163">
        <f t="shared" si="30"/>
        <v>0</v>
      </c>
      <c r="K250" s="164"/>
      <c r="L250" s="34"/>
      <c r="M250" s="165" t="s">
        <v>1</v>
      </c>
      <c r="N250" s="166" t="s">
        <v>40</v>
      </c>
      <c r="O250" s="62"/>
      <c r="P250" s="167">
        <f t="shared" si="31"/>
        <v>0</v>
      </c>
      <c r="Q250" s="167">
        <v>0</v>
      </c>
      <c r="R250" s="167">
        <f t="shared" si="32"/>
        <v>0</v>
      </c>
      <c r="S250" s="167">
        <v>0</v>
      </c>
      <c r="T250" s="168">
        <f t="shared" si="3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9" t="s">
        <v>200</v>
      </c>
      <c r="AT250" s="169" t="s">
        <v>197</v>
      </c>
      <c r="AU250" s="169" t="s">
        <v>221</v>
      </c>
      <c r="AY250" s="18" t="s">
        <v>196</v>
      </c>
      <c r="BE250" s="170">
        <f t="shared" si="34"/>
        <v>0</v>
      </c>
      <c r="BF250" s="170">
        <f t="shared" si="35"/>
        <v>0</v>
      </c>
      <c r="BG250" s="170">
        <f t="shared" si="36"/>
        <v>0</v>
      </c>
      <c r="BH250" s="170">
        <f t="shared" si="37"/>
        <v>0</v>
      </c>
      <c r="BI250" s="170">
        <f t="shared" si="38"/>
        <v>0</v>
      </c>
      <c r="BJ250" s="18" t="s">
        <v>87</v>
      </c>
      <c r="BK250" s="170">
        <f t="shared" si="39"/>
        <v>0</v>
      </c>
      <c r="BL250" s="18" t="s">
        <v>200</v>
      </c>
      <c r="BM250" s="169" t="s">
        <v>1108</v>
      </c>
    </row>
    <row r="251" spans="1:65" s="2" customFormat="1" ht="16.5" customHeight="1">
      <c r="A251" s="33"/>
      <c r="B251" s="156"/>
      <c r="C251" s="157" t="s">
        <v>2192</v>
      </c>
      <c r="D251" s="157" t="s">
        <v>197</v>
      </c>
      <c r="E251" s="158" t="s">
        <v>3299</v>
      </c>
      <c r="F251" s="159" t="s">
        <v>3300</v>
      </c>
      <c r="G251" s="160" t="s">
        <v>217</v>
      </c>
      <c r="H251" s="161">
        <v>6</v>
      </c>
      <c r="I251" s="162"/>
      <c r="J251" s="163">
        <f t="shared" si="30"/>
        <v>0</v>
      </c>
      <c r="K251" s="164"/>
      <c r="L251" s="34"/>
      <c r="M251" s="165" t="s">
        <v>1</v>
      </c>
      <c r="N251" s="166" t="s">
        <v>40</v>
      </c>
      <c r="O251" s="62"/>
      <c r="P251" s="167">
        <f t="shared" si="31"/>
        <v>0</v>
      </c>
      <c r="Q251" s="167">
        <v>0</v>
      </c>
      <c r="R251" s="167">
        <f t="shared" si="32"/>
        <v>0</v>
      </c>
      <c r="S251" s="167">
        <v>0</v>
      </c>
      <c r="T251" s="168">
        <f t="shared" si="3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9" t="s">
        <v>200</v>
      </c>
      <c r="AT251" s="169" t="s">
        <v>197</v>
      </c>
      <c r="AU251" s="169" t="s">
        <v>221</v>
      </c>
      <c r="AY251" s="18" t="s">
        <v>196</v>
      </c>
      <c r="BE251" s="170">
        <f t="shared" si="34"/>
        <v>0</v>
      </c>
      <c r="BF251" s="170">
        <f t="shared" si="35"/>
        <v>0</v>
      </c>
      <c r="BG251" s="170">
        <f t="shared" si="36"/>
        <v>0</v>
      </c>
      <c r="BH251" s="170">
        <f t="shared" si="37"/>
        <v>0</v>
      </c>
      <c r="BI251" s="170">
        <f t="shared" si="38"/>
        <v>0</v>
      </c>
      <c r="BJ251" s="18" t="s">
        <v>87</v>
      </c>
      <c r="BK251" s="170">
        <f t="shared" si="39"/>
        <v>0</v>
      </c>
      <c r="BL251" s="18" t="s">
        <v>200</v>
      </c>
      <c r="BM251" s="169" t="s">
        <v>1119</v>
      </c>
    </row>
    <row r="252" spans="1:65" s="2" customFormat="1" ht="16.5" customHeight="1">
      <c r="A252" s="33"/>
      <c r="B252" s="156"/>
      <c r="C252" s="157" t="s">
        <v>2099</v>
      </c>
      <c r="D252" s="157" t="s">
        <v>197</v>
      </c>
      <c r="E252" s="158" t="s">
        <v>3301</v>
      </c>
      <c r="F252" s="159" t="s">
        <v>3240</v>
      </c>
      <c r="G252" s="160" t="s">
        <v>217</v>
      </c>
      <c r="H252" s="161">
        <v>8</v>
      </c>
      <c r="I252" s="162"/>
      <c r="J252" s="163">
        <f t="shared" si="30"/>
        <v>0</v>
      </c>
      <c r="K252" s="164"/>
      <c r="L252" s="34"/>
      <c r="M252" s="165" t="s">
        <v>1</v>
      </c>
      <c r="N252" s="166" t="s">
        <v>40</v>
      </c>
      <c r="O252" s="62"/>
      <c r="P252" s="167">
        <f t="shared" si="31"/>
        <v>0</v>
      </c>
      <c r="Q252" s="167">
        <v>0</v>
      </c>
      <c r="R252" s="167">
        <f t="shared" si="32"/>
        <v>0</v>
      </c>
      <c r="S252" s="167">
        <v>0</v>
      </c>
      <c r="T252" s="168">
        <f t="shared" si="3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9" t="s">
        <v>200</v>
      </c>
      <c r="AT252" s="169" t="s">
        <v>197</v>
      </c>
      <c r="AU252" s="169" t="s">
        <v>221</v>
      </c>
      <c r="AY252" s="18" t="s">
        <v>196</v>
      </c>
      <c r="BE252" s="170">
        <f t="shared" si="34"/>
        <v>0</v>
      </c>
      <c r="BF252" s="170">
        <f t="shared" si="35"/>
        <v>0</v>
      </c>
      <c r="BG252" s="170">
        <f t="shared" si="36"/>
        <v>0</v>
      </c>
      <c r="BH252" s="170">
        <f t="shared" si="37"/>
        <v>0</v>
      </c>
      <c r="BI252" s="170">
        <f t="shared" si="38"/>
        <v>0</v>
      </c>
      <c r="BJ252" s="18" t="s">
        <v>87</v>
      </c>
      <c r="BK252" s="170">
        <f t="shared" si="39"/>
        <v>0</v>
      </c>
      <c r="BL252" s="18" t="s">
        <v>200</v>
      </c>
      <c r="BM252" s="169" t="s">
        <v>1128</v>
      </c>
    </row>
    <row r="253" spans="1:65" s="2" customFormat="1" ht="21.75" customHeight="1">
      <c r="A253" s="33"/>
      <c r="B253" s="156"/>
      <c r="C253" s="157" t="s">
        <v>737</v>
      </c>
      <c r="D253" s="157" t="s">
        <v>197</v>
      </c>
      <c r="E253" s="158" t="s">
        <v>3302</v>
      </c>
      <c r="F253" s="159" t="s">
        <v>3303</v>
      </c>
      <c r="G253" s="160" t="s">
        <v>316</v>
      </c>
      <c r="H253" s="161">
        <v>2</v>
      </c>
      <c r="I253" s="162"/>
      <c r="J253" s="163">
        <f t="shared" si="30"/>
        <v>0</v>
      </c>
      <c r="K253" s="164"/>
      <c r="L253" s="34"/>
      <c r="M253" s="165" t="s">
        <v>1</v>
      </c>
      <c r="N253" s="166" t="s">
        <v>40</v>
      </c>
      <c r="O253" s="62"/>
      <c r="P253" s="167">
        <f t="shared" si="31"/>
        <v>0</v>
      </c>
      <c r="Q253" s="167">
        <v>0</v>
      </c>
      <c r="R253" s="167">
        <f t="shared" si="32"/>
        <v>0</v>
      </c>
      <c r="S253" s="167">
        <v>0</v>
      </c>
      <c r="T253" s="168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9" t="s">
        <v>200</v>
      </c>
      <c r="AT253" s="169" t="s">
        <v>197</v>
      </c>
      <c r="AU253" s="169" t="s">
        <v>221</v>
      </c>
      <c r="AY253" s="18" t="s">
        <v>196</v>
      </c>
      <c r="BE253" s="170">
        <f t="shared" si="34"/>
        <v>0</v>
      </c>
      <c r="BF253" s="170">
        <f t="shared" si="35"/>
        <v>0</v>
      </c>
      <c r="BG253" s="170">
        <f t="shared" si="36"/>
        <v>0</v>
      </c>
      <c r="BH253" s="170">
        <f t="shared" si="37"/>
        <v>0</v>
      </c>
      <c r="BI253" s="170">
        <f t="shared" si="38"/>
        <v>0</v>
      </c>
      <c r="BJ253" s="18" t="s">
        <v>87</v>
      </c>
      <c r="BK253" s="170">
        <f t="shared" si="39"/>
        <v>0</v>
      </c>
      <c r="BL253" s="18" t="s">
        <v>200</v>
      </c>
      <c r="BM253" s="169" t="s">
        <v>1139</v>
      </c>
    </row>
    <row r="254" spans="1:65" s="2" customFormat="1" ht="33" customHeight="1">
      <c r="A254" s="33"/>
      <c r="B254" s="156"/>
      <c r="C254" s="157" t="s">
        <v>741</v>
      </c>
      <c r="D254" s="157" t="s">
        <v>197</v>
      </c>
      <c r="E254" s="158" t="s">
        <v>3304</v>
      </c>
      <c r="F254" s="159" t="s">
        <v>3305</v>
      </c>
      <c r="G254" s="160" t="s">
        <v>444</v>
      </c>
      <c r="H254" s="161">
        <v>2</v>
      </c>
      <c r="I254" s="162"/>
      <c r="J254" s="163">
        <f t="shared" si="30"/>
        <v>0</v>
      </c>
      <c r="K254" s="164"/>
      <c r="L254" s="34"/>
      <c r="M254" s="165" t="s">
        <v>1</v>
      </c>
      <c r="N254" s="166" t="s">
        <v>40</v>
      </c>
      <c r="O254" s="62"/>
      <c r="P254" s="167">
        <f t="shared" si="31"/>
        <v>0</v>
      </c>
      <c r="Q254" s="167">
        <v>0</v>
      </c>
      <c r="R254" s="167">
        <f t="shared" si="32"/>
        <v>0</v>
      </c>
      <c r="S254" s="167">
        <v>0</v>
      </c>
      <c r="T254" s="168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9" t="s">
        <v>200</v>
      </c>
      <c r="AT254" s="169" t="s">
        <v>197</v>
      </c>
      <c r="AU254" s="169" t="s">
        <v>221</v>
      </c>
      <c r="AY254" s="18" t="s">
        <v>196</v>
      </c>
      <c r="BE254" s="170">
        <f t="shared" si="34"/>
        <v>0</v>
      </c>
      <c r="BF254" s="170">
        <f t="shared" si="35"/>
        <v>0</v>
      </c>
      <c r="BG254" s="170">
        <f t="shared" si="36"/>
        <v>0</v>
      </c>
      <c r="BH254" s="170">
        <f t="shared" si="37"/>
        <v>0</v>
      </c>
      <c r="BI254" s="170">
        <f t="shared" si="38"/>
        <v>0</v>
      </c>
      <c r="BJ254" s="18" t="s">
        <v>87</v>
      </c>
      <c r="BK254" s="170">
        <f t="shared" si="39"/>
        <v>0</v>
      </c>
      <c r="BL254" s="18" t="s">
        <v>200</v>
      </c>
      <c r="BM254" s="169" t="s">
        <v>1153</v>
      </c>
    </row>
    <row r="255" spans="1:65" s="2" customFormat="1" ht="33" customHeight="1">
      <c r="A255" s="33"/>
      <c r="B255" s="156"/>
      <c r="C255" s="157" t="s">
        <v>746</v>
      </c>
      <c r="D255" s="157" t="s">
        <v>197</v>
      </c>
      <c r="E255" s="158" t="s">
        <v>3306</v>
      </c>
      <c r="F255" s="159" t="s">
        <v>3307</v>
      </c>
      <c r="G255" s="160" t="s">
        <v>444</v>
      </c>
      <c r="H255" s="161">
        <v>2</v>
      </c>
      <c r="I255" s="162"/>
      <c r="J255" s="163">
        <f t="shared" si="30"/>
        <v>0</v>
      </c>
      <c r="K255" s="164"/>
      <c r="L255" s="34"/>
      <c r="M255" s="165" t="s">
        <v>1</v>
      </c>
      <c r="N255" s="166" t="s">
        <v>40</v>
      </c>
      <c r="O255" s="62"/>
      <c r="P255" s="167">
        <f t="shared" si="31"/>
        <v>0</v>
      </c>
      <c r="Q255" s="167">
        <v>0</v>
      </c>
      <c r="R255" s="167">
        <f t="shared" si="32"/>
        <v>0</v>
      </c>
      <c r="S255" s="167">
        <v>0</v>
      </c>
      <c r="T255" s="168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9" t="s">
        <v>200</v>
      </c>
      <c r="AT255" s="169" t="s">
        <v>197</v>
      </c>
      <c r="AU255" s="169" t="s">
        <v>221</v>
      </c>
      <c r="AY255" s="18" t="s">
        <v>196</v>
      </c>
      <c r="BE255" s="170">
        <f t="shared" si="34"/>
        <v>0</v>
      </c>
      <c r="BF255" s="170">
        <f t="shared" si="35"/>
        <v>0</v>
      </c>
      <c r="BG255" s="170">
        <f t="shared" si="36"/>
        <v>0</v>
      </c>
      <c r="BH255" s="170">
        <f t="shared" si="37"/>
        <v>0</v>
      </c>
      <c r="BI255" s="170">
        <f t="shared" si="38"/>
        <v>0</v>
      </c>
      <c r="BJ255" s="18" t="s">
        <v>87</v>
      </c>
      <c r="BK255" s="170">
        <f t="shared" si="39"/>
        <v>0</v>
      </c>
      <c r="BL255" s="18" t="s">
        <v>200</v>
      </c>
      <c r="BM255" s="169" t="s">
        <v>1171</v>
      </c>
    </row>
    <row r="256" spans="1:65" s="2" customFormat="1" ht="24.2" customHeight="1">
      <c r="A256" s="33"/>
      <c r="B256" s="156"/>
      <c r="C256" s="157" t="s">
        <v>751</v>
      </c>
      <c r="D256" s="157" t="s">
        <v>197</v>
      </c>
      <c r="E256" s="158" t="s">
        <v>3308</v>
      </c>
      <c r="F256" s="159" t="s">
        <v>3252</v>
      </c>
      <c r="G256" s="160" t="s">
        <v>217</v>
      </c>
      <c r="H256" s="161">
        <v>10</v>
      </c>
      <c r="I256" s="162"/>
      <c r="J256" s="163">
        <f t="shared" si="30"/>
        <v>0</v>
      </c>
      <c r="K256" s="164"/>
      <c r="L256" s="34"/>
      <c r="M256" s="165" t="s">
        <v>1</v>
      </c>
      <c r="N256" s="166" t="s">
        <v>40</v>
      </c>
      <c r="O256" s="62"/>
      <c r="P256" s="167">
        <f t="shared" si="31"/>
        <v>0</v>
      </c>
      <c r="Q256" s="167">
        <v>0</v>
      </c>
      <c r="R256" s="167">
        <f t="shared" si="32"/>
        <v>0</v>
      </c>
      <c r="S256" s="167">
        <v>0</v>
      </c>
      <c r="T256" s="168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9" t="s">
        <v>200</v>
      </c>
      <c r="AT256" s="169" t="s">
        <v>197</v>
      </c>
      <c r="AU256" s="169" t="s">
        <v>221</v>
      </c>
      <c r="AY256" s="18" t="s">
        <v>196</v>
      </c>
      <c r="BE256" s="170">
        <f t="shared" si="34"/>
        <v>0</v>
      </c>
      <c r="BF256" s="170">
        <f t="shared" si="35"/>
        <v>0</v>
      </c>
      <c r="BG256" s="170">
        <f t="shared" si="36"/>
        <v>0</v>
      </c>
      <c r="BH256" s="170">
        <f t="shared" si="37"/>
        <v>0</v>
      </c>
      <c r="BI256" s="170">
        <f t="shared" si="38"/>
        <v>0</v>
      </c>
      <c r="BJ256" s="18" t="s">
        <v>87</v>
      </c>
      <c r="BK256" s="170">
        <f t="shared" si="39"/>
        <v>0</v>
      </c>
      <c r="BL256" s="18" t="s">
        <v>200</v>
      </c>
      <c r="BM256" s="169" t="s">
        <v>1184</v>
      </c>
    </row>
    <row r="257" spans="1:65" s="2" customFormat="1" ht="55.5" customHeight="1">
      <c r="A257" s="33"/>
      <c r="B257" s="156"/>
      <c r="C257" s="157" t="s">
        <v>756</v>
      </c>
      <c r="D257" s="157" t="s">
        <v>197</v>
      </c>
      <c r="E257" s="158" t="s">
        <v>3309</v>
      </c>
      <c r="F257" s="159" t="s">
        <v>3310</v>
      </c>
      <c r="G257" s="160" t="s">
        <v>444</v>
      </c>
      <c r="H257" s="161">
        <v>1</v>
      </c>
      <c r="I257" s="162"/>
      <c r="J257" s="163">
        <f t="shared" si="30"/>
        <v>0</v>
      </c>
      <c r="K257" s="164"/>
      <c r="L257" s="34"/>
      <c r="M257" s="165" t="s">
        <v>1</v>
      </c>
      <c r="N257" s="166" t="s">
        <v>40</v>
      </c>
      <c r="O257" s="62"/>
      <c r="P257" s="167">
        <f t="shared" si="31"/>
        <v>0</v>
      </c>
      <c r="Q257" s="167">
        <v>0</v>
      </c>
      <c r="R257" s="167">
        <f t="shared" si="32"/>
        <v>0</v>
      </c>
      <c r="S257" s="167">
        <v>0</v>
      </c>
      <c r="T257" s="168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9" t="s">
        <v>200</v>
      </c>
      <c r="AT257" s="169" t="s">
        <v>197</v>
      </c>
      <c r="AU257" s="169" t="s">
        <v>221</v>
      </c>
      <c r="AY257" s="18" t="s">
        <v>196</v>
      </c>
      <c r="BE257" s="170">
        <f t="shared" si="34"/>
        <v>0</v>
      </c>
      <c r="BF257" s="170">
        <f t="shared" si="35"/>
        <v>0</v>
      </c>
      <c r="BG257" s="170">
        <f t="shared" si="36"/>
        <v>0</v>
      </c>
      <c r="BH257" s="170">
        <f t="shared" si="37"/>
        <v>0</v>
      </c>
      <c r="BI257" s="170">
        <f t="shared" si="38"/>
        <v>0</v>
      </c>
      <c r="BJ257" s="18" t="s">
        <v>87</v>
      </c>
      <c r="BK257" s="170">
        <f t="shared" si="39"/>
        <v>0</v>
      </c>
      <c r="BL257" s="18" t="s">
        <v>200</v>
      </c>
      <c r="BM257" s="169" t="s">
        <v>1194</v>
      </c>
    </row>
    <row r="258" spans="1:65" s="2" customFormat="1" ht="24.2" customHeight="1">
      <c r="A258" s="33"/>
      <c r="B258" s="156"/>
      <c r="C258" s="157" t="s">
        <v>761</v>
      </c>
      <c r="D258" s="157" t="s">
        <v>197</v>
      </c>
      <c r="E258" s="158" t="s">
        <v>3311</v>
      </c>
      <c r="F258" s="159" t="s">
        <v>3259</v>
      </c>
      <c r="G258" s="160" t="s">
        <v>444</v>
      </c>
      <c r="H258" s="161">
        <v>1</v>
      </c>
      <c r="I258" s="162"/>
      <c r="J258" s="163">
        <f t="shared" si="30"/>
        <v>0</v>
      </c>
      <c r="K258" s="164"/>
      <c r="L258" s="34"/>
      <c r="M258" s="165" t="s">
        <v>1</v>
      </c>
      <c r="N258" s="166" t="s">
        <v>40</v>
      </c>
      <c r="O258" s="62"/>
      <c r="P258" s="167">
        <f t="shared" si="31"/>
        <v>0</v>
      </c>
      <c r="Q258" s="167">
        <v>0</v>
      </c>
      <c r="R258" s="167">
        <f t="shared" si="32"/>
        <v>0</v>
      </c>
      <c r="S258" s="167">
        <v>0</v>
      </c>
      <c r="T258" s="168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9" t="s">
        <v>200</v>
      </c>
      <c r="AT258" s="169" t="s">
        <v>197</v>
      </c>
      <c r="AU258" s="169" t="s">
        <v>221</v>
      </c>
      <c r="AY258" s="18" t="s">
        <v>196</v>
      </c>
      <c r="BE258" s="170">
        <f t="shared" si="34"/>
        <v>0</v>
      </c>
      <c r="BF258" s="170">
        <f t="shared" si="35"/>
        <v>0</v>
      </c>
      <c r="BG258" s="170">
        <f t="shared" si="36"/>
        <v>0</v>
      </c>
      <c r="BH258" s="170">
        <f t="shared" si="37"/>
        <v>0</v>
      </c>
      <c r="BI258" s="170">
        <f t="shared" si="38"/>
        <v>0</v>
      </c>
      <c r="BJ258" s="18" t="s">
        <v>87</v>
      </c>
      <c r="BK258" s="170">
        <f t="shared" si="39"/>
        <v>0</v>
      </c>
      <c r="BL258" s="18" t="s">
        <v>200</v>
      </c>
      <c r="BM258" s="169" t="s">
        <v>1205</v>
      </c>
    </row>
    <row r="259" spans="1:65" s="2" customFormat="1" ht="16.5" customHeight="1">
      <c r="A259" s="33"/>
      <c r="B259" s="156"/>
      <c r="C259" s="157" t="s">
        <v>727</v>
      </c>
      <c r="D259" s="157" t="s">
        <v>197</v>
      </c>
      <c r="E259" s="158" t="s">
        <v>3312</v>
      </c>
      <c r="F259" s="159" t="s">
        <v>3154</v>
      </c>
      <c r="G259" s="160" t="s">
        <v>444</v>
      </c>
      <c r="H259" s="161">
        <v>1</v>
      </c>
      <c r="I259" s="162"/>
      <c r="J259" s="163">
        <f t="shared" si="30"/>
        <v>0</v>
      </c>
      <c r="K259" s="164"/>
      <c r="L259" s="34"/>
      <c r="M259" s="165" t="s">
        <v>1</v>
      </c>
      <c r="N259" s="166" t="s">
        <v>40</v>
      </c>
      <c r="O259" s="62"/>
      <c r="P259" s="167">
        <f t="shared" si="31"/>
        <v>0</v>
      </c>
      <c r="Q259" s="167">
        <v>0</v>
      </c>
      <c r="R259" s="167">
        <f t="shared" si="32"/>
        <v>0</v>
      </c>
      <c r="S259" s="167">
        <v>0</v>
      </c>
      <c r="T259" s="168">
        <f t="shared" si="3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9" t="s">
        <v>200</v>
      </c>
      <c r="AT259" s="169" t="s">
        <v>197</v>
      </c>
      <c r="AU259" s="169" t="s">
        <v>221</v>
      </c>
      <c r="AY259" s="18" t="s">
        <v>196</v>
      </c>
      <c r="BE259" s="170">
        <f t="shared" si="34"/>
        <v>0</v>
      </c>
      <c r="BF259" s="170">
        <f t="shared" si="35"/>
        <v>0</v>
      </c>
      <c r="BG259" s="170">
        <f t="shared" si="36"/>
        <v>0</v>
      </c>
      <c r="BH259" s="170">
        <f t="shared" si="37"/>
        <v>0</v>
      </c>
      <c r="BI259" s="170">
        <f t="shared" si="38"/>
        <v>0</v>
      </c>
      <c r="BJ259" s="18" t="s">
        <v>87</v>
      </c>
      <c r="BK259" s="170">
        <f t="shared" si="39"/>
        <v>0</v>
      </c>
      <c r="BL259" s="18" t="s">
        <v>200</v>
      </c>
      <c r="BM259" s="169" t="s">
        <v>1219</v>
      </c>
    </row>
    <row r="260" spans="1:65" s="16" customFormat="1" ht="20.85" customHeight="1">
      <c r="B260" s="223"/>
      <c r="D260" s="224" t="s">
        <v>73</v>
      </c>
      <c r="E260" s="224" t="s">
        <v>3313</v>
      </c>
      <c r="F260" s="224" t="s">
        <v>3314</v>
      </c>
      <c r="I260" s="225"/>
      <c r="J260" s="226">
        <f>BK260</f>
        <v>0</v>
      </c>
      <c r="L260" s="223"/>
      <c r="M260" s="227"/>
      <c r="N260" s="228"/>
      <c r="O260" s="228"/>
      <c r="P260" s="229">
        <f>SUM(P261:P284)</f>
        <v>0</v>
      </c>
      <c r="Q260" s="228"/>
      <c r="R260" s="229">
        <f>SUM(R261:R284)</f>
        <v>0</v>
      </c>
      <c r="S260" s="228"/>
      <c r="T260" s="230">
        <f>SUM(T261:T284)</f>
        <v>0</v>
      </c>
      <c r="AR260" s="224" t="s">
        <v>81</v>
      </c>
      <c r="AT260" s="231" t="s">
        <v>73</v>
      </c>
      <c r="AU260" s="231" t="s">
        <v>221</v>
      </c>
      <c r="AY260" s="224" t="s">
        <v>196</v>
      </c>
      <c r="BK260" s="232">
        <f>SUM(BK261:BK284)</f>
        <v>0</v>
      </c>
    </row>
    <row r="261" spans="1:65" s="2" customFormat="1" ht="76.349999999999994" customHeight="1">
      <c r="A261" s="33"/>
      <c r="B261" s="156"/>
      <c r="C261" s="157" t="s">
        <v>772</v>
      </c>
      <c r="D261" s="157" t="s">
        <v>197</v>
      </c>
      <c r="E261" s="158" t="s">
        <v>3315</v>
      </c>
      <c r="F261" s="159" t="s">
        <v>3316</v>
      </c>
      <c r="G261" s="160" t="s">
        <v>444</v>
      </c>
      <c r="H261" s="161">
        <v>1</v>
      </c>
      <c r="I261" s="162"/>
      <c r="J261" s="163">
        <f t="shared" ref="J261:J284" si="40">ROUND(I261*H261,2)</f>
        <v>0</v>
      </c>
      <c r="K261" s="164"/>
      <c r="L261" s="34"/>
      <c r="M261" s="165" t="s">
        <v>1</v>
      </c>
      <c r="N261" s="166" t="s">
        <v>40</v>
      </c>
      <c r="O261" s="62"/>
      <c r="P261" s="167">
        <f t="shared" ref="P261:P284" si="41">O261*H261</f>
        <v>0</v>
      </c>
      <c r="Q261" s="167">
        <v>0</v>
      </c>
      <c r="R261" s="167">
        <f t="shared" ref="R261:R284" si="42">Q261*H261</f>
        <v>0</v>
      </c>
      <c r="S261" s="167">
        <v>0</v>
      </c>
      <c r="T261" s="168">
        <f t="shared" ref="T261:T284" si="43"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9" t="s">
        <v>200</v>
      </c>
      <c r="AT261" s="169" t="s">
        <v>197</v>
      </c>
      <c r="AU261" s="169" t="s">
        <v>200</v>
      </c>
      <c r="AY261" s="18" t="s">
        <v>196</v>
      </c>
      <c r="BE261" s="170">
        <f t="shared" ref="BE261:BE284" si="44">IF(N261="základná",J261,0)</f>
        <v>0</v>
      </c>
      <c r="BF261" s="170">
        <f t="shared" ref="BF261:BF284" si="45">IF(N261="znížená",J261,0)</f>
        <v>0</v>
      </c>
      <c r="BG261" s="170">
        <f t="shared" ref="BG261:BG284" si="46">IF(N261="zákl. prenesená",J261,0)</f>
        <v>0</v>
      </c>
      <c r="BH261" s="170">
        <f t="shared" ref="BH261:BH284" si="47">IF(N261="zníž. prenesená",J261,0)</f>
        <v>0</v>
      </c>
      <c r="BI261" s="170">
        <f t="shared" ref="BI261:BI284" si="48">IF(N261="nulová",J261,0)</f>
        <v>0</v>
      </c>
      <c r="BJ261" s="18" t="s">
        <v>87</v>
      </c>
      <c r="BK261" s="170">
        <f t="shared" ref="BK261:BK284" si="49">ROUND(I261*H261,2)</f>
        <v>0</v>
      </c>
      <c r="BL261" s="18" t="s">
        <v>200</v>
      </c>
      <c r="BM261" s="169" t="s">
        <v>1256</v>
      </c>
    </row>
    <row r="262" spans="1:65" s="2" customFormat="1" ht="16.5" customHeight="1">
      <c r="A262" s="33"/>
      <c r="B262" s="156"/>
      <c r="C262" s="157" t="s">
        <v>778</v>
      </c>
      <c r="D262" s="157" t="s">
        <v>197</v>
      </c>
      <c r="E262" s="158" t="s">
        <v>3317</v>
      </c>
      <c r="F262" s="159" t="s">
        <v>3318</v>
      </c>
      <c r="G262" s="160" t="s">
        <v>444</v>
      </c>
      <c r="H262" s="161">
        <v>2</v>
      </c>
      <c r="I262" s="162"/>
      <c r="J262" s="163">
        <f t="shared" si="40"/>
        <v>0</v>
      </c>
      <c r="K262" s="164"/>
      <c r="L262" s="34"/>
      <c r="M262" s="165" t="s">
        <v>1</v>
      </c>
      <c r="N262" s="166" t="s">
        <v>40</v>
      </c>
      <c r="O262" s="62"/>
      <c r="P262" s="167">
        <f t="shared" si="41"/>
        <v>0</v>
      </c>
      <c r="Q262" s="167">
        <v>0</v>
      </c>
      <c r="R262" s="167">
        <f t="shared" si="42"/>
        <v>0</v>
      </c>
      <c r="S262" s="167">
        <v>0</v>
      </c>
      <c r="T262" s="168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9" t="s">
        <v>200</v>
      </c>
      <c r="AT262" s="169" t="s">
        <v>197</v>
      </c>
      <c r="AU262" s="169" t="s">
        <v>200</v>
      </c>
      <c r="AY262" s="18" t="s">
        <v>196</v>
      </c>
      <c r="BE262" s="170">
        <f t="shared" si="44"/>
        <v>0</v>
      </c>
      <c r="BF262" s="170">
        <f t="shared" si="45"/>
        <v>0</v>
      </c>
      <c r="BG262" s="170">
        <f t="shared" si="46"/>
        <v>0</v>
      </c>
      <c r="BH262" s="170">
        <f t="shared" si="47"/>
        <v>0</v>
      </c>
      <c r="BI262" s="170">
        <f t="shared" si="48"/>
        <v>0</v>
      </c>
      <c r="BJ262" s="18" t="s">
        <v>87</v>
      </c>
      <c r="BK262" s="170">
        <f t="shared" si="49"/>
        <v>0</v>
      </c>
      <c r="BL262" s="18" t="s">
        <v>200</v>
      </c>
      <c r="BM262" s="169" t="s">
        <v>1265</v>
      </c>
    </row>
    <row r="263" spans="1:65" s="2" customFormat="1" ht="33" customHeight="1">
      <c r="A263" s="33"/>
      <c r="B263" s="156"/>
      <c r="C263" s="157" t="s">
        <v>783</v>
      </c>
      <c r="D263" s="157" t="s">
        <v>197</v>
      </c>
      <c r="E263" s="158" t="s">
        <v>3319</v>
      </c>
      <c r="F263" s="159" t="s">
        <v>3320</v>
      </c>
      <c r="G263" s="160" t="s">
        <v>444</v>
      </c>
      <c r="H263" s="161">
        <v>2</v>
      </c>
      <c r="I263" s="162"/>
      <c r="J263" s="163">
        <f t="shared" si="40"/>
        <v>0</v>
      </c>
      <c r="K263" s="164"/>
      <c r="L263" s="34"/>
      <c r="M263" s="165" t="s">
        <v>1</v>
      </c>
      <c r="N263" s="166" t="s">
        <v>40</v>
      </c>
      <c r="O263" s="62"/>
      <c r="P263" s="167">
        <f t="shared" si="41"/>
        <v>0</v>
      </c>
      <c r="Q263" s="167">
        <v>0</v>
      </c>
      <c r="R263" s="167">
        <f t="shared" si="42"/>
        <v>0</v>
      </c>
      <c r="S263" s="167">
        <v>0</v>
      </c>
      <c r="T263" s="168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9" t="s">
        <v>200</v>
      </c>
      <c r="AT263" s="169" t="s">
        <v>197</v>
      </c>
      <c r="AU263" s="169" t="s">
        <v>200</v>
      </c>
      <c r="AY263" s="18" t="s">
        <v>196</v>
      </c>
      <c r="BE263" s="170">
        <f t="shared" si="44"/>
        <v>0</v>
      </c>
      <c r="BF263" s="170">
        <f t="shared" si="45"/>
        <v>0</v>
      </c>
      <c r="BG263" s="170">
        <f t="shared" si="46"/>
        <v>0</v>
      </c>
      <c r="BH263" s="170">
        <f t="shared" si="47"/>
        <v>0</v>
      </c>
      <c r="BI263" s="170">
        <f t="shared" si="48"/>
        <v>0</v>
      </c>
      <c r="BJ263" s="18" t="s">
        <v>87</v>
      </c>
      <c r="BK263" s="170">
        <f t="shared" si="49"/>
        <v>0</v>
      </c>
      <c r="BL263" s="18" t="s">
        <v>200</v>
      </c>
      <c r="BM263" s="169" t="s">
        <v>1274</v>
      </c>
    </row>
    <row r="264" spans="1:65" s="2" customFormat="1" ht="33" customHeight="1">
      <c r="A264" s="33"/>
      <c r="B264" s="156"/>
      <c r="C264" s="157" t="s">
        <v>788</v>
      </c>
      <c r="D264" s="157" t="s">
        <v>197</v>
      </c>
      <c r="E264" s="158" t="s">
        <v>3321</v>
      </c>
      <c r="F264" s="159" t="s">
        <v>3322</v>
      </c>
      <c r="G264" s="160" t="s">
        <v>444</v>
      </c>
      <c r="H264" s="161">
        <v>3</v>
      </c>
      <c r="I264" s="162"/>
      <c r="J264" s="163">
        <f t="shared" si="40"/>
        <v>0</v>
      </c>
      <c r="K264" s="164"/>
      <c r="L264" s="34"/>
      <c r="M264" s="165" t="s">
        <v>1</v>
      </c>
      <c r="N264" s="166" t="s">
        <v>40</v>
      </c>
      <c r="O264" s="62"/>
      <c r="P264" s="167">
        <f t="shared" si="41"/>
        <v>0</v>
      </c>
      <c r="Q264" s="167">
        <v>0</v>
      </c>
      <c r="R264" s="167">
        <f t="shared" si="42"/>
        <v>0</v>
      </c>
      <c r="S264" s="167">
        <v>0</v>
      </c>
      <c r="T264" s="168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9" t="s">
        <v>200</v>
      </c>
      <c r="AT264" s="169" t="s">
        <v>197</v>
      </c>
      <c r="AU264" s="169" t="s">
        <v>200</v>
      </c>
      <c r="AY264" s="18" t="s">
        <v>196</v>
      </c>
      <c r="BE264" s="170">
        <f t="shared" si="44"/>
        <v>0</v>
      </c>
      <c r="BF264" s="170">
        <f t="shared" si="45"/>
        <v>0</v>
      </c>
      <c r="BG264" s="170">
        <f t="shared" si="46"/>
        <v>0</v>
      </c>
      <c r="BH264" s="170">
        <f t="shared" si="47"/>
        <v>0</v>
      </c>
      <c r="BI264" s="170">
        <f t="shared" si="48"/>
        <v>0</v>
      </c>
      <c r="BJ264" s="18" t="s">
        <v>87</v>
      </c>
      <c r="BK264" s="170">
        <f t="shared" si="49"/>
        <v>0</v>
      </c>
      <c r="BL264" s="18" t="s">
        <v>200</v>
      </c>
      <c r="BM264" s="169" t="s">
        <v>1282</v>
      </c>
    </row>
    <row r="265" spans="1:65" s="2" customFormat="1" ht="24.2" customHeight="1">
      <c r="A265" s="33"/>
      <c r="B265" s="156"/>
      <c r="C265" s="157" t="s">
        <v>791</v>
      </c>
      <c r="D265" s="157" t="s">
        <v>197</v>
      </c>
      <c r="E265" s="158" t="s">
        <v>3323</v>
      </c>
      <c r="F265" s="159" t="s">
        <v>3324</v>
      </c>
      <c r="G265" s="160" t="s">
        <v>316</v>
      </c>
      <c r="H265" s="161">
        <v>5</v>
      </c>
      <c r="I265" s="162"/>
      <c r="J265" s="163">
        <f t="shared" si="40"/>
        <v>0</v>
      </c>
      <c r="K265" s="164"/>
      <c r="L265" s="34"/>
      <c r="M265" s="165" t="s">
        <v>1</v>
      </c>
      <c r="N265" s="166" t="s">
        <v>40</v>
      </c>
      <c r="O265" s="62"/>
      <c r="P265" s="167">
        <f t="shared" si="41"/>
        <v>0</v>
      </c>
      <c r="Q265" s="167">
        <v>0</v>
      </c>
      <c r="R265" s="167">
        <f t="shared" si="42"/>
        <v>0</v>
      </c>
      <c r="S265" s="167">
        <v>0</v>
      </c>
      <c r="T265" s="168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9" t="s">
        <v>200</v>
      </c>
      <c r="AT265" s="169" t="s">
        <v>197</v>
      </c>
      <c r="AU265" s="169" t="s">
        <v>200</v>
      </c>
      <c r="AY265" s="18" t="s">
        <v>196</v>
      </c>
      <c r="BE265" s="170">
        <f t="shared" si="44"/>
        <v>0</v>
      </c>
      <c r="BF265" s="170">
        <f t="shared" si="45"/>
        <v>0</v>
      </c>
      <c r="BG265" s="170">
        <f t="shared" si="46"/>
        <v>0</v>
      </c>
      <c r="BH265" s="170">
        <f t="shared" si="47"/>
        <v>0</v>
      </c>
      <c r="BI265" s="170">
        <f t="shared" si="48"/>
        <v>0</v>
      </c>
      <c r="BJ265" s="18" t="s">
        <v>87</v>
      </c>
      <c r="BK265" s="170">
        <f t="shared" si="49"/>
        <v>0</v>
      </c>
      <c r="BL265" s="18" t="s">
        <v>200</v>
      </c>
      <c r="BM265" s="169" t="s">
        <v>1290</v>
      </c>
    </row>
    <row r="266" spans="1:65" s="2" customFormat="1" ht="24.2" customHeight="1">
      <c r="A266" s="33"/>
      <c r="B266" s="156"/>
      <c r="C266" s="157" t="s">
        <v>795</v>
      </c>
      <c r="D266" s="157" t="s">
        <v>197</v>
      </c>
      <c r="E266" s="158" t="s">
        <v>3325</v>
      </c>
      <c r="F266" s="159" t="s">
        <v>3326</v>
      </c>
      <c r="G266" s="160" t="s">
        <v>316</v>
      </c>
      <c r="H266" s="161">
        <v>8</v>
      </c>
      <c r="I266" s="162"/>
      <c r="J266" s="163">
        <f t="shared" si="40"/>
        <v>0</v>
      </c>
      <c r="K266" s="164"/>
      <c r="L266" s="34"/>
      <c r="M266" s="165" t="s">
        <v>1</v>
      </c>
      <c r="N266" s="166" t="s">
        <v>40</v>
      </c>
      <c r="O266" s="62"/>
      <c r="P266" s="167">
        <f t="shared" si="41"/>
        <v>0</v>
      </c>
      <c r="Q266" s="167">
        <v>0</v>
      </c>
      <c r="R266" s="167">
        <f t="shared" si="42"/>
        <v>0</v>
      </c>
      <c r="S266" s="167">
        <v>0</v>
      </c>
      <c r="T266" s="168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9" t="s">
        <v>200</v>
      </c>
      <c r="AT266" s="169" t="s">
        <v>197</v>
      </c>
      <c r="AU266" s="169" t="s">
        <v>200</v>
      </c>
      <c r="AY266" s="18" t="s">
        <v>196</v>
      </c>
      <c r="BE266" s="170">
        <f t="shared" si="44"/>
        <v>0</v>
      </c>
      <c r="BF266" s="170">
        <f t="shared" si="45"/>
        <v>0</v>
      </c>
      <c r="BG266" s="170">
        <f t="shared" si="46"/>
        <v>0</v>
      </c>
      <c r="BH266" s="170">
        <f t="shared" si="47"/>
        <v>0</v>
      </c>
      <c r="BI266" s="170">
        <f t="shared" si="48"/>
        <v>0</v>
      </c>
      <c r="BJ266" s="18" t="s">
        <v>87</v>
      </c>
      <c r="BK266" s="170">
        <f t="shared" si="49"/>
        <v>0</v>
      </c>
      <c r="BL266" s="18" t="s">
        <v>200</v>
      </c>
      <c r="BM266" s="169" t="s">
        <v>1298</v>
      </c>
    </row>
    <row r="267" spans="1:65" s="2" customFormat="1" ht="24.2" customHeight="1">
      <c r="A267" s="33"/>
      <c r="B267" s="156"/>
      <c r="C267" s="157" t="s">
        <v>797</v>
      </c>
      <c r="D267" s="157" t="s">
        <v>197</v>
      </c>
      <c r="E267" s="158" t="s">
        <v>3327</v>
      </c>
      <c r="F267" s="159" t="s">
        <v>3226</v>
      </c>
      <c r="G267" s="160" t="s">
        <v>1</v>
      </c>
      <c r="H267" s="161">
        <v>0</v>
      </c>
      <c r="I267" s="162"/>
      <c r="J267" s="163">
        <f t="shared" si="40"/>
        <v>0</v>
      </c>
      <c r="K267" s="164"/>
      <c r="L267" s="34"/>
      <c r="M267" s="165" t="s">
        <v>1</v>
      </c>
      <c r="N267" s="166" t="s">
        <v>40</v>
      </c>
      <c r="O267" s="62"/>
      <c r="P267" s="167">
        <f t="shared" si="41"/>
        <v>0</v>
      </c>
      <c r="Q267" s="167">
        <v>0</v>
      </c>
      <c r="R267" s="167">
        <f t="shared" si="42"/>
        <v>0</v>
      </c>
      <c r="S267" s="167">
        <v>0</v>
      </c>
      <c r="T267" s="168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9" t="s">
        <v>200</v>
      </c>
      <c r="AT267" s="169" t="s">
        <v>197</v>
      </c>
      <c r="AU267" s="169" t="s">
        <v>200</v>
      </c>
      <c r="AY267" s="18" t="s">
        <v>196</v>
      </c>
      <c r="BE267" s="170">
        <f t="shared" si="44"/>
        <v>0</v>
      </c>
      <c r="BF267" s="170">
        <f t="shared" si="45"/>
        <v>0</v>
      </c>
      <c r="BG267" s="170">
        <f t="shared" si="46"/>
        <v>0</v>
      </c>
      <c r="BH267" s="170">
        <f t="shared" si="47"/>
        <v>0</v>
      </c>
      <c r="BI267" s="170">
        <f t="shared" si="48"/>
        <v>0</v>
      </c>
      <c r="BJ267" s="18" t="s">
        <v>87</v>
      </c>
      <c r="BK267" s="170">
        <f t="shared" si="49"/>
        <v>0</v>
      </c>
      <c r="BL267" s="18" t="s">
        <v>200</v>
      </c>
      <c r="BM267" s="169" t="s">
        <v>1306</v>
      </c>
    </row>
    <row r="268" spans="1:65" s="2" customFormat="1" ht="16.5" customHeight="1">
      <c r="A268" s="33"/>
      <c r="B268" s="156"/>
      <c r="C268" s="157" t="s">
        <v>801</v>
      </c>
      <c r="D268" s="157" t="s">
        <v>197</v>
      </c>
      <c r="E268" s="158" t="s">
        <v>3227</v>
      </c>
      <c r="F268" s="159" t="s">
        <v>3228</v>
      </c>
      <c r="G268" s="160" t="s">
        <v>1</v>
      </c>
      <c r="H268" s="161">
        <v>0</v>
      </c>
      <c r="I268" s="162"/>
      <c r="J268" s="163">
        <f t="shared" si="40"/>
        <v>0</v>
      </c>
      <c r="K268" s="164"/>
      <c r="L268" s="34"/>
      <c r="M268" s="165" t="s">
        <v>1</v>
      </c>
      <c r="N268" s="166" t="s">
        <v>40</v>
      </c>
      <c r="O268" s="62"/>
      <c r="P268" s="167">
        <f t="shared" si="41"/>
        <v>0</v>
      </c>
      <c r="Q268" s="167">
        <v>0</v>
      </c>
      <c r="R268" s="167">
        <f t="shared" si="42"/>
        <v>0</v>
      </c>
      <c r="S268" s="167">
        <v>0</v>
      </c>
      <c r="T268" s="168">
        <f t="shared" si="4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9" t="s">
        <v>200</v>
      </c>
      <c r="AT268" s="169" t="s">
        <v>197</v>
      </c>
      <c r="AU268" s="169" t="s">
        <v>200</v>
      </c>
      <c r="AY268" s="18" t="s">
        <v>196</v>
      </c>
      <c r="BE268" s="170">
        <f t="shared" si="44"/>
        <v>0</v>
      </c>
      <c r="BF268" s="170">
        <f t="shared" si="45"/>
        <v>0</v>
      </c>
      <c r="BG268" s="170">
        <f t="shared" si="46"/>
        <v>0</v>
      </c>
      <c r="BH268" s="170">
        <f t="shared" si="47"/>
        <v>0</v>
      </c>
      <c r="BI268" s="170">
        <f t="shared" si="48"/>
        <v>0</v>
      </c>
      <c r="BJ268" s="18" t="s">
        <v>87</v>
      </c>
      <c r="BK268" s="170">
        <f t="shared" si="49"/>
        <v>0</v>
      </c>
      <c r="BL268" s="18" t="s">
        <v>200</v>
      </c>
      <c r="BM268" s="169" t="s">
        <v>2228</v>
      </c>
    </row>
    <row r="269" spans="1:65" s="2" customFormat="1" ht="16.5" customHeight="1">
      <c r="A269" s="33"/>
      <c r="B269" s="156"/>
      <c r="C269" s="157" t="s">
        <v>804</v>
      </c>
      <c r="D269" s="157" t="s">
        <v>197</v>
      </c>
      <c r="E269" s="158" t="s">
        <v>3328</v>
      </c>
      <c r="F269" s="159" t="s">
        <v>3230</v>
      </c>
      <c r="G269" s="160" t="s">
        <v>316</v>
      </c>
      <c r="H269" s="161">
        <v>10</v>
      </c>
      <c r="I269" s="162"/>
      <c r="J269" s="163">
        <f t="shared" si="40"/>
        <v>0</v>
      </c>
      <c r="K269" s="164"/>
      <c r="L269" s="34"/>
      <c r="M269" s="165" t="s">
        <v>1</v>
      </c>
      <c r="N269" s="166" t="s">
        <v>40</v>
      </c>
      <c r="O269" s="62"/>
      <c r="P269" s="167">
        <f t="shared" si="41"/>
        <v>0</v>
      </c>
      <c r="Q269" s="167">
        <v>0</v>
      </c>
      <c r="R269" s="167">
        <f t="shared" si="42"/>
        <v>0</v>
      </c>
      <c r="S269" s="167">
        <v>0</v>
      </c>
      <c r="T269" s="168">
        <f t="shared" si="4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9" t="s">
        <v>200</v>
      </c>
      <c r="AT269" s="169" t="s">
        <v>197</v>
      </c>
      <c r="AU269" s="169" t="s">
        <v>200</v>
      </c>
      <c r="AY269" s="18" t="s">
        <v>196</v>
      </c>
      <c r="BE269" s="170">
        <f t="shared" si="44"/>
        <v>0</v>
      </c>
      <c r="BF269" s="170">
        <f t="shared" si="45"/>
        <v>0</v>
      </c>
      <c r="BG269" s="170">
        <f t="shared" si="46"/>
        <v>0</v>
      </c>
      <c r="BH269" s="170">
        <f t="shared" si="47"/>
        <v>0</v>
      </c>
      <c r="BI269" s="170">
        <f t="shared" si="48"/>
        <v>0</v>
      </c>
      <c r="BJ269" s="18" t="s">
        <v>87</v>
      </c>
      <c r="BK269" s="170">
        <f t="shared" si="49"/>
        <v>0</v>
      </c>
      <c r="BL269" s="18" t="s">
        <v>200</v>
      </c>
      <c r="BM269" s="169" t="s">
        <v>2231</v>
      </c>
    </row>
    <row r="270" spans="1:65" s="2" customFormat="1" ht="16.5" customHeight="1">
      <c r="A270" s="33"/>
      <c r="B270" s="156"/>
      <c r="C270" s="157" t="s">
        <v>808</v>
      </c>
      <c r="D270" s="157" t="s">
        <v>197</v>
      </c>
      <c r="E270" s="158" t="s">
        <v>3329</v>
      </c>
      <c r="F270" s="159" t="s">
        <v>3330</v>
      </c>
      <c r="G270" s="160" t="s">
        <v>316</v>
      </c>
      <c r="H270" s="161">
        <v>100</v>
      </c>
      <c r="I270" s="162"/>
      <c r="J270" s="163">
        <f t="shared" si="40"/>
        <v>0</v>
      </c>
      <c r="K270" s="164"/>
      <c r="L270" s="34"/>
      <c r="M270" s="165" t="s">
        <v>1</v>
      </c>
      <c r="N270" s="166" t="s">
        <v>40</v>
      </c>
      <c r="O270" s="62"/>
      <c r="P270" s="167">
        <f t="shared" si="41"/>
        <v>0</v>
      </c>
      <c r="Q270" s="167">
        <v>0</v>
      </c>
      <c r="R270" s="167">
        <f t="shared" si="42"/>
        <v>0</v>
      </c>
      <c r="S270" s="167">
        <v>0</v>
      </c>
      <c r="T270" s="168">
        <f t="shared" si="4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9" t="s">
        <v>200</v>
      </c>
      <c r="AT270" s="169" t="s">
        <v>197</v>
      </c>
      <c r="AU270" s="169" t="s">
        <v>200</v>
      </c>
      <c r="AY270" s="18" t="s">
        <v>196</v>
      </c>
      <c r="BE270" s="170">
        <f t="shared" si="44"/>
        <v>0</v>
      </c>
      <c r="BF270" s="170">
        <f t="shared" si="45"/>
        <v>0</v>
      </c>
      <c r="BG270" s="170">
        <f t="shared" si="46"/>
        <v>0</v>
      </c>
      <c r="BH270" s="170">
        <f t="shared" si="47"/>
        <v>0</v>
      </c>
      <c r="BI270" s="170">
        <f t="shared" si="48"/>
        <v>0</v>
      </c>
      <c r="BJ270" s="18" t="s">
        <v>87</v>
      </c>
      <c r="BK270" s="170">
        <f t="shared" si="49"/>
        <v>0</v>
      </c>
      <c r="BL270" s="18" t="s">
        <v>200</v>
      </c>
      <c r="BM270" s="169" t="s">
        <v>2234</v>
      </c>
    </row>
    <row r="271" spans="1:65" s="2" customFormat="1" ht="16.5" customHeight="1">
      <c r="A271" s="33"/>
      <c r="B271" s="156"/>
      <c r="C271" s="157" t="s">
        <v>810</v>
      </c>
      <c r="D271" s="157" t="s">
        <v>197</v>
      </c>
      <c r="E271" s="158" t="s">
        <v>3331</v>
      </c>
      <c r="F271" s="159" t="s">
        <v>3236</v>
      </c>
      <c r="G271" s="160" t="s">
        <v>217</v>
      </c>
      <c r="H271" s="161">
        <v>12</v>
      </c>
      <c r="I271" s="162"/>
      <c r="J271" s="163">
        <f t="shared" si="40"/>
        <v>0</v>
      </c>
      <c r="K271" s="164"/>
      <c r="L271" s="34"/>
      <c r="M271" s="165" t="s">
        <v>1</v>
      </c>
      <c r="N271" s="166" t="s">
        <v>40</v>
      </c>
      <c r="O271" s="62"/>
      <c r="P271" s="167">
        <f t="shared" si="41"/>
        <v>0</v>
      </c>
      <c r="Q271" s="167">
        <v>0</v>
      </c>
      <c r="R271" s="167">
        <f t="shared" si="42"/>
        <v>0</v>
      </c>
      <c r="S271" s="167">
        <v>0</v>
      </c>
      <c r="T271" s="168">
        <f t="shared" si="4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9" t="s">
        <v>200</v>
      </c>
      <c r="AT271" s="169" t="s">
        <v>197</v>
      </c>
      <c r="AU271" s="169" t="s">
        <v>200</v>
      </c>
      <c r="AY271" s="18" t="s">
        <v>196</v>
      </c>
      <c r="BE271" s="170">
        <f t="shared" si="44"/>
        <v>0</v>
      </c>
      <c r="BF271" s="170">
        <f t="shared" si="45"/>
        <v>0</v>
      </c>
      <c r="BG271" s="170">
        <f t="shared" si="46"/>
        <v>0</v>
      </c>
      <c r="BH271" s="170">
        <f t="shared" si="47"/>
        <v>0</v>
      </c>
      <c r="BI271" s="170">
        <f t="shared" si="48"/>
        <v>0</v>
      </c>
      <c r="BJ271" s="18" t="s">
        <v>87</v>
      </c>
      <c r="BK271" s="170">
        <f t="shared" si="49"/>
        <v>0</v>
      </c>
      <c r="BL271" s="18" t="s">
        <v>200</v>
      </c>
      <c r="BM271" s="169" t="s">
        <v>1310</v>
      </c>
    </row>
    <row r="272" spans="1:65" s="2" customFormat="1" ht="24.2" customHeight="1">
      <c r="A272" s="33"/>
      <c r="B272" s="156"/>
      <c r="C272" s="157" t="s">
        <v>815</v>
      </c>
      <c r="D272" s="157" t="s">
        <v>197</v>
      </c>
      <c r="E272" s="158" t="s">
        <v>3332</v>
      </c>
      <c r="F272" s="159" t="s">
        <v>3333</v>
      </c>
      <c r="G272" s="160" t="s">
        <v>316</v>
      </c>
      <c r="H272" s="161">
        <v>5</v>
      </c>
      <c r="I272" s="162"/>
      <c r="J272" s="163">
        <f t="shared" si="40"/>
        <v>0</v>
      </c>
      <c r="K272" s="164"/>
      <c r="L272" s="34"/>
      <c r="M272" s="165" t="s">
        <v>1</v>
      </c>
      <c r="N272" s="166" t="s">
        <v>40</v>
      </c>
      <c r="O272" s="62"/>
      <c r="P272" s="167">
        <f t="shared" si="41"/>
        <v>0</v>
      </c>
      <c r="Q272" s="167">
        <v>0</v>
      </c>
      <c r="R272" s="167">
        <f t="shared" si="42"/>
        <v>0</v>
      </c>
      <c r="S272" s="167">
        <v>0</v>
      </c>
      <c r="T272" s="168">
        <f t="shared" si="4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9" t="s">
        <v>200</v>
      </c>
      <c r="AT272" s="169" t="s">
        <v>197</v>
      </c>
      <c r="AU272" s="169" t="s">
        <v>200</v>
      </c>
      <c r="AY272" s="18" t="s">
        <v>196</v>
      </c>
      <c r="BE272" s="170">
        <f t="shared" si="44"/>
        <v>0</v>
      </c>
      <c r="BF272" s="170">
        <f t="shared" si="45"/>
        <v>0</v>
      </c>
      <c r="BG272" s="170">
        <f t="shared" si="46"/>
        <v>0</v>
      </c>
      <c r="BH272" s="170">
        <f t="shared" si="47"/>
        <v>0</v>
      </c>
      <c r="BI272" s="170">
        <f t="shared" si="48"/>
        <v>0</v>
      </c>
      <c r="BJ272" s="18" t="s">
        <v>87</v>
      </c>
      <c r="BK272" s="170">
        <f t="shared" si="49"/>
        <v>0</v>
      </c>
      <c r="BL272" s="18" t="s">
        <v>200</v>
      </c>
      <c r="BM272" s="169" t="s">
        <v>1333</v>
      </c>
    </row>
    <row r="273" spans="1:65" s="2" customFormat="1" ht="24.2" customHeight="1">
      <c r="A273" s="33"/>
      <c r="B273" s="156"/>
      <c r="C273" s="157" t="s">
        <v>821</v>
      </c>
      <c r="D273" s="157" t="s">
        <v>197</v>
      </c>
      <c r="E273" s="158" t="s">
        <v>3334</v>
      </c>
      <c r="F273" s="159" t="s">
        <v>3335</v>
      </c>
      <c r="G273" s="160" t="s">
        <v>444</v>
      </c>
      <c r="H273" s="161">
        <v>1</v>
      </c>
      <c r="I273" s="162"/>
      <c r="J273" s="163">
        <f t="shared" si="40"/>
        <v>0</v>
      </c>
      <c r="K273" s="164"/>
      <c r="L273" s="34"/>
      <c r="M273" s="165" t="s">
        <v>1</v>
      </c>
      <c r="N273" s="166" t="s">
        <v>40</v>
      </c>
      <c r="O273" s="62"/>
      <c r="P273" s="167">
        <f t="shared" si="41"/>
        <v>0</v>
      </c>
      <c r="Q273" s="167">
        <v>0</v>
      </c>
      <c r="R273" s="167">
        <f t="shared" si="42"/>
        <v>0</v>
      </c>
      <c r="S273" s="167">
        <v>0</v>
      </c>
      <c r="T273" s="168">
        <f t="shared" si="4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9" t="s">
        <v>200</v>
      </c>
      <c r="AT273" s="169" t="s">
        <v>197</v>
      </c>
      <c r="AU273" s="169" t="s">
        <v>200</v>
      </c>
      <c r="AY273" s="18" t="s">
        <v>196</v>
      </c>
      <c r="BE273" s="170">
        <f t="shared" si="44"/>
        <v>0</v>
      </c>
      <c r="BF273" s="170">
        <f t="shared" si="45"/>
        <v>0</v>
      </c>
      <c r="BG273" s="170">
        <f t="shared" si="46"/>
        <v>0</v>
      </c>
      <c r="BH273" s="170">
        <f t="shared" si="47"/>
        <v>0</v>
      </c>
      <c r="BI273" s="170">
        <f t="shared" si="48"/>
        <v>0</v>
      </c>
      <c r="BJ273" s="18" t="s">
        <v>87</v>
      </c>
      <c r="BK273" s="170">
        <f t="shared" si="49"/>
        <v>0</v>
      </c>
      <c r="BL273" s="18" t="s">
        <v>200</v>
      </c>
      <c r="BM273" s="169" t="s">
        <v>1344</v>
      </c>
    </row>
    <row r="274" spans="1:65" s="2" customFormat="1" ht="24.2" customHeight="1">
      <c r="A274" s="33"/>
      <c r="B274" s="156"/>
      <c r="C274" s="157" t="s">
        <v>826</v>
      </c>
      <c r="D274" s="157" t="s">
        <v>197</v>
      </c>
      <c r="E274" s="158" t="s">
        <v>3336</v>
      </c>
      <c r="F274" s="159" t="s">
        <v>3238</v>
      </c>
      <c r="G274" s="160" t="s">
        <v>1</v>
      </c>
      <c r="H274" s="161">
        <v>0</v>
      </c>
      <c r="I274" s="162"/>
      <c r="J274" s="163">
        <f t="shared" si="40"/>
        <v>0</v>
      </c>
      <c r="K274" s="164"/>
      <c r="L274" s="34"/>
      <c r="M274" s="165" t="s">
        <v>1</v>
      </c>
      <c r="N274" s="166" t="s">
        <v>40</v>
      </c>
      <c r="O274" s="62"/>
      <c r="P274" s="167">
        <f t="shared" si="41"/>
        <v>0</v>
      </c>
      <c r="Q274" s="167">
        <v>0</v>
      </c>
      <c r="R274" s="167">
        <f t="shared" si="42"/>
        <v>0</v>
      </c>
      <c r="S274" s="167">
        <v>0</v>
      </c>
      <c r="T274" s="168">
        <f t="shared" si="4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9" t="s">
        <v>200</v>
      </c>
      <c r="AT274" s="169" t="s">
        <v>197</v>
      </c>
      <c r="AU274" s="169" t="s">
        <v>200</v>
      </c>
      <c r="AY274" s="18" t="s">
        <v>196</v>
      </c>
      <c r="BE274" s="170">
        <f t="shared" si="44"/>
        <v>0</v>
      </c>
      <c r="BF274" s="170">
        <f t="shared" si="45"/>
        <v>0</v>
      </c>
      <c r="BG274" s="170">
        <f t="shared" si="46"/>
        <v>0</v>
      </c>
      <c r="BH274" s="170">
        <f t="shared" si="47"/>
        <v>0</v>
      </c>
      <c r="BI274" s="170">
        <f t="shared" si="48"/>
        <v>0</v>
      </c>
      <c r="BJ274" s="18" t="s">
        <v>87</v>
      </c>
      <c r="BK274" s="170">
        <f t="shared" si="49"/>
        <v>0</v>
      </c>
      <c r="BL274" s="18" t="s">
        <v>200</v>
      </c>
      <c r="BM274" s="169" t="s">
        <v>1354</v>
      </c>
    </row>
    <row r="275" spans="1:65" s="2" customFormat="1" ht="16.5" customHeight="1">
      <c r="A275" s="33"/>
      <c r="B275" s="156"/>
      <c r="C275" s="157" t="s">
        <v>830</v>
      </c>
      <c r="D275" s="157" t="s">
        <v>197</v>
      </c>
      <c r="E275" s="158" t="s">
        <v>3337</v>
      </c>
      <c r="F275" s="159" t="s">
        <v>3240</v>
      </c>
      <c r="G275" s="160" t="s">
        <v>316</v>
      </c>
      <c r="H275" s="161">
        <v>1</v>
      </c>
      <c r="I275" s="162"/>
      <c r="J275" s="163">
        <f t="shared" si="40"/>
        <v>0</v>
      </c>
      <c r="K275" s="164"/>
      <c r="L275" s="34"/>
      <c r="M275" s="165" t="s">
        <v>1</v>
      </c>
      <c r="N275" s="166" t="s">
        <v>40</v>
      </c>
      <c r="O275" s="62"/>
      <c r="P275" s="167">
        <f t="shared" si="41"/>
        <v>0</v>
      </c>
      <c r="Q275" s="167">
        <v>0</v>
      </c>
      <c r="R275" s="167">
        <f t="shared" si="42"/>
        <v>0</v>
      </c>
      <c r="S275" s="167">
        <v>0</v>
      </c>
      <c r="T275" s="168">
        <f t="shared" si="4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9" t="s">
        <v>200</v>
      </c>
      <c r="AT275" s="169" t="s">
        <v>197</v>
      </c>
      <c r="AU275" s="169" t="s">
        <v>200</v>
      </c>
      <c r="AY275" s="18" t="s">
        <v>196</v>
      </c>
      <c r="BE275" s="170">
        <f t="shared" si="44"/>
        <v>0</v>
      </c>
      <c r="BF275" s="170">
        <f t="shared" si="45"/>
        <v>0</v>
      </c>
      <c r="BG275" s="170">
        <f t="shared" si="46"/>
        <v>0</v>
      </c>
      <c r="BH275" s="170">
        <f t="shared" si="47"/>
        <v>0</v>
      </c>
      <c r="BI275" s="170">
        <f t="shared" si="48"/>
        <v>0</v>
      </c>
      <c r="BJ275" s="18" t="s">
        <v>87</v>
      </c>
      <c r="BK275" s="170">
        <f t="shared" si="49"/>
        <v>0</v>
      </c>
      <c r="BL275" s="18" t="s">
        <v>200</v>
      </c>
      <c r="BM275" s="169" t="s">
        <v>1366</v>
      </c>
    </row>
    <row r="276" spans="1:65" s="2" customFormat="1" ht="24.2" customHeight="1">
      <c r="A276" s="33"/>
      <c r="B276" s="156"/>
      <c r="C276" s="157" t="s">
        <v>834</v>
      </c>
      <c r="D276" s="157" t="s">
        <v>197</v>
      </c>
      <c r="E276" s="158" t="s">
        <v>3338</v>
      </c>
      <c r="F276" s="159" t="s">
        <v>3339</v>
      </c>
      <c r="G276" s="160" t="s">
        <v>217</v>
      </c>
      <c r="H276" s="161">
        <v>95</v>
      </c>
      <c r="I276" s="162"/>
      <c r="J276" s="163">
        <f t="shared" si="40"/>
        <v>0</v>
      </c>
      <c r="K276" s="164"/>
      <c r="L276" s="34"/>
      <c r="M276" s="165" t="s">
        <v>1</v>
      </c>
      <c r="N276" s="166" t="s">
        <v>40</v>
      </c>
      <c r="O276" s="62"/>
      <c r="P276" s="167">
        <f t="shared" si="41"/>
        <v>0</v>
      </c>
      <c r="Q276" s="167">
        <v>0</v>
      </c>
      <c r="R276" s="167">
        <f t="shared" si="42"/>
        <v>0</v>
      </c>
      <c r="S276" s="167">
        <v>0</v>
      </c>
      <c r="T276" s="168">
        <f t="shared" si="4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9" t="s">
        <v>200</v>
      </c>
      <c r="AT276" s="169" t="s">
        <v>197</v>
      </c>
      <c r="AU276" s="169" t="s">
        <v>200</v>
      </c>
      <c r="AY276" s="18" t="s">
        <v>196</v>
      </c>
      <c r="BE276" s="170">
        <f t="shared" si="44"/>
        <v>0</v>
      </c>
      <c r="BF276" s="170">
        <f t="shared" si="45"/>
        <v>0</v>
      </c>
      <c r="BG276" s="170">
        <f t="shared" si="46"/>
        <v>0</v>
      </c>
      <c r="BH276" s="170">
        <f t="shared" si="47"/>
        <v>0</v>
      </c>
      <c r="BI276" s="170">
        <f t="shared" si="48"/>
        <v>0</v>
      </c>
      <c r="BJ276" s="18" t="s">
        <v>87</v>
      </c>
      <c r="BK276" s="170">
        <f t="shared" si="49"/>
        <v>0</v>
      </c>
      <c r="BL276" s="18" t="s">
        <v>200</v>
      </c>
      <c r="BM276" s="169" t="s">
        <v>1374</v>
      </c>
    </row>
    <row r="277" spans="1:65" s="2" customFormat="1" ht="24.2" customHeight="1">
      <c r="A277" s="33"/>
      <c r="B277" s="156"/>
      <c r="C277" s="157" t="s">
        <v>840</v>
      </c>
      <c r="D277" s="157" t="s">
        <v>197</v>
      </c>
      <c r="E277" s="158" t="s">
        <v>3340</v>
      </c>
      <c r="F277" s="159" t="s">
        <v>3150</v>
      </c>
      <c r="G277" s="160" t="s">
        <v>444</v>
      </c>
      <c r="H277" s="161">
        <v>1</v>
      </c>
      <c r="I277" s="162"/>
      <c r="J277" s="163">
        <f t="shared" si="40"/>
        <v>0</v>
      </c>
      <c r="K277" s="164"/>
      <c r="L277" s="34"/>
      <c r="M277" s="165" t="s">
        <v>1</v>
      </c>
      <c r="N277" s="166" t="s">
        <v>40</v>
      </c>
      <c r="O277" s="62"/>
      <c r="P277" s="167">
        <f t="shared" si="41"/>
        <v>0</v>
      </c>
      <c r="Q277" s="167">
        <v>0</v>
      </c>
      <c r="R277" s="167">
        <f t="shared" si="42"/>
        <v>0</v>
      </c>
      <c r="S277" s="167">
        <v>0</v>
      </c>
      <c r="T277" s="168">
        <f t="shared" si="4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9" t="s">
        <v>200</v>
      </c>
      <c r="AT277" s="169" t="s">
        <v>197</v>
      </c>
      <c r="AU277" s="169" t="s">
        <v>200</v>
      </c>
      <c r="AY277" s="18" t="s">
        <v>196</v>
      </c>
      <c r="BE277" s="170">
        <f t="shared" si="44"/>
        <v>0</v>
      </c>
      <c r="BF277" s="170">
        <f t="shared" si="45"/>
        <v>0</v>
      </c>
      <c r="BG277" s="170">
        <f t="shared" si="46"/>
        <v>0</v>
      </c>
      <c r="BH277" s="170">
        <f t="shared" si="47"/>
        <v>0</v>
      </c>
      <c r="BI277" s="170">
        <f t="shared" si="48"/>
        <v>0</v>
      </c>
      <c r="BJ277" s="18" t="s">
        <v>87</v>
      </c>
      <c r="BK277" s="170">
        <f t="shared" si="49"/>
        <v>0</v>
      </c>
      <c r="BL277" s="18" t="s">
        <v>200</v>
      </c>
      <c r="BM277" s="169" t="s">
        <v>1386</v>
      </c>
    </row>
    <row r="278" spans="1:65" s="2" customFormat="1" ht="33" customHeight="1">
      <c r="A278" s="33"/>
      <c r="B278" s="156"/>
      <c r="C278" s="157" t="s">
        <v>842</v>
      </c>
      <c r="D278" s="157" t="s">
        <v>197</v>
      </c>
      <c r="E278" s="158" t="s">
        <v>3341</v>
      </c>
      <c r="F278" s="159" t="s">
        <v>3261</v>
      </c>
      <c r="G278" s="160" t="s">
        <v>444</v>
      </c>
      <c r="H278" s="161">
        <v>6</v>
      </c>
      <c r="I278" s="162"/>
      <c r="J278" s="163">
        <f t="shared" si="40"/>
        <v>0</v>
      </c>
      <c r="K278" s="164"/>
      <c r="L278" s="34"/>
      <c r="M278" s="165" t="s">
        <v>1</v>
      </c>
      <c r="N278" s="166" t="s">
        <v>40</v>
      </c>
      <c r="O278" s="62"/>
      <c r="P278" s="167">
        <f t="shared" si="41"/>
        <v>0</v>
      </c>
      <c r="Q278" s="167">
        <v>0</v>
      </c>
      <c r="R278" s="167">
        <f t="shared" si="42"/>
        <v>0</v>
      </c>
      <c r="S278" s="167">
        <v>0</v>
      </c>
      <c r="T278" s="168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9" t="s">
        <v>200</v>
      </c>
      <c r="AT278" s="169" t="s">
        <v>197</v>
      </c>
      <c r="AU278" s="169" t="s">
        <v>200</v>
      </c>
      <c r="AY278" s="18" t="s">
        <v>196</v>
      </c>
      <c r="BE278" s="170">
        <f t="shared" si="44"/>
        <v>0</v>
      </c>
      <c r="BF278" s="170">
        <f t="shared" si="45"/>
        <v>0</v>
      </c>
      <c r="BG278" s="170">
        <f t="shared" si="46"/>
        <v>0</v>
      </c>
      <c r="BH278" s="170">
        <f t="shared" si="47"/>
        <v>0</v>
      </c>
      <c r="BI278" s="170">
        <f t="shared" si="48"/>
        <v>0</v>
      </c>
      <c r="BJ278" s="18" t="s">
        <v>87</v>
      </c>
      <c r="BK278" s="170">
        <f t="shared" si="49"/>
        <v>0</v>
      </c>
      <c r="BL278" s="18" t="s">
        <v>200</v>
      </c>
      <c r="BM278" s="169" t="s">
        <v>1396</v>
      </c>
    </row>
    <row r="279" spans="1:65" s="2" customFormat="1" ht="24.2" customHeight="1">
      <c r="A279" s="33"/>
      <c r="B279" s="156"/>
      <c r="C279" s="157" t="s">
        <v>844</v>
      </c>
      <c r="D279" s="157" t="s">
        <v>197</v>
      </c>
      <c r="E279" s="158" t="s">
        <v>3342</v>
      </c>
      <c r="F279" s="159" t="s">
        <v>3343</v>
      </c>
      <c r="G279" s="160" t="s">
        <v>444</v>
      </c>
      <c r="H279" s="161">
        <v>1</v>
      </c>
      <c r="I279" s="162"/>
      <c r="J279" s="163">
        <f t="shared" si="40"/>
        <v>0</v>
      </c>
      <c r="K279" s="164"/>
      <c r="L279" s="34"/>
      <c r="M279" s="165" t="s">
        <v>1</v>
      </c>
      <c r="N279" s="166" t="s">
        <v>40</v>
      </c>
      <c r="O279" s="62"/>
      <c r="P279" s="167">
        <f t="shared" si="41"/>
        <v>0</v>
      </c>
      <c r="Q279" s="167">
        <v>0</v>
      </c>
      <c r="R279" s="167">
        <f t="shared" si="42"/>
        <v>0</v>
      </c>
      <c r="S279" s="167">
        <v>0</v>
      </c>
      <c r="T279" s="168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9" t="s">
        <v>200</v>
      </c>
      <c r="AT279" s="169" t="s">
        <v>197</v>
      </c>
      <c r="AU279" s="169" t="s">
        <v>200</v>
      </c>
      <c r="AY279" s="18" t="s">
        <v>196</v>
      </c>
      <c r="BE279" s="170">
        <f t="shared" si="44"/>
        <v>0</v>
      </c>
      <c r="BF279" s="170">
        <f t="shared" si="45"/>
        <v>0</v>
      </c>
      <c r="BG279" s="170">
        <f t="shared" si="46"/>
        <v>0</v>
      </c>
      <c r="BH279" s="170">
        <f t="shared" si="47"/>
        <v>0</v>
      </c>
      <c r="BI279" s="170">
        <f t="shared" si="48"/>
        <v>0</v>
      </c>
      <c r="BJ279" s="18" t="s">
        <v>87</v>
      </c>
      <c r="BK279" s="170">
        <f t="shared" si="49"/>
        <v>0</v>
      </c>
      <c r="BL279" s="18" t="s">
        <v>200</v>
      </c>
      <c r="BM279" s="169" t="s">
        <v>1406</v>
      </c>
    </row>
    <row r="280" spans="1:65" s="2" customFormat="1" ht="16.5" customHeight="1">
      <c r="A280" s="33"/>
      <c r="B280" s="156"/>
      <c r="C280" s="157" t="s">
        <v>850</v>
      </c>
      <c r="D280" s="157" t="s">
        <v>197</v>
      </c>
      <c r="E280" s="158" t="s">
        <v>3344</v>
      </c>
      <c r="F280" s="159" t="s">
        <v>3154</v>
      </c>
      <c r="G280" s="160" t="s">
        <v>444</v>
      </c>
      <c r="H280" s="161">
        <v>1</v>
      </c>
      <c r="I280" s="162"/>
      <c r="J280" s="163">
        <f t="shared" si="40"/>
        <v>0</v>
      </c>
      <c r="K280" s="164"/>
      <c r="L280" s="34"/>
      <c r="M280" s="165" t="s">
        <v>1</v>
      </c>
      <c r="N280" s="166" t="s">
        <v>40</v>
      </c>
      <c r="O280" s="62"/>
      <c r="P280" s="167">
        <f t="shared" si="41"/>
        <v>0</v>
      </c>
      <c r="Q280" s="167">
        <v>0</v>
      </c>
      <c r="R280" s="167">
        <f t="shared" si="42"/>
        <v>0</v>
      </c>
      <c r="S280" s="167">
        <v>0</v>
      </c>
      <c r="T280" s="168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9" t="s">
        <v>200</v>
      </c>
      <c r="AT280" s="169" t="s">
        <v>197</v>
      </c>
      <c r="AU280" s="169" t="s">
        <v>200</v>
      </c>
      <c r="AY280" s="18" t="s">
        <v>196</v>
      </c>
      <c r="BE280" s="170">
        <f t="shared" si="44"/>
        <v>0</v>
      </c>
      <c r="BF280" s="170">
        <f t="shared" si="45"/>
        <v>0</v>
      </c>
      <c r="BG280" s="170">
        <f t="shared" si="46"/>
        <v>0</v>
      </c>
      <c r="BH280" s="170">
        <f t="shared" si="47"/>
        <v>0</v>
      </c>
      <c r="BI280" s="170">
        <f t="shared" si="48"/>
        <v>0</v>
      </c>
      <c r="BJ280" s="18" t="s">
        <v>87</v>
      </c>
      <c r="BK280" s="170">
        <f t="shared" si="49"/>
        <v>0</v>
      </c>
      <c r="BL280" s="18" t="s">
        <v>200</v>
      </c>
      <c r="BM280" s="169" t="s">
        <v>1414</v>
      </c>
    </row>
    <row r="281" spans="1:65" s="2" customFormat="1" ht="16.5" customHeight="1">
      <c r="A281" s="33"/>
      <c r="B281" s="156"/>
      <c r="C281" s="157" t="s">
        <v>852</v>
      </c>
      <c r="D281" s="157" t="s">
        <v>197</v>
      </c>
      <c r="E281" s="158" t="s">
        <v>3345</v>
      </c>
      <c r="F281" s="159" t="s">
        <v>3346</v>
      </c>
      <c r="G281" s="160" t="s">
        <v>1</v>
      </c>
      <c r="H281" s="161">
        <v>0</v>
      </c>
      <c r="I281" s="162"/>
      <c r="J281" s="163">
        <f t="shared" si="40"/>
        <v>0</v>
      </c>
      <c r="K281" s="164"/>
      <c r="L281" s="34"/>
      <c r="M281" s="165" t="s">
        <v>1</v>
      </c>
      <c r="N281" s="166" t="s">
        <v>40</v>
      </c>
      <c r="O281" s="62"/>
      <c r="P281" s="167">
        <f t="shared" si="41"/>
        <v>0</v>
      </c>
      <c r="Q281" s="167">
        <v>0</v>
      </c>
      <c r="R281" s="167">
        <f t="shared" si="42"/>
        <v>0</v>
      </c>
      <c r="S281" s="167">
        <v>0</v>
      </c>
      <c r="T281" s="168">
        <f t="shared" si="4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9" t="s">
        <v>200</v>
      </c>
      <c r="AT281" s="169" t="s">
        <v>197</v>
      </c>
      <c r="AU281" s="169" t="s">
        <v>200</v>
      </c>
      <c r="AY281" s="18" t="s">
        <v>196</v>
      </c>
      <c r="BE281" s="170">
        <f t="shared" si="44"/>
        <v>0</v>
      </c>
      <c r="BF281" s="170">
        <f t="shared" si="45"/>
        <v>0</v>
      </c>
      <c r="BG281" s="170">
        <f t="shared" si="46"/>
        <v>0</v>
      </c>
      <c r="BH281" s="170">
        <f t="shared" si="47"/>
        <v>0</v>
      </c>
      <c r="BI281" s="170">
        <f t="shared" si="48"/>
        <v>0</v>
      </c>
      <c r="BJ281" s="18" t="s">
        <v>87</v>
      </c>
      <c r="BK281" s="170">
        <f t="shared" si="49"/>
        <v>0</v>
      </c>
      <c r="BL281" s="18" t="s">
        <v>200</v>
      </c>
      <c r="BM281" s="169" t="s">
        <v>1422</v>
      </c>
    </row>
    <row r="282" spans="1:65" s="2" customFormat="1" ht="16.5" customHeight="1">
      <c r="A282" s="33"/>
      <c r="B282" s="156"/>
      <c r="C282" s="157" t="s">
        <v>854</v>
      </c>
      <c r="D282" s="157" t="s">
        <v>197</v>
      </c>
      <c r="E282" s="158" t="s">
        <v>3347</v>
      </c>
      <c r="F282" s="159" t="s">
        <v>3348</v>
      </c>
      <c r="G282" s="160" t="s">
        <v>2409</v>
      </c>
      <c r="H282" s="161">
        <v>1300</v>
      </c>
      <c r="I282" s="162"/>
      <c r="J282" s="163">
        <f t="shared" si="40"/>
        <v>0</v>
      </c>
      <c r="K282" s="164"/>
      <c r="L282" s="34"/>
      <c r="M282" s="165" t="s">
        <v>1</v>
      </c>
      <c r="N282" s="166" t="s">
        <v>40</v>
      </c>
      <c r="O282" s="62"/>
      <c r="P282" s="167">
        <f t="shared" si="41"/>
        <v>0</v>
      </c>
      <c r="Q282" s="167">
        <v>0</v>
      </c>
      <c r="R282" s="167">
        <f t="shared" si="42"/>
        <v>0</v>
      </c>
      <c r="S282" s="167">
        <v>0</v>
      </c>
      <c r="T282" s="168">
        <f t="shared" si="4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9" t="s">
        <v>200</v>
      </c>
      <c r="AT282" s="169" t="s">
        <v>197</v>
      </c>
      <c r="AU282" s="169" t="s">
        <v>200</v>
      </c>
      <c r="AY282" s="18" t="s">
        <v>196</v>
      </c>
      <c r="BE282" s="170">
        <f t="shared" si="44"/>
        <v>0</v>
      </c>
      <c r="BF282" s="170">
        <f t="shared" si="45"/>
        <v>0</v>
      </c>
      <c r="BG282" s="170">
        <f t="shared" si="46"/>
        <v>0</v>
      </c>
      <c r="BH282" s="170">
        <f t="shared" si="47"/>
        <v>0</v>
      </c>
      <c r="BI282" s="170">
        <f t="shared" si="48"/>
        <v>0</v>
      </c>
      <c r="BJ282" s="18" t="s">
        <v>87</v>
      </c>
      <c r="BK282" s="170">
        <f t="shared" si="49"/>
        <v>0</v>
      </c>
      <c r="BL282" s="18" t="s">
        <v>200</v>
      </c>
      <c r="BM282" s="169" t="s">
        <v>1430</v>
      </c>
    </row>
    <row r="283" spans="1:65" s="2" customFormat="1" ht="21.75" customHeight="1">
      <c r="A283" s="33"/>
      <c r="B283" s="156"/>
      <c r="C283" s="157" t="s">
        <v>861</v>
      </c>
      <c r="D283" s="157" t="s">
        <v>197</v>
      </c>
      <c r="E283" s="158" t="s">
        <v>3349</v>
      </c>
      <c r="F283" s="159" t="s">
        <v>3350</v>
      </c>
      <c r="G283" s="160" t="s">
        <v>2409</v>
      </c>
      <c r="H283" s="161">
        <v>104</v>
      </c>
      <c r="I283" s="162"/>
      <c r="J283" s="163">
        <f t="shared" si="40"/>
        <v>0</v>
      </c>
      <c r="K283" s="164"/>
      <c r="L283" s="34"/>
      <c r="M283" s="165" t="s">
        <v>1</v>
      </c>
      <c r="N283" s="166" t="s">
        <v>40</v>
      </c>
      <c r="O283" s="62"/>
      <c r="P283" s="167">
        <f t="shared" si="41"/>
        <v>0</v>
      </c>
      <c r="Q283" s="167">
        <v>0</v>
      </c>
      <c r="R283" s="167">
        <f t="shared" si="42"/>
        <v>0</v>
      </c>
      <c r="S283" s="167">
        <v>0</v>
      </c>
      <c r="T283" s="168">
        <f t="shared" si="4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9" t="s">
        <v>200</v>
      </c>
      <c r="AT283" s="169" t="s">
        <v>197</v>
      </c>
      <c r="AU283" s="169" t="s">
        <v>200</v>
      </c>
      <c r="AY283" s="18" t="s">
        <v>196</v>
      </c>
      <c r="BE283" s="170">
        <f t="shared" si="44"/>
        <v>0</v>
      </c>
      <c r="BF283" s="170">
        <f t="shared" si="45"/>
        <v>0</v>
      </c>
      <c r="BG283" s="170">
        <f t="shared" si="46"/>
        <v>0</v>
      </c>
      <c r="BH283" s="170">
        <f t="shared" si="47"/>
        <v>0</v>
      </c>
      <c r="BI283" s="170">
        <f t="shared" si="48"/>
        <v>0</v>
      </c>
      <c r="BJ283" s="18" t="s">
        <v>87</v>
      </c>
      <c r="BK283" s="170">
        <f t="shared" si="49"/>
        <v>0</v>
      </c>
      <c r="BL283" s="18" t="s">
        <v>200</v>
      </c>
      <c r="BM283" s="169" t="s">
        <v>1438</v>
      </c>
    </row>
    <row r="284" spans="1:65" s="2" customFormat="1" ht="16.5" customHeight="1">
      <c r="A284" s="33"/>
      <c r="B284" s="156"/>
      <c r="C284" s="157" t="s">
        <v>863</v>
      </c>
      <c r="D284" s="157" t="s">
        <v>197</v>
      </c>
      <c r="E284" s="158" t="s">
        <v>3351</v>
      </c>
      <c r="F284" s="159" t="s">
        <v>3352</v>
      </c>
      <c r="G284" s="160" t="s">
        <v>2409</v>
      </c>
      <c r="H284" s="161">
        <v>50</v>
      </c>
      <c r="I284" s="162"/>
      <c r="J284" s="163">
        <f t="shared" si="40"/>
        <v>0</v>
      </c>
      <c r="K284" s="164"/>
      <c r="L284" s="34"/>
      <c r="M284" s="165" t="s">
        <v>1</v>
      </c>
      <c r="N284" s="166" t="s">
        <v>40</v>
      </c>
      <c r="O284" s="62"/>
      <c r="P284" s="167">
        <f t="shared" si="41"/>
        <v>0</v>
      </c>
      <c r="Q284" s="167">
        <v>0</v>
      </c>
      <c r="R284" s="167">
        <f t="shared" si="42"/>
        <v>0</v>
      </c>
      <c r="S284" s="167">
        <v>0</v>
      </c>
      <c r="T284" s="168">
        <f t="shared" si="4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9" t="s">
        <v>200</v>
      </c>
      <c r="AT284" s="169" t="s">
        <v>197</v>
      </c>
      <c r="AU284" s="169" t="s">
        <v>200</v>
      </c>
      <c r="AY284" s="18" t="s">
        <v>196</v>
      </c>
      <c r="BE284" s="170">
        <f t="shared" si="44"/>
        <v>0</v>
      </c>
      <c r="BF284" s="170">
        <f t="shared" si="45"/>
        <v>0</v>
      </c>
      <c r="BG284" s="170">
        <f t="shared" si="46"/>
        <v>0</v>
      </c>
      <c r="BH284" s="170">
        <f t="shared" si="47"/>
        <v>0</v>
      </c>
      <c r="BI284" s="170">
        <f t="shared" si="48"/>
        <v>0</v>
      </c>
      <c r="BJ284" s="18" t="s">
        <v>87</v>
      </c>
      <c r="BK284" s="170">
        <f t="shared" si="49"/>
        <v>0</v>
      </c>
      <c r="BL284" s="18" t="s">
        <v>200</v>
      </c>
      <c r="BM284" s="169" t="s">
        <v>1446</v>
      </c>
    </row>
    <row r="285" spans="1:65" s="2" customFormat="1" ht="49.9" customHeight="1">
      <c r="A285" s="33"/>
      <c r="B285" s="34"/>
      <c r="C285" s="33"/>
      <c r="D285" s="33"/>
      <c r="E285" s="148" t="s">
        <v>1968</v>
      </c>
      <c r="F285" s="148" t="s">
        <v>1969</v>
      </c>
      <c r="G285" s="33"/>
      <c r="H285" s="33"/>
      <c r="I285" s="33"/>
      <c r="J285" s="134">
        <f t="shared" ref="J285:J295" si="50">BK285</f>
        <v>0</v>
      </c>
      <c r="K285" s="33"/>
      <c r="L285" s="34"/>
      <c r="M285" s="209"/>
      <c r="N285" s="210"/>
      <c r="O285" s="62"/>
      <c r="P285" s="62"/>
      <c r="Q285" s="62"/>
      <c r="R285" s="62"/>
      <c r="S285" s="62"/>
      <c r="T285" s="6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8" t="s">
        <v>73</v>
      </c>
      <c r="AU285" s="18" t="s">
        <v>74</v>
      </c>
      <c r="AY285" s="18" t="s">
        <v>1970</v>
      </c>
      <c r="BK285" s="170">
        <f>SUM(BK286:BK295)</f>
        <v>0</v>
      </c>
    </row>
    <row r="286" spans="1:65" s="2" customFormat="1" ht="16.350000000000001" customHeight="1">
      <c r="A286" s="33"/>
      <c r="B286" s="34"/>
      <c r="C286" s="211" t="s">
        <v>1</v>
      </c>
      <c r="D286" s="211" t="s">
        <v>197</v>
      </c>
      <c r="E286" s="212" t="s">
        <v>1</v>
      </c>
      <c r="F286" s="213" t="s">
        <v>1</v>
      </c>
      <c r="G286" s="214" t="s">
        <v>1</v>
      </c>
      <c r="H286" s="215"/>
      <c r="I286" s="216"/>
      <c r="J286" s="217">
        <f t="shared" si="50"/>
        <v>0</v>
      </c>
      <c r="K286" s="218"/>
      <c r="L286" s="34"/>
      <c r="M286" s="219" t="s">
        <v>1</v>
      </c>
      <c r="N286" s="220" t="s">
        <v>40</v>
      </c>
      <c r="O286" s="62"/>
      <c r="P286" s="62"/>
      <c r="Q286" s="62"/>
      <c r="R286" s="62"/>
      <c r="S286" s="62"/>
      <c r="T286" s="6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1970</v>
      </c>
      <c r="AU286" s="18" t="s">
        <v>81</v>
      </c>
      <c r="AY286" s="18" t="s">
        <v>1970</v>
      </c>
      <c r="BE286" s="170">
        <f t="shared" ref="BE286:BE295" si="51">IF(N286="základná",J286,0)</f>
        <v>0</v>
      </c>
      <c r="BF286" s="170">
        <f t="shared" ref="BF286:BF295" si="52">IF(N286="znížená",J286,0)</f>
        <v>0</v>
      </c>
      <c r="BG286" s="170">
        <f t="shared" ref="BG286:BG295" si="53">IF(N286="zákl. prenesená",J286,0)</f>
        <v>0</v>
      </c>
      <c r="BH286" s="170">
        <f t="shared" ref="BH286:BH295" si="54">IF(N286="zníž. prenesená",J286,0)</f>
        <v>0</v>
      </c>
      <c r="BI286" s="170">
        <f t="shared" ref="BI286:BI295" si="55">IF(N286="nulová",J286,0)</f>
        <v>0</v>
      </c>
      <c r="BJ286" s="18" t="s">
        <v>87</v>
      </c>
      <c r="BK286" s="170">
        <f t="shared" ref="BK286:BK295" si="56">I286*H286</f>
        <v>0</v>
      </c>
    </row>
    <row r="287" spans="1:65" s="2" customFormat="1" ht="16.350000000000001" customHeight="1">
      <c r="A287" s="33"/>
      <c r="B287" s="34"/>
      <c r="C287" s="211" t="s">
        <v>1</v>
      </c>
      <c r="D287" s="211" t="s">
        <v>197</v>
      </c>
      <c r="E287" s="212" t="s">
        <v>1</v>
      </c>
      <c r="F287" s="213" t="s">
        <v>1</v>
      </c>
      <c r="G287" s="214" t="s">
        <v>1</v>
      </c>
      <c r="H287" s="215"/>
      <c r="I287" s="216"/>
      <c r="J287" s="217">
        <f t="shared" si="50"/>
        <v>0</v>
      </c>
      <c r="K287" s="218"/>
      <c r="L287" s="34"/>
      <c r="M287" s="219" t="s">
        <v>1</v>
      </c>
      <c r="N287" s="220" t="s">
        <v>40</v>
      </c>
      <c r="O287" s="62"/>
      <c r="P287" s="62"/>
      <c r="Q287" s="62"/>
      <c r="R287" s="62"/>
      <c r="S287" s="62"/>
      <c r="T287" s="6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1970</v>
      </c>
      <c r="AU287" s="18" t="s">
        <v>81</v>
      </c>
      <c r="AY287" s="18" t="s">
        <v>1970</v>
      </c>
      <c r="BE287" s="170">
        <f t="shared" si="51"/>
        <v>0</v>
      </c>
      <c r="BF287" s="170">
        <f t="shared" si="52"/>
        <v>0</v>
      </c>
      <c r="BG287" s="170">
        <f t="shared" si="53"/>
        <v>0</v>
      </c>
      <c r="BH287" s="170">
        <f t="shared" si="54"/>
        <v>0</v>
      </c>
      <c r="BI287" s="170">
        <f t="shared" si="55"/>
        <v>0</v>
      </c>
      <c r="BJ287" s="18" t="s">
        <v>87</v>
      </c>
      <c r="BK287" s="170">
        <f t="shared" si="56"/>
        <v>0</v>
      </c>
    </row>
    <row r="288" spans="1:65" s="2" customFormat="1" ht="16.350000000000001" customHeight="1">
      <c r="A288" s="33"/>
      <c r="B288" s="34"/>
      <c r="C288" s="211" t="s">
        <v>1</v>
      </c>
      <c r="D288" s="211" t="s">
        <v>197</v>
      </c>
      <c r="E288" s="212" t="s">
        <v>1</v>
      </c>
      <c r="F288" s="213" t="s">
        <v>1</v>
      </c>
      <c r="G288" s="214" t="s">
        <v>1</v>
      </c>
      <c r="H288" s="215"/>
      <c r="I288" s="216"/>
      <c r="J288" s="217">
        <f t="shared" si="50"/>
        <v>0</v>
      </c>
      <c r="K288" s="218"/>
      <c r="L288" s="34"/>
      <c r="M288" s="219" t="s">
        <v>1</v>
      </c>
      <c r="N288" s="220" t="s">
        <v>40</v>
      </c>
      <c r="O288" s="62"/>
      <c r="P288" s="62"/>
      <c r="Q288" s="62"/>
      <c r="R288" s="62"/>
      <c r="S288" s="62"/>
      <c r="T288" s="6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1970</v>
      </c>
      <c r="AU288" s="18" t="s">
        <v>81</v>
      </c>
      <c r="AY288" s="18" t="s">
        <v>1970</v>
      </c>
      <c r="BE288" s="170">
        <f t="shared" si="51"/>
        <v>0</v>
      </c>
      <c r="BF288" s="170">
        <f t="shared" si="52"/>
        <v>0</v>
      </c>
      <c r="BG288" s="170">
        <f t="shared" si="53"/>
        <v>0</v>
      </c>
      <c r="BH288" s="170">
        <f t="shared" si="54"/>
        <v>0</v>
      </c>
      <c r="BI288" s="170">
        <f t="shared" si="55"/>
        <v>0</v>
      </c>
      <c r="BJ288" s="18" t="s">
        <v>87</v>
      </c>
      <c r="BK288" s="170">
        <f t="shared" si="56"/>
        <v>0</v>
      </c>
    </row>
    <row r="289" spans="1:63" s="2" customFormat="1" ht="16.350000000000001" customHeight="1">
      <c r="A289" s="33"/>
      <c r="B289" s="34"/>
      <c r="C289" s="211" t="s">
        <v>1</v>
      </c>
      <c r="D289" s="211" t="s">
        <v>197</v>
      </c>
      <c r="E289" s="212" t="s">
        <v>1</v>
      </c>
      <c r="F289" s="213" t="s">
        <v>1</v>
      </c>
      <c r="G289" s="214" t="s">
        <v>1</v>
      </c>
      <c r="H289" s="215"/>
      <c r="I289" s="216"/>
      <c r="J289" s="217">
        <f t="shared" si="50"/>
        <v>0</v>
      </c>
      <c r="K289" s="218"/>
      <c r="L289" s="34"/>
      <c r="M289" s="219" t="s">
        <v>1</v>
      </c>
      <c r="N289" s="220" t="s">
        <v>40</v>
      </c>
      <c r="O289" s="62"/>
      <c r="P289" s="62"/>
      <c r="Q289" s="62"/>
      <c r="R289" s="62"/>
      <c r="S289" s="62"/>
      <c r="T289" s="6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1970</v>
      </c>
      <c r="AU289" s="18" t="s">
        <v>81</v>
      </c>
      <c r="AY289" s="18" t="s">
        <v>1970</v>
      </c>
      <c r="BE289" s="170">
        <f t="shared" si="51"/>
        <v>0</v>
      </c>
      <c r="BF289" s="170">
        <f t="shared" si="52"/>
        <v>0</v>
      </c>
      <c r="BG289" s="170">
        <f t="shared" si="53"/>
        <v>0</v>
      </c>
      <c r="BH289" s="170">
        <f t="shared" si="54"/>
        <v>0</v>
      </c>
      <c r="BI289" s="170">
        <f t="shared" si="55"/>
        <v>0</v>
      </c>
      <c r="BJ289" s="18" t="s">
        <v>87</v>
      </c>
      <c r="BK289" s="170">
        <f t="shared" si="56"/>
        <v>0</v>
      </c>
    </row>
    <row r="290" spans="1:63" s="2" customFormat="1" ht="16.350000000000001" customHeight="1">
      <c r="A290" s="33"/>
      <c r="B290" s="34"/>
      <c r="C290" s="211" t="s">
        <v>1</v>
      </c>
      <c r="D290" s="211" t="s">
        <v>197</v>
      </c>
      <c r="E290" s="212" t="s">
        <v>1</v>
      </c>
      <c r="F290" s="213" t="s">
        <v>1</v>
      </c>
      <c r="G290" s="214" t="s">
        <v>1</v>
      </c>
      <c r="H290" s="215"/>
      <c r="I290" s="216"/>
      <c r="J290" s="217">
        <f t="shared" si="50"/>
        <v>0</v>
      </c>
      <c r="K290" s="218"/>
      <c r="L290" s="34"/>
      <c r="M290" s="219" t="s">
        <v>1</v>
      </c>
      <c r="N290" s="220" t="s">
        <v>40</v>
      </c>
      <c r="O290" s="62"/>
      <c r="P290" s="62"/>
      <c r="Q290" s="62"/>
      <c r="R290" s="62"/>
      <c r="S290" s="62"/>
      <c r="T290" s="6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1970</v>
      </c>
      <c r="AU290" s="18" t="s">
        <v>81</v>
      </c>
      <c r="AY290" s="18" t="s">
        <v>1970</v>
      </c>
      <c r="BE290" s="170">
        <f t="shared" si="51"/>
        <v>0</v>
      </c>
      <c r="BF290" s="170">
        <f t="shared" si="52"/>
        <v>0</v>
      </c>
      <c r="BG290" s="170">
        <f t="shared" si="53"/>
        <v>0</v>
      </c>
      <c r="BH290" s="170">
        <f t="shared" si="54"/>
        <v>0</v>
      </c>
      <c r="BI290" s="170">
        <f t="shared" si="55"/>
        <v>0</v>
      </c>
      <c r="BJ290" s="18" t="s">
        <v>87</v>
      </c>
      <c r="BK290" s="170">
        <f t="shared" si="56"/>
        <v>0</v>
      </c>
    </row>
    <row r="291" spans="1:63" s="2" customFormat="1" ht="16.350000000000001" customHeight="1">
      <c r="A291" s="33"/>
      <c r="B291" s="34"/>
      <c r="C291" s="211" t="s">
        <v>1</v>
      </c>
      <c r="D291" s="211" t="s">
        <v>197</v>
      </c>
      <c r="E291" s="212" t="s">
        <v>1</v>
      </c>
      <c r="F291" s="213" t="s">
        <v>1</v>
      </c>
      <c r="G291" s="214" t="s">
        <v>1</v>
      </c>
      <c r="H291" s="215"/>
      <c r="I291" s="216"/>
      <c r="J291" s="217">
        <f t="shared" si="50"/>
        <v>0</v>
      </c>
      <c r="K291" s="218"/>
      <c r="L291" s="34"/>
      <c r="M291" s="219" t="s">
        <v>1</v>
      </c>
      <c r="N291" s="220" t="s">
        <v>40</v>
      </c>
      <c r="O291" s="62"/>
      <c r="P291" s="62"/>
      <c r="Q291" s="62"/>
      <c r="R291" s="62"/>
      <c r="S291" s="62"/>
      <c r="T291" s="6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1970</v>
      </c>
      <c r="AU291" s="18" t="s">
        <v>81</v>
      </c>
      <c r="AY291" s="18" t="s">
        <v>1970</v>
      </c>
      <c r="BE291" s="170">
        <f t="shared" si="51"/>
        <v>0</v>
      </c>
      <c r="BF291" s="170">
        <f t="shared" si="52"/>
        <v>0</v>
      </c>
      <c r="BG291" s="170">
        <f t="shared" si="53"/>
        <v>0</v>
      </c>
      <c r="BH291" s="170">
        <f t="shared" si="54"/>
        <v>0</v>
      </c>
      <c r="BI291" s="170">
        <f t="shared" si="55"/>
        <v>0</v>
      </c>
      <c r="BJ291" s="18" t="s">
        <v>87</v>
      </c>
      <c r="BK291" s="170">
        <f t="shared" si="56"/>
        <v>0</v>
      </c>
    </row>
    <row r="292" spans="1:63" s="2" customFormat="1" ht="16.350000000000001" customHeight="1">
      <c r="A292" s="33"/>
      <c r="B292" s="34"/>
      <c r="C292" s="211" t="s">
        <v>1</v>
      </c>
      <c r="D292" s="211" t="s">
        <v>197</v>
      </c>
      <c r="E292" s="212" t="s">
        <v>1</v>
      </c>
      <c r="F292" s="213" t="s">
        <v>1</v>
      </c>
      <c r="G292" s="214" t="s">
        <v>1</v>
      </c>
      <c r="H292" s="215"/>
      <c r="I292" s="216"/>
      <c r="J292" s="217">
        <f t="shared" si="50"/>
        <v>0</v>
      </c>
      <c r="K292" s="218"/>
      <c r="L292" s="34"/>
      <c r="M292" s="219" t="s">
        <v>1</v>
      </c>
      <c r="N292" s="220" t="s">
        <v>40</v>
      </c>
      <c r="O292" s="62"/>
      <c r="P292" s="62"/>
      <c r="Q292" s="62"/>
      <c r="R292" s="62"/>
      <c r="S292" s="62"/>
      <c r="T292" s="6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1970</v>
      </c>
      <c r="AU292" s="18" t="s">
        <v>81</v>
      </c>
      <c r="AY292" s="18" t="s">
        <v>1970</v>
      </c>
      <c r="BE292" s="170">
        <f t="shared" si="51"/>
        <v>0</v>
      </c>
      <c r="BF292" s="170">
        <f t="shared" si="52"/>
        <v>0</v>
      </c>
      <c r="BG292" s="170">
        <f t="shared" si="53"/>
        <v>0</v>
      </c>
      <c r="BH292" s="170">
        <f t="shared" si="54"/>
        <v>0</v>
      </c>
      <c r="BI292" s="170">
        <f t="shared" si="55"/>
        <v>0</v>
      </c>
      <c r="BJ292" s="18" t="s">
        <v>87</v>
      </c>
      <c r="BK292" s="170">
        <f t="shared" si="56"/>
        <v>0</v>
      </c>
    </row>
    <row r="293" spans="1:63" s="2" customFormat="1" ht="16.350000000000001" customHeight="1">
      <c r="A293" s="33"/>
      <c r="B293" s="34"/>
      <c r="C293" s="211" t="s">
        <v>1</v>
      </c>
      <c r="D293" s="211" t="s">
        <v>197</v>
      </c>
      <c r="E293" s="212" t="s">
        <v>1</v>
      </c>
      <c r="F293" s="213" t="s">
        <v>1</v>
      </c>
      <c r="G293" s="214" t="s">
        <v>1</v>
      </c>
      <c r="H293" s="215"/>
      <c r="I293" s="216"/>
      <c r="J293" s="217">
        <f t="shared" si="50"/>
        <v>0</v>
      </c>
      <c r="K293" s="218"/>
      <c r="L293" s="34"/>
      <c r="M293" s="219" t="s">
        <v>1</v>
      </c>
      <c r="N293" s="220" t="s">
        <v>40</v>
      </c>
      <c r="O293" s="62"/>
      <c r="P293" s="62"/>
      <c r="Q293" s="62"/>
      <c r="R293" s="62"/>
      <c r="S293" s="62"/>
      <c r="T293" s="6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1970</v>
      </c>
      <c r="AU293" s="18" t="s">
        <v>81</v>
      </c>
      <c r="AY293" s="18" t="s">
        <v>1970</v>
      </c>
      <c r="BE293" s="170">
        <f t="shared" si="51"/>
        <v>0</v>
      </c>
      <c r="BF293" s="170">
        <f t="shared" si="52"/>
        <v>0</v>
      </c>
      <c r="BG293" s="170">
        <f t="shared" si="53"/>
        <v>0</v>
      </c>
      <c r="BH293" s="170">
        <f t="shared" si="54"/>
        <v>0</v>
      </c>
      <c r="BI293" s="170">
        <f t="shared" si="55"/>
        <v>0</v>
      </c>
      <c r="BJ293" s="18" t="s">
        <v>87</v>
      </c>
      <c r="BK293" s="170">
        <f t="shared" si="56"/>
        <v>0</v>
      </c>
    </row>
    <row r="294" spans="1:63" s="2" customFormat="1" ht="16.350000000000001" customHeight="1">
      <c r="A294" s="33"/>
      <c r="B294" s="34"/>
      <c r="C294" s="211" t="s">
        <v>1</v>
      </c>
      <c r="D294" s="211" t="s">
        <v>197</v>
      </c>
      <c r="E294" s="212" t="s">
        <v>1</v>
      </c>
      <c r="F294" s="213" t="s">
        <v>1</v>
      </c>
      <c r="G294" s="214" t="s">
        <v>1</v>
      </c>
      <c r="H294" s="215"/>
      <c r="I294" s="216"/>
      <c r="J294" s="217">
        <f t="shared" si="50"/>
        <v>0</v>
      </c>
      <c r="K294" s="218"/>
      <c r="L294" s="34"/>
      <c r="M294" s="219" t="s">
        <v>1</v>
      </c>
      <c r="N294" s="220" t="s">
        <v>40</v>
      </c>
      <c r="O294" s="62"/>
      <c r="P294" s="62"/>
      <c r="Q294" s="62"/>
      <c r="R294" s="62"/>
      <c r="S294" s="62"/>
      <c r="T294" s="6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1970</v>
      </c>
      <c r="AU294" s="18" t="s">
        <v>81</v>
      </c>
      <c r="AY294" s="18" t="s">
        <v>1970</v>
      </c>
      <c r="BE294" s="170">
        <f t="shared" si="51"/>
        <v>0</v>
      </c>
      <c r="BF294" s="170">
        <f t="shared" si="52"/>
        <v>0</v>
      </c>
      <c r="BG294" s="170">
        <f t="shared" si="53"/>
        <v>0</v>
      </c>
      <c r="BH294" s="170">
        <f t="shared" si="54"/>
        <v>0</v>
      </c>
      <c r="BI294" s="170">
        <f t="shared" si="55"/>
        <v>0</v>
      </c>
      <c r="BJ294" s="18" t="s">
        <v>87</v>
      </c>
      <c r="BK294" s="170">
        <f t="shared" si="56"/>
        <v>0</v>
      </c>
    </row>
    <row r="295" spans="1:63" s="2" customFormat="1" ht="16.350000000000001" customHeight="1">
      <c r="A295" s="33"/>
      <c r="B295" s="34"/>
      <c r="C295" s="211" t="s">
        <v>1</v>
      </c>
      <c r="D295" s="211" t="s">
        <v>197</v>
      </c>
      <c r="E295" s="212" t="s">
        <v>1</v>
      </c>
      <c r="F295" s="213" t="s">
        <v>1</v>
      </c>
      <c r="G295" s="214" t="s">
        <v>1</v>
      </c>
      <c r="H295" s="215"/>
      <c r="I295" s="216"/>
      <c r="J295" s="217">
        <f t="shared" si="50"/>
        <v>0</v>
      </c>
      <c r="K295" s="218"/>
      <c r="L295" s="34"/>
      <c r="M295" s="219" t="s">
        <v>1</v>
      </c>
      <c r="N295" s="220" t="s">
        <v>40</v>
      </c>
      <c r="O295" s="221"/>
      <c r="P295" s="221"/>
      <c r="Q295" s="221"/>
      <c r="R295" s="221"/>
      <c r="S295" s="221"/>
      <c r="T295" s="222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1970</v>
      </c>
      <c r="AU295" s="18" t="s">
        <v>81</v>
      </c>
      <c r="AY295" s="18" t="s">
        <v>1970</v>
      </c>
      <c r="BE295" s="170">
        <f t="shared" si="51"/>
        <v>0</v>
      </c>
      <c r="BF295" s="170">
        <f t="shared" si="52"/>
        <v>0</v>
      </c>
      <c r="BG295" s="170">
        <f t="shared" si="53"/>
        <v>0</v>
      </c>
      <c r="BH295" s="170">
        <f t="shared" si="54"/>
        <v>0</v>
      </c>
      <c r="BI295" s="170">
        <f t="shared" si="55"/>
        <v>0</v>
      </c>
      <c r="BJ295" s="18" t="s">
        <v>87</v>
      </c>
      <c r="BK295" s="170">
        <f t="shared" si="56"/>
        <v>0</v>
      </c>
    </row>
    <row r="296" spans="1:63" s="2" customFormat="1" ht="6.95" customHeight="1">
      <c r="A296" s="33"/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34"/>
      <c r="M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</sheetData>
  <autoFilter ref="C125:K29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86:D296">
      <formula1>"K, M"</formula1>
    </dataValidation>
    <dataValidation type="list" allowBlank="1" showInputMessage="1" showErrorMessage="1" error="Povolené sú hodnoty základná, znížená, nulová." sqref="N286:N29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106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80" t="s">
        <v>3353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ROUND(J123,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ROUND((ROUND((SUM(BE123:BE172)),  2) + SUM(BE174:BE183)), 2)</f>
        <v>0</v>
      </c>
      <c r="G35" s="110"/>
      <c r="H35" s="110"/>
      <c r="I35" s="111">
        <v>0.2</v>
      </c>
      <c r="J35" s="109">
        <f>ROUND((ROUND(((SUM(BE123:BE172))*I35),  2) + (SUM(BE174:BE183)*I35)),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ROUND((ROUND((SUM(BF123:BF172)),  2) + SUM(BF174:BF183)), 2)</f>
        <v>0</v>
      </c>
      <c r="G36" s="110"/>
      <c r="H36" s="110"/>
      <c r="I36" s="111">
        <v>0.2</v>
      </c>
      <c r="J36" s="109">
        <f>ROUND((ROUND(((SUM(BF123:BF172))*I36),  2) + (SUM(BF174:BF183)*I36)),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ROUND((ROUND((SUM(BG123:BG172)),  2) + SUM(BG174:BG183)),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ROUND((ROUND((SUM(BH123:BH172)),  2) + SUM(BH174:BH183)),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ROUND((ROUND((SUM(BI123:BI172)),  2) + SUM(BI174:BI183)),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hidden="1" customHeight="1">
      <c r="A89" s="33"/>
      <c r="B89" s="34"/>
      <c r="C89" s="33"/>
      <c r="D89" s="33"/>
      <c r="E89" s="280" t="str">
        <f>E11</f>
        <v>20210701_01_eps - SO-01 Časť EPS, HSP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J123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3354</v>
      </c>
      <c r="E99" s="127"/>
      <c r="F99" s="127"/>
      <c r="G99" s="127"/>
      <c r="H99" s="127"/>
      <c r="I99" s="127"/>
      <c r="J99" s="128">
        <f>J124</f>
        <v>0</v>
      </c>
      <c r="L99" s="125"/>
    </row>
    <row r="100" spans="1:47" s="9" customFormat="1" ht="24.95" hidden="1" customHeight="1">
      <c r="B100" s="125"/>
      <c r="D100" s="126" t="s">
        <v>3355</v>
      </c>
      <c r="E100" s="127"/>
      <c r="F100" s="127"/>
      <c r="G100" s="127"/>
      <c r="H100" s="127"/>
      <c r="I100" s="127"/>
      <c r="J100" s="128">
        <f>J148</f>
        <v>0</v>
      </c>
      <c r="L100" s="125"/>
    </row>
    <row r="101" spans="1:47" s="9" customFormat="1" ht="21.75" hidden="1" customHeight="1">
      <c r="B101" s="125"/>
      <c r="D101" s="133" t="s">
        <v>181</v>
      </c>
      <c r="J101" s="134">
        <f>J173</f>
        <v>0</v>
      </c>
      <c r="L101" s="125"/>
    </row>
    <row r="102" spans="1:47" s="2" customFormat="1" ht="21.75" hidden="1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5" hidden="1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hidden="1"/>
    <row r="105" spans="1:47" hidden="1"/>
    <row r="106" spans="1:47" hidden="1"/>
    <row r="107" spans="1:47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5" customHeight="1">
      <c r="A108" s="33"/>
      <c r="B108" s="34"/>
      <c r="C108" s="22" t="s">
        <v>182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6.5" customHeight="1">
      <c r="A111" s="33"/>
      <c r="B111" s="34"/>
      <c r="C111" s="33"/>
      <c r="D111" s="33"/>
      <c r="E111" s="286" t="str">
        <f>E7</f>
        <v>Viacúčelová športová hala - EÚ v Bratislave</v>
      </c>
      <c r="F111" s="287"/>
      <c r="G111" s="287"/>
      <c r="H111" s="287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143</v>
      </c>
      <c r="L112" s="21"/>
    </row>
    <row r="113" spans="1:65" s="2" customFormat="1" ht="16.5" customHeight="1">
      <c r="A113" s="33"/>
      <c r="B113" s="34"/>
      <c r="C113" s="33"/>
      <c r="D113" s="33"/>
      <c r="E113" s="286" t="s">
        <v>144</v>
      </c>
      <c r="F113" s="285"/>
      <c r="G113" s="285"/>
      <c r="H113" s="285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145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80" t="str">
        <f>E11</f>
        <v>20210701_01_eps - SO-01 Časť EPS, HSP</v>
      </c>
      <c r="F115" s="285"/>
      <c r="G115" s="285"/>
      <c r="H115" s="285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Ekonomická univerzita v Bratislave</v>
      </c>
      <c r="G117" s="33"/>
      <c r="H117" s="33"/>
      <c r="I117" s="28" t="s">
        <v>21</v>
      </c>
      <c r="J117" s="59">
        <f>IF(J14="","",J14)</f>
        <v>44536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22</v>
      </c>
      <c r="D119" s="33"/>
      <c r="E119" s="33"/>
      <c r="F119" s="26" t="str">
        <f>E17</f>
        <v>Ekonomická univerzita v Bratislave</v>
      </c>
      <c r="G119" s="33"/>
      <c r="H119" s="33"/>
      <c r="I119" s="28" t="s">
        <v>27</v>
      </c>
      <c r="J119" s="31" t="str">
        <f>E23</f>
        <v>Ateliér Slabey s.r.o.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25.7" customHeight="1">
      <c r="A120" s="33"/>
      <c r="B120" s="34"/>
      <c r="C120" s="28" t="s">
        <v>25</v>
      </c>
      <c r="D120" s="33"/>
      <c r="E120" s="33"/>
      <c r="F120" s="26" t="str">
        <f>IF(E20="","",E20)</f>
        <v>Vyplň údaj</v>
      </c>
      <c r="G120" s="33"/>
      <c r="H120" s="33"/>
      <c r="I120" s="28" t="s">
        <v>30</v>
      </c>
      <c r="J120" s="31" t="str">
        <f>E26</f>
        <v>Ing. Natália Voltmannová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35"/>
      <c r="B122" s="136"/>
      <c r="C122" s="137" t="s">
        <v>183</v>
      </c>
      <c r="D122" s="138" t="s">
        <v>59</v>
      </c>
      <c r="E122" s="138" t="s">
        <v>55</v>
      </c>
      <c r="F122" s="138" t="s">
        <v>56</v>
      </c>
      <c r="G122" s="138" t="s">
        <v>184</v>
      </c>
      <c r="H122" s="138" t="s">
        <v>185</v>
      </c>
      <c r="I122" s="138" t="s">
        <v>186</v>
      </c>
      <c r="J122" s="139" t="s">
        <v>150</v>
      </c>
      <c r="K122" s="140" t="s">
        <v>187</v>
      </c>
      <c r="L122" s="141"/>
      <c r="M122" s="66" t="s">
        <v>1</v>
      </c>
      <c r="N122" s="67" t="s">
        <v>38</v>
      </c>
      <c r="O122" s="67" t="s">
        <v>188</v>
      </c>
      <c r="P122" s="67" t="s">
        <v>189</v>
      </c>
      <c r="Q122" s="67" t="s">
        <v>190</v>
      </c>
      <c r="R122" s="67" t="s">
        <v>191</v>
      </c>
      <c r="S122" s="67" t="s">
        <v>192</v>
      </c>
      <c r="T122" s="68" t="s">
        <v>193</v>
      </c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65" s="2" customFormat="1" ht="22.7" customHeight="1">
      <c r="A123" s="33"/>
      <c r="B123" s="34"/>
      <c r="C123" s="73" t="s">
        <v>151</v>
      </c>
      <c r="D123" s="33"/>
      <c r="E123" s="33"/>
      <c r="F123" s="33"/>
      <c r="G123" s="33"/>
      <c r="H123" s="33"/>
      <c r="I123" s="33"/>
      <c r="J123" s="142">
        <f>BK123</f>
        <v>0</v>
      </c>
      <c r="K123" s="33"/>
      <c r="L123" s="34"/>
      <c r="M123" s="69"/>
      <c r="N123" s="60"/>
      <c r="O123" s="70"/>
      <c r="P123" s="143">
        <f>P124+P148+P173</f>
        <v>0</v>
      </c>
      <c r="Q123" s="70"/>
      <c r="R123" s="143">
        <f>R124+R148+R173</f>
        <v>0</v>
      </c>
      <c r="S123" s="70"/>
      <c r="T123" s="144">
        <f>T124+T148+T173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152</v>
      </c>
      <c r="BK123" s="145">
        <f>BK124+BK148+BK173</f>
        <v>0</v>
      </c>
    </row>
    <row r="124" spans="1:65" s="12" customFormat="1" ht="25.9" customHeight="1">
      <c r="B124" s="146"/>
      <c r="D124" s="147" t="s">
        <v>73</v>
      </c>
      <c r="E124" s="148" t="s">
        <v>140</v>
      </c>
      <c r="F124" s="148" t="s">
        <v>3356</v>
      </c>
      <c r="I124" s="149"/>
      <c r="J124" s="134">
        <f>BK124</f>
        <v>0</v>
      </c>
      <c r="L124" s="146"/>
      <c r="M124" s="150"/>
      <c r="N124" s="151"/>
      <c r="O124" s="151"/>
      <c r="P124" s="152">
        <f>SUM(P125:P147)</f>
        <v>0</v>
      </c>
      <c r="Q124" s="151"/>
      <c r="R124" s="152">
        <f>SUM(R125:R147)</f>
        <v>0</v>
      </c>
      <c r="S124" s="151"/>
      <c r="T124" s="153">
        <f>SUM(T125:T147)</f>
        <v>0</v>
      </c>
      <c r="AR124" s="147" t="s">
        <v>81</v>
      </c>
      <c r="AT124" s="154" t="s">
        <v>73</v>
      </c>
      <c r="AU124" s="154" t="s">
        <v>74</v>
      </c>
      <c r="AY124" s="147" t="s">
        <v>196</v>
      </c>
      <c r="BK124" s="155">
        <f>SUM(BK125:BK147)</f>
        <v>0</v>
      </c>
    </row>
    <row r="125" spans="1:65" s="2" customFormat="1" ht="16.5" customHeight="1">
      <c r="A125" s="33"/>
      <c r="B125" s="156"/>
      <c r="C125" s="157" t="s">
        <v>81</v>
      </c>
      <c r="D125" s="157" t="s">
        <v>197</v>
      </c>
      <c r="E125" s="158" t="s">
        <v>3357</v>
      </c>
      <c r="F125" s="159" t="s">
        <v>3358</v>
      </c>
      <c r="G125" s="160" t="s">
        <v>316</v>
      </c>
      <c r="H125" s="161">
        <v>650</v>
      </c>
      <c r="I125" s="162"/>
      <c r="J125" s="163">
        <f t="shared" ref="J125:J147" si="0">ROUND(I125*H125,2)</f>
        <v>0</v>
      </c>
      <c r="K125" s="164"/>
      <c r="L125" s="34"/>
      <c r="M125" s="165" t="s">
        <v>1</v>
      </c>
      <c r="N125" s="166" t="s">
        <v>40</v>
      </c>
      <c r="O125" s="62"/>
      <c r="P125" s="167">
        <f t="shared" ref="P125:P147" si="1">O125*H125</f>
        <v>0</v>
      </c>
      <c r="Q125" s="167">
        <v>0</v>
      </c>
      <c r="R125" s="167">
        <f t="shared" ref="R125:R147" si="2">Q125*H125</f>
        <v>0</v>
      </c>
      <c r="S125" s="167">
        <v>0</v>
      </c>
      <c r="T125" s="168">
        <f t="shared" ref="T125:T147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9" t="s">
        <v>200</v>
      </c>
      <c r="AT125" s="169" t="s">
        <v>197</v>
      </c>
      <c r="AU125" s="169" t="s">
        <v>81</v>
      </c>
      <c r="AY125" s="18" t="s">
        <v>196</v>
      </c>
      <c r="BE125" s="170">
        <f t="shared" ref="BE125:BE147" si="4">IF(N125="základná",J125,0)</f>
        <v>0</v>
      </c>
      <c r="BF125" s="170">
        <f t="shared" ref="BF125:BF147" si="5">IF(N125="znížená",J125,0)</f>
        <v>0</v>
      </c>
      <c r="BG125" s="170">
        <f t="shared" ref="BG125:BG147" si="6">IF(N125="zákl. prenesená",J125,0)</f>
        <v>0</v>
      </c>
      <c r="BH125" s="170">
        <f t="shared" ref="BH125:BH147" si="7">IF(N125="zníž. prenesená",J125,0)</f>
        <v>0</v>
      </c>
      <c r="BI125" s="170">
        <f t="shared" ref="BI125:BI147" si="8">IF(N125="nulová",J125,0)</f>
        <v>0</v>
      </c>
      <c r="BJ125" s="18" t="s">
        <v>87</v>
      </c>
      <c r="BK125" s="170">
        <f t="shared" ref="BK125:BK147" si="9">ROUND(I125*H125,2)</f>
        <v>0</v>
      </c>
      <c r="BL125" s="18" t="s">
        <v>200</v>
      </c>
      <c r="BM125" s="169" t="s">
        <v>87</v>
      </c>
    </row>
    <row r="126" spans="1:65" s="2" customFormat="1" ht="33" customHeight="1">
      <c r="A126" s="33"/>
      <c r="B126" s="156"/>
      <c r="C126" s="157" t="s">
        <v>87</v>
      </c>
      <c r="D126" s="157" t="s">
        <v>197</v>
      </c>
      <c r="E126" s="158" t="s">
        <v>3359</v>
      </c>
      <c r="F126" s="159" t="s">
        <v>3360</v>
      </c>
      <c r="G126" s="160" t="s">
        <v>316</v>
      </c>
      <c r="H126" s="161">
        <v>650</v>
      </c>
      <c r="I126" s="162"/>
      <c r="J126" s="163">
        <f t="shared" si="0"/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si="1"/>
        <v>0</v>
      </c>
      <c r="Q126" s="167">
        <v>0</v>
      </c>
      <c r="R126" s="167">
        <f t="shared" si="2"/>
        <v>0</v>
      </c>
      <c r="S126" s="167">
        <v>0</v>
      </c>
      <c r="T126" s="168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81</v>
      </c>
      <c r="AY126" s="18" t="s">
        <v>196</v>
      </c>
      <c r="BE126" s="170">
        <f t="shared" si="4"/>
        <v>0</v>
      </c>
      <c r="BF126" s="170">
        <f t="shared" si="5"/>
        <v>0</v>
      </c>
      <c r="BG126" s="170">
        <f t="shared" si="6"/>
        <v>0</v>
      </c>
      <c r="BH126" s="170">
        <f t="shared" si="7"/>
        <v>0</v>
      </c>
      <c r="BI126" s="170">
        <f t="shared" si="8"/>
        <v>0</v>
      </c>
      <c r="BJ126" s="18" t="s">
        <v>87</v>
      </c>
      <c r="BK126" s="170">
        <f t="shared" si="9"/>
        <v>0</v>
      </c>
      <c r="BL126" s="18" t="s">
        <v>200</v>
      </c>
      <c r="BM126" s="169" t="s">
        <v>200</v>
      </c>
    </row>
    <row r="127" spans="1:65" s="2" customFormat="1" ht="21.75" customHeight="1">
      <c r="A127" s="33"/>
      <c r="B127" s="156"/>
      <c r="C127" s="197" t="s">
        <v>221</v>
      </c>
      <c r="D127" s="197" t="s">
        <v>305</v>
      </c>
      <c r="E127" s="198" t="s">
        <v>3361</v>
      </c>
      <c r="F127" s="199" t="s">
        <v>3362</v>
      </c>
      <c r="G127" s="200" t="s">
        <v>316</v>
      </c>
      <c r="H127" s="201">
        <v>650</v>
      </c>
      <c r="I127" s="202"/>
      <c r="J127" s="203">
        <f t="shared" si="0"/>
        <v>0</v>
      </c>
      <c r="K127" s="204"/>
      <c r="L127" s="205"/>
      <c r="M127" s="206" t="s">
        <v>1</v>
      </c>
      <c r="N127" s="207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249</v>
      </c>
      <c r="AT127" s="169" t="s">
        <v>305</v>
      </c>
      <c r="AU127" s="169" t="s">
        <v>81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239</v>
      </c>
    </row>
    <row r="128" spans="1:65" s="2" customFormat="1" ht="16.5" customHeight="1">
      <c r="A128" s="33"/>
      <c r="B128" s="156"/>
      <c r="C128" s="197" t="s">
        <v>200</v>
      </c>
      <c r="D128" s="197" t="s">
        <v>305</v>
      </c>
      <c r="E128" s="198" t="s">
        <v>3363</v>
      </c>
      <c r="F128" s="199" t="s">
        <v>3364</v>
      </c>
      <c r="G128" s="200" t="s">
        <v>316</v>
      </c>
      <c r="H128" s="201">
        <v>120</v>
      </c>
      <c r="I128" s="202"/>
      <c r="J128" s="203">
        <f t="shared" si="0"/>
        <v>0</v>
      </c>
      <c r="K128" s="204"/>
      <c r="L128" s="205"/>
      <c r="M128" s="206" t="s">
        <v>1</v>
      </c>
      <c r="N128" s="207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249</v>
      </c>
      <c r="AT128" s="169" t="s">
        <v>305</v>
      </c>
      <c r="AU128" s="169" t="s">
        <v>81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249</v>
      </c>
    </row>
    <row r="129" spans="1:65" s="2" customFormat="1" ht="16.5" customHeight="1">
      <c r="A129" s="33"/>
      <c r="B129" s="156"/>
      <c r="C129" s="157" t="s">
        <v>234</v>
      </c>
      <c r="D129" s="157" t="s">
        <v>197</v>
      </c>
      <c r="E129" s="158" t="s">
        <v>3365</v>
      </c>
      <c r="F129" s="159" t="s">
        <v>3366</v>
      </c>
      <c r="G129" s="160" t="s">
        <v>444</v>
      </c>
      <c r="H129" s="161">
        <v>1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81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259</v>
      </c>
    </row>
    <row r="130" spans="1:65" s="2" customFormat="1" ht="16.5" customHeight="1">
      <c r="A130" s="33"/>
      <c r="B130" s="156"/>
      <c r="C130" s="197" t="s">
        <v>239</v>
      </c>
      <c r="D130" s="197" t="s">
        <v>305</v>
      </c>
      <c r="E130" s="198" t="s">
        <v>3367</v>
      </c>
      <c r="F130" s="199" t="s">
        <v>3368</v>
      </c>
      <c r="G130" s="200" t="s">
        <v>444</v>
      </c>
      <c r="H130" s="201">
        <v>1</v>
      </c>
      <c r="I130" s="202"/>
      <c r="J130" s="203">
        <f t="shared" si="0"/>
        <v>0</v>
      </c>
      <c r="K130" s="204"/>
      <c r="L130" s="205"/>
      <c r="M130" s="206" t="s">
        <v>1</v>
      </c>
      <c r="N130" s="207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249</v>
      </c>
      <c r="AT130" s="169" t="s">
        <v>305</v>
      </c>
      <c r="AU130" s="169" t="s">
        <v>81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141</v>
      </c>
    </row>
    <row r="131" spans="1:65" s="2" customFormat="1" ht="16.5" customHeight="1">
      <c r="A131" s="33"/>
      <c r="B131" s="156"/>
      <c r="C131" s="197" t="s">
        <v>244</v>
      </c>
      <c r="D131" s="197" t="s">
        <v>305</v>
      </c>
      <c r="E131" s="198" t="s">
        <v>3369</v>
      </c>
      <c r="F131" s="199" t="s">
        <v>3370</v>
      </c>
      <c r="G131" s="200" t="s">
        <v>444</v>
      </c>
      <c r="H131" s="201">
        <v>1</v>
      </c>
      <c r="I131" s="202"/>
      <c r="J131" s="203">
        <f t="shared" si="0"/>
        <v>0</v>
      </c>
      <c r="K131" s="204"/>
      <c r="L131" s="205"/>
      <c r="M131" s="206" t="s">
        <v>1</v>
      </c>
      <c r="N131" s="207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249</v>
      </c>
      <c r="AT131" s="169" t="s">
        <v>305</v>
      </c>
      <c r="AU131" s="169" t="s">
        <v>81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277</v>
      </c>
    </row>
    <row r="132" spans="1:65" s="2" customFormat="1" ht="16.5" customHeight="1">
      <c r="A132" s="33"/>
      <c r="B132" s="156"/>
      <c r="C132" s="197" t="s">
        <v>249</v>
      </c>
      <c r="D132" s="197" t="s">
        <v>305</v>
      </c>
      <c r="E132" s="198" t="s">
        <v>3371</v>
      </c>
      <c r="F132" s="199" t="s">
        <v>3372</v>
      </c>
      <c r="G132" s="200" t="s">
        <v>444</v>
      </c>
      <c r="H132" s="201">
        <v>1</v>
      </c>
      <c r="I132" s="202"/>
      <c r="J132" s="203">
        <f t="shared" si="0"/>
        <v>0</v>
      </c>
      <c r="K132" s="204"/>
      <c r="L132" s="205"/>
      <c r="M132" s="206" t="s">
        <v>1</v>
      </c>
      <c r="N132" s="207" t="s">
        <v>40</v>
      </c>
      <c r="O132" s="62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9" t="s">
        <v>249</v>
      </c>
      <c r="AT132" s="169" t="s">
        <v>305</v>
      </c>
      <c r="AU132" s="169" t="s">
        <v>81</v>
      </c>
      <c r="AY132" s="18" t="s">
        <v>196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8" t="s">
        <v>87</v>
      </c>
      <c r="BK132" s="170">
        <f t="shared" si="9"/>
        <v>0</v>
      </c>
      <c r="BL132" s="18" t="s">
        <v>200</v>
      </c>
      <c r="BM132" s="169" t="s">
        <v>289</v>
      </c>
    </row>
    <row r="133" spans="1:65" s="2" customFormat="1" ht="16.5" customHeight="1">
      <c r="A133" s="33"/>
      <c r="B133" s="156"/>
      <c r="C133" s="197" t="s">
        <v>255</v>
      </c>
      <c r="D133" s="197" t="s">
        <v>305</v>
      </c>
      <c r="E133" s="198" t="s">
        <v>3373</v>
      </c>
      <c r="F133" s="199" t="s">
        <v>3374</v>
      </c>
      <c r="G133" s="200" t="s">
        <v>444</v>
      </c>
      <c r="H133" s="201">
        <v>1</v>
      </c>
      <c r="I133" s="202"/>
      <c r="J133" s="203">
        <f t="shared" si="0"/>
        <v>0</v>
      </c>
      <c r="K133" s="204"/>
      <c r="L133" s="205"/>
      <c r="M133" s="206" t="s">
        <v>1</v>
      </c>
      <c r="N133" s="207" t="s">
        <v>40</v>
      </c>
      <c r="O133" s="62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9" t="s">
        <v>249</v>
      </c>
      <c r="AT133" s="169" t="s">
        <v>305</v>
      </c>
      <c r="AU133" s="169" t="s">
        <v>81</v>
      </c>
      <c r="AY133" s="18" t="s">
        <v>196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8" t="s">
        <v>87</v>
      </c>
      <c r="BK133" s="170">
        <f t="shared" si="9"/>
        <v>0</v>
      </c>
      <c r="BL133" s="18" t="s">
        <v>200</v>
      </c>
      <c r="BM133" s="169" t="s">
        <v>299</v>
      </c>
    </row>
    <row r="134" spans="1:65" s="2" customFormat="1" ht="24.2" customHeight="1">
      <c r="A134" s="33"/>
      <c r="B134" s="156"/>
      <c r="C134" s="157" t="s">
        <v>259</v>
      </c>
      <c r="D134" s="157" t="s">
        <v>197</v>
      </c>
      <c r="E134" s="158" t="s">
        <v>3375</v>
      </c>
      <c r="F134" s="159" t="s">
        <v>3376</v>
      </c>
      <c r="G134" s="160" t="s">
        <v>444</v>
      </c>
      <c r="H134" s="161">
        <v>59</v>
      </c>
      <c r="I134" s="162"/>
      <c r="J134" s="163">
        <f t="shared" si="0"/>
        <v>0</v>
      </c>
      <c r="K134" s="164"/>
      <c r="L134" s="34"/>
      <c r="M134" s="165" t="s">
        <v>1</v>
      </c>
      <c r="N134" s="166" t="s">
        <v>40</v>
      </c>
      <c r="O134" s="62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9" t="s">
        <v>200</v>
      </c>
      <c r="AT134" s="169" t="s">
        <v>197</v>
      </c>
      <c r="AU134" s="169" t="s">
        <v>81</v>
      </c>
      <c r="AY134" s="18" t="s">
        <v>196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8" t="s">
        <v>87</v>
      </c>
      <c r="BK134" s="170">
        <f t="shared" si="9"/>
        <v>0</v>
      </c>
      <c r="BL134" s="18" t="s">
        <v>200</v>
      </c>
      <c r="BM134" s="169" t="s">
        <v>7</v>
      </c>
    </row>
    <row r="135" spans="1:65" s="2" customFormat="1" ht="16.5" customHeight="1">
      <c r="A135" s="33"/>
      <c r="B135" s="156"/>
      <c r="C135" s="197" t="s">
        <v>264</v>
      </c>
      <c r="D135" s="197" t="s">
        <v>305</v>
      </c>
      <c r="E135" s="198" t="s">
        <v>3377</v>
      </c>
      <c r="F135" s="199" t="s">
        <v>3378</v>
      </c>
      <c r="G135" s="200" t="s">
        <v>444</v>
      </c>
      <c r="H135" s="201">
        <v>44</v>
      </c>
      <c r="I135" s="202"/>
      <c r="J135" s="203">
        <f t="shared" si="0"/>
        <v>0</v>
      </c>
      <c r="K135" s="204"/>
      <c r="L135" s="205"/>
      <c r="M135" s="206" t="s">
        <v>1</v>
      </c>
      <c r="N135" s="207" t="s">
        <v>40</v>
      </c>
      <c r="O135" s="62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9" t="s">
        <v>249</v>
      </c>
      <c r="AT135" s="169" t="s">
        <v>305</v>
      </c>
      <c r="AU135" s="169" t="s">
        <v>81</v>
      </c>
      <c r="AY135" s="18" t="s">
        <v>196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8" t="s">
        <v>87</v>
      </c>
      <c r="BK135" s="170">
        <f t="shared" si="9"/>
        <v>0</v>
      </c>
      <c r="BL135" s="18" t="s">
        <v>200</v>
      </c>
      <c r="BM135" s="169" t="s">
        <v>319</v>
      </c>
    </row>
    <row r="136" spans="1:65" s="2" customFormat="1" ht="24.2" customHeight="1">
      <c r="A136" s="33"/>
      <c r="B136" s="156"/>
      <c r="C136" s="197" t="s">
        <v>141</v>
      </c>
      <c r="D136" s="197" t="s">
        <v>305</v>
      </c>
      <c r="E136" s="198" t="s">
        <v>3379</v>
      </c>
      <c r="F136" s="199" t="s">
        <v>3380</v>
      </c>
      <c r="G136" s="200" t="s">
        <v>444</v>
      </c>
      <c r="H136" s="201">
        <v>2</v>
      </c>
      <c r="I136" s="202"/>
      <c r="J136" s="203">
        <f t="shared" si="0"/>
        <v>0</v>
      </c>
      <c r="K136" s="204"/>
      <c r="L136" s="205"/>
      <c r="M136" s="206" t="s">
        <v>1</v>
      </c>
      <c r="N136" s="207" t="s">
        <v>40</v>
      </c>
      <c r="O136" s="62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9" t="s">
        <v>249</v>
      </c>
      <c r="AT136" s="169" t="s">
        <v>305</v>
      </c>
      <c r="AU136" s="169" t="s">
        <v>81</v>
      </c>
      <c r="AY136" s="18" t="s">
        <v>196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8" t="s">
        <v>87</v>
      </c>
      <c r="BK136" s="170">
        <f t="shared" si="9"/>
        <v>0</v>
      </c>
      <c r="BL136" s="18" t="s">
        <v>200</v>
      </c>
      <c r="BM136" s="169" t="s">
        <v>343</v>
      </c>
    </row>
    <row r="137" spans="1:65" s="2" customFormat="1" ht="16.5" customHeight="1">
      <c r="A137" s="33"/>
      <c r="B137" s="156"/>
      <c r="C137" s="197" t="s">
        <v>272</v>
      </c>
      <c r="D137" s="197" t="s">
        <v>305</v>
      </c>
      <c r="E137" s="198" t="s">
        <v>3381</v>
      </c>
      <c r="F137" s="199" t="s">
        <v>3382</v>
      </c>
      <c r="G137" s="200" t="s">
        <v>444</v>
      </c>
      <c r="H137" s="201">
        <v>13</v>
      </c>
      <c r="I137" s="202"/>
      <c r="J137" s="203">
        <f t="shared" si="0"/>
        <v>0</v>
      </c>
      <c r="K137" s="204"/>
      <c r="L137" s="205"/>
      <c r="M137" s="206" t="s">
        <v>1</v>
      </c>
      <c r="N137" s="207" t="s">
        <v>40</v>
      </c>
      <c r="O137" s="62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9" t="s">
        <v>249</v>
      </c>
      <c r="AT137" s="169" t="s">
        <v>305</v>
      </c>
      <c r="AU137" s="169" t="s">
        <v>81</v>
      </c>
      <c r="AY137" s="18" t="s">
        <v>196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8" t="s">
        <v>87</v>
      </c>
      <c r="BK137" s="170">
        <f t="shared" si="9"/>
        <v>0</v>
      </c>
      <c r="BL137" s="18" t="s">
        <v>200</v>
      </c>
      <c r="BM137" s="169" t="s">
        <v>354</v>
      </c>
    </row>
    <row r="138" spans="1:65" s="2" customFormat="1" ht="16.5" customHeight="1">
      <c r="A138" s="33"/>
      <c r="B138" s="156"/>
      <c r="C138" s="157" t="s">
        <v>277</v>
      </c>
      <c r="D138" s="157" t="s">
        <v>197</v>
      </c>
      <c r="E138" s="158" t="s">
        <v>3383</v>
      </c>
      <c r="F138" s="159" t="s">
        <v>3384</v>
      </c>
      <c r="G138" s="160" t="s">
        <v>444</v>
      </c>
      <c r="H138" s="161">
        <v>16</v>
      </c>
      <c r="I138" s="162"/>
      <c r="J138" s="163">
        <f t="shared" si="0"/>
        <v>0</v>
      </c>
      <c r="K138" s="164"/>
      <c r="L138" s="34"/>
      <c r="M138" s="165" t="s">
        <v>1</v>
      </c>
      <c r="N138" s="166" t="s">
        <v>40</v>
      </c>
      <c r="O138" s="62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9" t="s">
        <v>200</v>
      </c>
      <c r="AT138" s="169" t="s">
        <v>197</v>
      </c>
      <c r="AU138" s="169" t="s">
        <v>81</v>
      </c>
      <c r="AY138" s="18" t="s">
        <v>196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8" t="s">
        <v>87</v>
      </c>
      <c r="BK138" s="170">
        <f t="shared" si="9"/>
        <v>0</v>
      </c>
      <c r="BL138" s="18" t="s">
        <v>200</v>
      </c>
      <c r="BM138" s="169" t="s">
        <v>362</v>
      </c>
    </row>
    <row r="139" spans="1:65" s="2" customFormat="1" ht="16.5" customHeight="1">
      <c r="A139" s="33"/>
      <c r="B139" s="156"/>
      <c r="C139" s="157" t="s">
        <v>285</v>
      </c>
      <c r="D139" s="157" t="s">
        <v>197</v>
      </c>
      <c r="E139" s="158" t="s">
        <v>3385</v>
      </c>
      <c r="F139" s="159" t="s">
        <v>3386</v>
      </c>
      <c r="G139" s="160" t="s">
        <v>444</v>
      </c>
      <c r="H139" s="161">
        <v>6</v>
      </c>
      <c r="I139" s="162"/>
      <c r="J139" s="163">
        <f t="shared" si="0"/>
        <v>0</v>
      </c>
      <c r="K139" s="164"/>
      <c r="L139" s="34"/>
      <c r="M139" s="165" t="s">
        <v>1</v>
      </c>
      <c r="N139" s="166" t="s">
        <v>40</v>
      </c>
      <c r="O139" s="62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9" t="s">
        <v>200</v>
      </c>
      <c r="AT139" s="169" t="s">
        <v>197</v>
      </c>
      <c r="AU139" s="169" t="s">
        <v>81</v>
      </c>
      <c r="AY139" s="18" t="s">
        <v>196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8" t="s">
        <v>87</v>
      </c>
      <c r="BK139" s="170">
        <f t="shared" si="9"/>
        <v>0</v>
      </c>
      <c r="BL139" s="18" t="s">
        <v>200</v>
      </c>
      <c r="BM139" s="169" t="s">
        <v>375</v>
      </c>
    </row>
    <row r="140" spans="1:65" s="2" customFormat="1" ht="24.2" customHeight="1">
      <c r="A140" s="33"/>
      <c r="B140" s="156"/>
      <c r="C140" s="157" t="s">
        <v>289</v>
      </c>
      <c r="D140" s="157" t="s">
        <v>197</v>
      </c>
      <c r="E140" s="158" t="s">
        <v>3387</v>
      </c>
      <c r="F140" s="159" t="s">
        <v>3388</v>
      </c>
      <c r="G140" s="160" t="s">
        <v>316</v>
      </c>
      <c r="H140" s="161">
        <v>300</v>
      </c>
      <c r="I140" s="162"/>
      <c r="J140" s="163">
        <f t="shared" si="0"/>
        <v>0</v>
      </c>
      <c r="K140" s="164"/>
      <c r="L140" s="34"/>
      <c r="M140" s="165" t="s">
        <v>1</v>
      </c>
      <c r="N140" s="166" t="s">
        <v>40</v>
      </c>
      <c r="O140" s="62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9" t="s">
        <v>200</v>
      </c>
      <c r="AT140" s="169" t="s">
        <v>197</v>
      </c>
      <c r="AU140" s="169" t="s">
        <v>81</v>
      </c>
      <c r="AY140" s="18" t="s">
        <v>196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8" t="s">
        <v>87</v>
      </c>
      <c r="BK140" s="170">
        <f t="shared" si="9"/>
        <v>0</v>
      </c>
      <c r="BL140" s="18" t="s">
        <v>200</v>
      </c>
      <c r="BM140" s="169" t="s">
        <v>388</v>
      </c>
    </row>
    <row r="141" spans="1:65" s="2" customFormat="1" ht="16.5" customHeight="1">
      <c r="A141" s="33"/>
      <c r="B141" s="156"/>
      <c r="C141" s="197" t="s">
        <v>294</v>
      </c>
      <c r="D141" s="197" t="s">
        <v>305</v>
      </c>
      <c r="E141" s="198" t="s">
        <v>3389</v>
      </c>
      <c r="F141" s="199" t="s">
        <v>3390</v>
      </c>
      <c r="G141" s="200" t="s">
        <v>316</v>
      </c>
      <c r="H141" s="201">
        <v>300</v>
      </c>
      <c r="I141" s="202"/>
      <c r="J141" s="203">
        <f t="shared" si="0"/>
        <v>0</v>
      </c>
      <c r="K141" s="204"/>
      <c r="L141" s="205"/>
      <c r="M141" s="206" t="s">
        <v>1</v>
      </c>
      <c r="N141" s="207" t="s">
        <v>40</v>
      </c>
      <c r="O141" s="62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9" t="s">
        <v>249</v>
      </c>
      <c r="AT141" s="169" t="s">
        <v>305</v>
      </c>
      <c r="AU141" s="169" t="s">
        <v>81</v>
      </c>
      <c r="AY141" s="18" t="s">
        <v>196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8" t="s">
        <v>87</v>
      </c>
      <c r="BK141" s="170">
        <f t="shared" si="9"/>
        <v>0</v>
      </c>
      <c r="BL141" s="18" t="s">
        <v>200</v>
      </c>
      <c r="BM141" s="169" t="s">
        <v>406</v>
      </c>
    </row>
    <row r="142" spans="1:65" s="2" customFormat="1" ht="21.75" customHeight="1">
      <c r="A142" s="33"/>
      <c r="B142" s="156"/>
      <c r="C142" s="157" t="s">
        <v>299</v>
      </c>
      <c r="D142" s="157" t="s">
        <v>197</v>
      </c>
      <c r="E142" s="158" t="s">
        <v>3391</v>
      </c>
      <c r="F142" s="159" t="s">
        <v>3074</v>
      </c>
      <c r="G142" s="160" t="s">
        <v>316</v>
      </c>
      <c r="H142" s="161">
        <v>50</v>
      </c>
      <c r="I142" s="162"/>
      <c r="J142" s="163">
        <f t="shared" si="0"/>
        <v>0</v>
      </c>
      <c r="K142" s="164"/>
      <c r="L142" s="34"/>
      <c r="M142" s="165" t="s">
        <v>1</v>
      </c>
      <c r="N142" s="166" t="s">
        <v>40</v>
      </c>
      <c r="O142" s="62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9" t="s">
        <v>200</v>
      </c>
      <c r="AT142" s="169" t="s">
        <v>197</v>
      </c>
      <c r="AU142" s="169" t="s">
        <v>81</v>
      </c>
      <c r="AY142" s="18" t="s">
        <v>196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8" t="s">
        <v>87</v>
      </c>
      <c r="BK142" s="170">
        <f t="shared" si="9"/>
        <v>0</v>
      </c>
      <c r="BL142" s="18" t="s">
        <v>200</v>
      </c>
      <c r="BM142" s="169" t="s">
        <v>419</v>
      </c>
    </row>
    <row r="143" spans="1:65" s="2" customFormat="1" ht="16.5" customHeight="1">
      <c r="A143" s="33"/>
      <c r="B143" s="156"/>
      <c r="C143" s="157" t="s">
        <v>304</v>
      </c>
      <c r="D143" s="157" t="s">
        <v>197</v>
      </c>
      <c r="E143" s="158" t="s">
        <v>3392</v>
      </c>
      <c r="F143" s="159" t="s">
        <v>3393</v>
      </c>
      <c r="G143" s="160" t="s">
        <v>1650</v>
      </c>
      <c r="H143" s="208"/>
      <c r="I143" s="162"/>
      <c r="J143" s="163">
        <f t="shared" si="0"/>
        <v>0</v>
      </c>
      <c r="K143" s="164"/>
      <c r="L143" s="34"/>
      <c r="M143" s="165" t="s">
        <v>1</v>
      </c>
      <c r="N143" s="166" t="s">
        <v>40</v>
      </c>
      <c r="O143" s="62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9" t="s">
        <v>200</v>
      </c>
      <c r="AT143" s="169" t="s">
        <v>197</v>
      </c>
      <c r="AU143" s="169" t="s">
        <v>81</v>
      </c>
      <c r="AY143" s="18" t="s">
        <v>196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8" t="s">
        <v>87</v>
      </c>
      <c r="BK143" s="170">
        <f t="shared" si="9"/>
        <v>0</v>
      </c>
      <c r="BL143" s="18" t="s">
        <v>200</v>
      </c>
      <c r="BM143" s="169" t="s">
        <v>2040</v>
      </c>
    </row>
    <row r="144" spans="1:65" s="2" customFormat="1" ht="16.5" customHeight="1">
      <c r="A144" s="33"/>
      <c r="B144" s="156"/>
      <c r="C144" s="157" t="s">
        <v>7</v>
      </c>
      <c r="D144" s="157" t="s">
        <v>197</v>
      </c>
      <c r="E144" s="158" t="s">
        <v>3394</v>
      </c>
      <c r="F144" s="159" t="s">
        <v>3395</v>
      </c>
      <c r="G144" s="160" t="s">
        <v>444</v>
      </c>
      <c r="H144" s="161">
        <v>1</v>
      </c>
      <c r="I144" s="162"/>
      <c r="J144" s="163">
        <f t="shared" si="0"/>
        <v>0</v>
      </c>
      <c r="K144" s="164"/>
      <c r="L144" s="34"/>
      <c r="M144" s="165" t="s">
        <v>1</v>
      </c>
      <c r="N144" s="166" t="s">
        <v>40</v>
      </c>
      <c r="O144" s="62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9" t="s">
        <v>200</v>
      </c>
      <c r="AT144" s="169" t="s">
        <v>197</v>
      </c>
      <c r="AU144" s="169" t="s">
        <v>81</v>
      </c>
      <c r="AY144" s="18" t="s">
        <v>196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8" t="s">
        <v>87</v>
      </c>
      <c r="BK144" s="170">
        <f t="shared" si="9"/>
        <v>0</v>
      </c>
      <c r="BL144" s="18" t="s">
        <v>200</v>
      </c>
      <c r="BM144" s="169" t="s">
        <v>441</v>
      </c>
    </row>
    <row r="145" spans="1:65" s="2" customFormat="1" ht="16.5" customHeight="1">
      <c r="A145" s="33"/>
      <c r="B145" s="156"/>
      <c r="C145" s="157" t="s">
        <v>313</v>
      </c>
      <c r="D145" s="157" t="s">
        <v>197</v>
      </c>
      <c r="E145" s="158" t="s">
        <v>3396</v>
      </c>
      <c r="F145" s="159" t="s">
        <v>3397</v>
      </c>
      <c r="G145" s="160" t="s">
        <v>444</v>
      </c>
      <c r="H145" s="161">
        <v>1</v>
      </c>
      <c r="I145" s="162"/>
      <c r="J145" s="163">
        <f t="shared" si="0"/>
        <v>0</v>
      </c>
      <c r="K145" s="164"/>
      <c r="L145" s="34"/>
      <c r="M145" s="165" t="s">
        <v>1</v>
      </c>
      <c r="N145" s="166" t="s">
        <v>40</v>
      </c>
      <c r="O145" s="62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9" t="s">
        <v>200</v>
      </c>
      <c r="AT145" s="169" t="s">
        <v>197</v>
      </c>
      <c r="AU145" s="169" t="s">
        <v>81</v>
      </c>
      <c r="AY145" s="18" t="s">
        <v>196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8" t="s">
        <v>87</v>
      </c>
      <c r="BK145" s="170">
        <f t="shared" si="9"/>
        <v>0</v>
      </c>
      <c r="BL145" s="18" t="s">
        <v>200</v>
      </c>
      <c r="BM145" s="169" t="s">
        <v>452</v>
      </c>
    </row>
    <row r="146" spans="1:65" s="2" customFormat="1" ht="16.5" customHeight="1">
      <c r="A146" s="33"/>
      <c r="B146" s="156"/>
      <c r="C146" s="157" t="s">
        <v>319</v>
      </c>
      <c r="D146" s="157" t="s">
        <v>197</v>
      </c>
      <c r="E146" s="158" t="s">
        <v>3398</v>
      </c>
      <c r="F146" s="159" t="s">
        <v>3399</v>
      </c>
      <c r="G146" s="160" t="s">
        <v>444</v>
      </c>
      <c r="H146" s="161">
        <v>1</v>
      </c>
      <c r="I146" s="162"/>
      <c r="J146" s="163">
        <f t="shared" si="0"/>
        <v>0</v>
      </c>
      <c r="K146" s="164"/>
      <c r="L146" s="34"/>
      <c r="M146" s="165" t="s">
        <v>1</v>
      </c>
      <c r="N146" s="166" t="s">
        <v>40</v>
      </c>
      <c r="O146" s="62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9" t="s">
        <v>200</v>
      </c>
      <c r="AT146" s="169" t="s">
        <v>197</v>
      </c>
      <c r="AU146" s="169" t="s">
        <v>81</v>
      </c>
      <c r="AY146" s="18" t="s">
        <v>196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8" t="s">
        <v>87</v>
      </c>
      <c r="BK146" s="170">
        <f t="shared" si="9"/>
        <v>0</v>
      </c>
      <c r="BL146" s="18" t="s">
        <v>200</v>
      </c>
      <c r="BM146" s="169" t="s">
        <v>462</v>
      </c>
    </row>
    <row r="147" spans="1:65" s="2" customFormat="1" ht="16.5" customHeight="1">
      <c r="A147" s="33"/>
      <c r="B147" s="156"/>
      <c r="C147" s="157" t="s">
        <v>2047</v>
      </c>
      <c r="D147" s="157" t="s">
        <v>197</v>
      </c>
      <c r="E147" s="158" t="s">
        <v>3400</v>
      </c>
      <c r="F147" s="159" t="s">
        <v>3401</v>
      </c>
      <c r="G147" s="160" t="s">
        <v>2409</v>
      </c>
      <c r="H147" s="161">
        <v>8</v>
      </c>
      <c r="I147" s="162"/>
      <c r="J147" s="163">
        <f t="shared" si="0"/>
        <v>0</v>
      </c>
      <c r="K147" s="164"/>
      <c r="L147" s="34"/>
      <c r="M147" s="165" t="s">
        <v>1</v>
      </c>
      <c r="N147" s="166" t="s">
        <v>40</v>
      </c>
      <c r="O147" s="62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9" t="s">
        <v>200</v>
      </c>
      <c r="AT147" s="169" t="s">
        <v>197</v>
      </c>
      <c r="AU147" s="169" t="s">
        <v>81</v>
      </c>
      <c r="AY147" s="18" t="s">
        <v>196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8" t="s">
        <v>87</v>
      </c>
      <c r="BK147" s="170">
        <f t="shared" si="9"/>
        <v>0</v>
      </c>
      <c r="BL147" s="18" t="s">
        <v>200</v>
      </c>
      <c r="BM147" s="169" t="s">
        <v>472</v>
      </c>
    </row>
    <row r="148" spans="1:65" s="12" customFormat="1" ht="25.9" customHeight="1">
      <c r="B148" s="146"/>
      <c r="D148" s="147" t="s">
        <v>73</v>
      </c>
      <c r="E148" s="148" t="s">
        <v>2931</v>
      </c>
      <c r="F148" s="148" t="s">
        <v>3402</v>
      </c>
      <c r="I148" s="149"/>
      <c r="J148" s="134">
        <f>BK148</f>
        <v>0</v>
      </c>
      <c r="L148" s="146"/>
      <c r="M148" s="150"/>
      <c r="N148" s="151"/>
      <c r="O148" s="151"/>
      <c r="P148" s="152">
        <f>SUM(P149:P172)</f>
        <v>0</v>
      </c>
      <c r="Q148" s="151"/>
      <c r="R148" s="152">
        <f>SUM(R149:R172)</f>
        <v>0</v>
      </c>
      <c r="S148" s="151"/>
      <c r="T148" s="153">
        <f>SUM(T149:T172)</f>
        <v>0</v>
      </c>
      <c r="AR148" s="147" t="s">
        <v>81</v>
      </c>
      <c r="AT148" s="154" t="s">
        <v>73</v>
      </c>
      <c r="AU148" s="154" t="s">
        <v>74</v>
      </c>
      <c r="AY148" s="147" t="s">
        <v>196</v>
      </c>
      <c r="BK148" s="155">
        <f>SUM(BK149:BK172)</f>
        <v>0</v>
      </c>
    </row>
    <row r="149" spans="1:65" s="2" customFormat="1" ht="24.2" customHeight="1">
      <c r="A149" s="33"/>
      <c r="B149" s="156"/>
      <c r="C149" s="157" t="s">
        <v>2052</v>
      </c>
      <c r="D149" s="157" t="s">
        <v>197</v>
      </c>
      <c r="E149" s="158" t="s">
        <v>3403</v>
      </c>
      <c r="F149" s="159" t="s">
        <v>3404</v>
      </c>
      <c r="G149" s="160" t="s">
        <v>444</v>
      </c>
      <c r="H149" s="161">
        <v>8</v>
      </c>
      <c r="I149" s="162"/>
      <c r="J149" s="163">
        <f t="shared" ref="J149:J172" si="10">ROUND(I149*H149,2)</f>
        <v>0</v>
      </c>
      <c r="K149" s="164"/>
      <c r="L149" s="34"/>
      <c r="M149" s="165" t="s">
        <v>1</v>
      </c>
      <c r="N149" s="166" t="s">
        <v>40</v>
      </c>
      <c r="O149" s="62"/>
      <c r="P149" s="167">
        <f t="shared" ref="P149:P172" si="11">O149*H149</f>
        <v>0</v>
      </c>
      <c r="Q149" s="167">
        <v>0</v>
      </c>
      <c r="R149" s="167">
        <f t="shared" ref="R149:R172" si="12">Q149*H149</f>
        <v>0</v>
      </c>
      <c r="S149" s="167">
        <v>0</v>
      </c>
      <c r="T149" s="168">
        <f t="shared" ref="T149:T172" si="13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9" t="s">
        <v>200</v>
      </c>
      <c r="AT149" s="169" t="s">
        <v>197</v>
      </c>
      <c r="AU149" s="169" t="s">
        <v>81</v>
      </c>
      <c r="AY149" s="18" t="s">
        <v>196</v>
      </c>
      <c r="BE149" s="170">
        <f t="shared" ref="BE149:BE172" si="14">IF(N149="základná",J149,0)</f>
        <v>0</v>
      </c>
      <c r="BF149" s="170">
        <f t="shared" ref="BF149:BF172" si="15">IF(N149="znížená",J149,0)</f>
        <v>0</v>
      </c>
      <c r="BG149" s="170">
        <f t="shared" ref="BG149:BG172" si="16">IF(N149="zákl. prenesená",J149,0)</f>
        <v>0</v>
      </c>
      <c r="BH149" s="170">
        <f t="shared" ref="BH149:BH172" si="17">IF(N149="zníž. prenesená",J149,0)</f>
        <v>0</v>
      </c>
      <c r="BI149" s="170">
        <f t="shared" ref="BI149:BI172" si="18">IF(N149="nulová",J149,0)</f>
        <v>0</v>
      </c>
      <c r="BJ149" s="18" t="s">
        <v>87</v>
      </c>
      <c r="BK149" s="170">
        <f t="shared" ref="BK149:BK172" si="19">ROUND(I149*H149,2)</f>
        <v>0</v>
      </c>
      <c r="BL149" s="18" t="s">
        <v>200</v>
      </c>
      <c r="BM149" s="169" t="s">
        <v>488</v>
      </c>
    </row>
    <row r="150" spans="1:65" s="2" customFormat="1" ht="76.349999999999994" customHeight="1">
      <c r="A150" s="33"/>
      <c r="B150" s="156"/>
      <c r="C150" s="197" t="s">
        <v>354</v>
      </c>
      <c r="D150" s="197" t="s">
        <v>305</v>
      </c>
      <c r="E150" s="198" t="s">
        <v>3405</v>
      </c>
      <c r="F150" s="199" t="s">
        <v>3406</v>
      </c>
      <c r="G150" s="200" t="s">
        <v>444</v>
      </c>
      <c r="H150" s="201">
        <v>8</v>
      </c>
      <c r="I150" s="202"/>
      <c r="J150" s="203">
        <f t="shared" si="10"/>
        <v>0</v>
      </c>
      <c r="K150" s="204"/>
      <c r="L150" s="205"/>
      <c r="M150" s="206" t="s">
        <v>1</v>
      </c>
      <c r="N150" s="207" t="s">
        <v>40</v>
      </c>
      <c r="O150" s="62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9" t="s">
        <v>249</v>
      </c>
      <c r="AT150" s="169" t="s">
        <v>305</v>
      </c>
      <c r="AU150" s="169" t="s">
        <v>81</v>
      </c>
      <c r="AY150" s="18" t="s">
        <v>196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8" t="s">
        <v>87</v>
      </c>
      <c r="BK150" s="170">
        <f t="shared" si="19"/>
        <v>0</v>
      </c>
      <c r="BL150" s="18" t="s">
        <v>200</v>
      </c>
      <c r="BM150" s="169" t="s">
        <v>497</v>
      </c>
    </row>
    <row r="151" spans="1:65" s="2" customFormat="1" ht="24.2" customHeight="1">
      <c r="A151" s="33"/>
      <c r="B151" s="156"/>
      <c r="C151" s="157" t="s">
        <v>358</v>
      </c>
      <c r="D151" s="157" t="s">
        <v>197</v>
      </c>
      <c r="E151" s="158" t="s">
        <v>3407</v>
      </c>
      <c r="F151" s="159" t="s">
        <v>3408</v>
      </c>
      <c r="G151" s="160" t="s">
        <v>444</v>
      </c>
      <c r="H151" s="161">
        <v>36</v>
      </c>
      <c r="I151" s="162"/>
      <c r="J151" s="163">
        <f t="shared" si="10"/>
        <v>0</v>
      </c>
      <c r="K151" s="164"/>
      <c r="L151" s="34"/>
      <c r="M151" s="165" t="s">
        <v>1</v>
      </c>
      <c r="N151" s="166" t="s">
        <v>40</v>
      </c>
      <c r="O151" s="62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9" t="s">
        <v>200</v>
      </c>
      <c r="AT151" s="169" t="s">
        <v>197</v>
      </c>
      <c r="AU151" s="169" t="s">
        <v>81</v>
      </c>
      <c r="AY151" s="18" t="s">
        <v>196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8" t="s">
        <v>87</v>
      </c>
      <c r="BK151" s="170">
        <f t="shared" si="19"/>
        <v>0</v>
      </c>
      <c r="BL151" s="18" t="s">
        <v>200</v>
      </c>
      <c r="BM151" s="169" t="s">
        <v>512</v>
      </c>
    </row>
    <row r="152" spans="1:65" s="2" customFormat="1" ht="76.349999999999994" customHeight="1">
      <c r="A152" s="33"/>
      <c r="B152" s="156"/>
      <c r="C152" s="197" t="s">
        <v>362</v>
      </c>
      <c r="D152" s="197" t="s">
        <v>305</v>
      </c>
      <c r="E152" s="198" t="s">
        <v>3409</v>
      </c>
      <c r="F152" s="199" t="s">
        <v>3410</v>
      </c>
      <c r="G152" s="200" t="s">
        <v>444</v>
      </c>
      <c r="H152" s="201">
        <v>36</v>
      </c>
      <c r="I152" s="202"/>
      <c r="J152" s="203">
        <f t="shared" si="10"/>
        <v>0</v>
      </c>
      <c r="K152" s="204"/>
      <c r="L152" s="205"/>
      <c r="M152" s="206" t="s">
        <v>1</v>
      </c>
      <c r="N152" s="207" t="s">
        <v>40</v>
      </c>
      <c r="O152" s="62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9" t="s">
        <v>249</v>
      </c>
      <c r="AT152" s="169" t="s">
        <v>305</v>
      </c>
      <c r="AU152" s="169" t="s">
        <v>81</v>
      </c>
      <c r="AY152" s="18" t="s">
        <v>196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8" t="s">
        <v>87</v>
      </c>
      <c r="BK152" s="170">
        <f t="shared" si="19"/>
        <v>0</v>
      </c>
      <c r="BL152" s="18" t="s">
        <v>200</v>
      </c>
      <c r="BM152" s="169" t="s">
        <v>521</v>
      </c>
    </row>
    <row r="153" spans="1:65" s="2" customFormat="1" ht="24.2" customHeight="1">
      <c r="A153" s="33"/>
      <c r="B153" s="156"/>
      <c r="C153" s="157" t="s">
        <v>368</v>
      </c>
      <c r="D153" s="157" t="s">
        <v>197</v>
      </c>
      <c r="E153" s="158" t="s">
        <v>3411</v>
      </c>
      <c r="F153" s="159" t="s">
        <v>3412</v>
      </c>
      <c r="G153" s="160" t="s">
        <v>444</v>
      </c>
      <c r="H153" s="161">
        <v>1</v>
      </c>
      <c r="I153" s="162"/>
      <c r="J153" s="163">
        <f t="shared" si="10"/>
        <v>0</v>
      </c>
      <c r="K153" s="164"/>
      <c r="L153" s="34"/>
      <c r="M153" s="165" t="s">
        <v>1</v>
      </c>
      <c r="N153" s="166" t="s">
        <v>40</v>
      </c>
      <c r="O153" s="62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9" t="s">
        <v>200</v>
      </c>
      <c r="AT153" s="169" t="s">
        <v>197</v>
      </c>
      <c r="AU153" s="169" t="s">
        <v>81</v>
      </c>
      <c r="AY153" s="18" t="s">
        <v>196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8" t="s">
        <v>87</v>
      </c>
      <c r="BK153" s="170">
        <f t="shared" si="19"/>
        <v>0</v>
      </c>
      <c r="BL153" s="18" t="s">
        <v>200</v>
      </c>
      <c r="BM153" s="169" t="s">
        <v>549</v>
      </c>
    </row>
    <row r="154" spans="1:65" s="2" customFormat="1" ht="76.349999999999994" customHeight="1">
      <c r="A154" s="33"/>
      <c r="B154" s="156"/>
      <c r="C154" s="197" t="s">
        <v>375</v>
      </c>
      <c r="D154" s="197" t="s">
        <v>305</v>
      </c>
      <c r="E154" s="198" t="s">
        <v>3413</v>
      </c>
      <c r="F154" s="199" t="s">
        <v>3414</v>
      </c>
      <c r="G154" s="200" t="s">
        <v>444</v>
      </c>
      <c r="H154" s="201">
        <v>1</v>
      </c>
      <c r="I154" s="202"/>
      <c r="J154" s="203">
        <f t="shared" si="10"/>
        <v>0</v>
      </c>
      <c r="K154" s="204"/>
      <c r="L154" s="205"/>
      <c r="M154" s="206" t="s">
        <v>1</v>
      </c>
      <c r="N154" s="207" t="s">
        <v>40</v>
      </c>
      <c r="O154" s="62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9" t="s">
        <v>249</v>
      </c>
      <c r="AT154" s="169" t="s">
        <v>305</v>
      </c>
      <c r="AU154" s="169" t="s">
        <v>81</v>
      </c>
      <c r="AY154" s="18" t="s">
        <v>196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8" t="s">
        <v>87</v>
      </c>
      <c r="BK154" s="170">
        <f t="shared" si="19"/>
        <v>0</v>
      </c>
      <c r="BL154" s="18" t="s">
        <v>200</v>
      </c>
      <c r="BM154" s="169" t="s">
        <v>558</v>
      </c>
    </row>
    <row r="155" spans="1:65" s="2" customFormat="1" ht="16.5" customHeight="1">
      <c r="A155" s="33"/>
      <c r="B155" s="156"/>
      <c r="C155" s="197" t="s">
        <v>381</v>
      </c>
      <c r="D155" s="197" t="s">
        <v>305</v>
      </c>
      <c r="E155" s="198" t="s">
        <v>3415</v>
      </c>
      <c r="F155" s="199" t="s">
        <v>3416</v>
      </c>
      <c r="G155" s="200" t="s">
        <v>444</v>
      </c>
      <c r="H155" s="201">
        <v>1</v>
      </c>
      <c r="I155" s="202"/>
      <c r="J155" s="203">
        <f t="shared" si="10"/>
        <v>0</v>
      </c>
      <c r="K155" s="204"/>
      <c r="L155" s="205"/>
      <c r="M155" s="206" t="s">
        <v>1</v>
      </c>
      <c r="N155" s="207" t="s">
        <v>40</v>
      </c>
      <c r="O155" s="62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9" t="s">
        <v>249</v>
      </c>
      <c r="AT155" s="169" t="s">
        <v>305</v>
      </c>
      <c r="AU155" s="169" t="s">
        <v>81</v>
      </c>
      <c r="AY155" s="18" t="s">
        <v>196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8" t="s">
        <v>87</v>
      </c>
      <c r="BK155" s="170">
        <f t="shared" si="19"/>
        <v>0</v>
      </c>
      <c r="BL155" s="18" t="s">
        <v>200</v>
      </c>
      <c r="BM155" s="169" t="s">
        <v>567</v>
      </c>
    </row>
    <row r="156" spans="1:65" s="2" customFormat="1" ht="55.5" customHeight="1">
      <c r="A156" s="33"/>
      <c r="B156" s="156"/>
      <c r="C156" s="197" t="s">
        <v>388</v>
      </c>
      <c r="D156" s="197" t="s">
        <v>305</v>
      </c>
      <c r="E156" s="198" t="s">
        <v>3417</v>
      </c>
      <c r="F156" s="199" t="s">
        <v>3418</v>
      </c>
      <c r="G156" s="200" t="s">
        <v>444</v>
      </c>
      <c r="H156" s="201">
        <v>1</v>
      </c>
      <c r="I156" s="202"/>
      <c r="J156" s="203">
        <f t="shared" si="10"/>
        <v>0</v>
      </c>
      <c r="K156" s="204"/>
      <c r="L156" s="205"/>
      <c r="M156" s="206" t="s">
        <v>1</v>
      </c>
      <c r="N156" s="207" t="s">
        <v>40</v>
      </c>
      <c r="O156" s="62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9" t="s">
        <v>249</v>
      </c>
      <c r="AT156" s="169" t="s">
        <v>305</v>
      </c>
      <c r="AU156" s="169" t="s">
        <v>81</v>
      </c>
      <c r="AY156" s="18" t="s">
        <v>196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8" t="s">
        <v>87</v>
      </c>
      <c r="BK156" s="170">
        <f t="shared" si="19"/>
        <v>0</v>
      </c>
      <c r="BL156" s="18" t="s">
        <v>200</v>
      </c>
      <c r="BM156" s="169" t="s">
        <v>596</v>
      </c>
    </row>
    <row r="157" spans="1:65" s="2" customFormat="1" ht="62.85" customHeight="1">
      <c r="A157" s="33"/>
      <c r="B157" s="156"/>
      <c r="C157" s="197" t="s">
        <v>398</v>
      </c>
      <c r="D157" s="197" t="s">
        <v>305</v>
      </c>
      <c r="E157" s="198" t="s">
        <v>3419</v>
      </c>
      <c r="F157" s="199" t="s">
        <v>3420</v>
      </c>
      <c r="G157" s="200" t="s">
        <v>444</v>
      </c>
      <c r="H157" s="201">
        <v>2</v>
      </c>
      <c r="I157" s="202"/>
      <c r="J157" s="203">
        <f t="shared" si="10"/>
        <v>0</v>
      </c>
      <c r="K157" s="204"/>
      <c r="L157" s="205"/>
      <c r="M157" s="206" t="s">
        <v>1</v>
      </c>
      <c r="N157" s="207" t="s">
        <v>40</v>
      </c>
      <c r="O157" s="62"/>
      <c r="P157" s="167">
        <f t="shared" si="11"/>
        <v>0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9" t="s">
        <v>249</v>
      </c>
      <c r="AT157" s="169" t="s">
        <v>305</v>
      </c>
      <c r="AU157" s="169" t="s">
        <v>81</v>
      </c>
      <c r="AY157" s="18" t="s">
        <v>196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8" t="s">
        <v>87</v>
      </c>
      <c r="BK157" s="170">
        <f t="shared" si="19"/>
        <v>0</v>
      </c>
      <c r="BL157" s="18" t="s">
        <v>200</v>
      </c>
      <c r="BM157" s="169" t="s">
        <v>609</v>
      </c>
    </row>
    <row r="158" spans="1:65" s="2" customFormat="1" ht="16.5" customHeight="1">
      <c r="A158" s="33"/>
      <c r="B158" s="156"/>
      <c r="C158" s="197" t="s">
        <v>406</v>
      </c>
      <c r="D158" s="197" t="s">
        <v>305</v>
      </c>
      <c r="E158" s="198" t="s">
        <v>3421</v>
      </c>
      <c r="F158" s="199" t="s">
        <v>3422</v>
      </c>
      <c r="G158" s="200" t="s">
        <v>444</v>
      </c>
      <c r="H158" s="201">
        <v>1</v>
      </c>
      <c r="I158" s="202"/>
      <c r="J158" s="203">
        <f t="shared" si="10"/>
        <v>0</v>
      </c>
      <c r="K158" s="204"/>
      <c r="L158" s="205"/>
      <c r="M158" s="206" t="s">
        <v>1</v>
      </c>
      <c r="N158" s="207" t="s">
        <v>40</v>
      </c>
      <c r="O158" s="62"/>
      <c r="P158" s="167">
        <f t="shared" si="11"/>
        <v>0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9" t="s">
        <v>249</v>
      </c>
      <c r="AT158" s="169" t="s">
        <v>305</v>
      </c>
      <c r="AU158" s="169" t="s">
        <v>81</v>
      </c>
      <c r="AY158" s="18" t="s">
        <v>196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8" t="s">
        <v>87</v>
      </c>
      <c r="BK158" s="170">
        <f t="shared" si="19"/>
        <v>0</v>
      </c>
      <c r="BL158" s="18" t="s">
        <v>200</v>
      </c>
      <c r="BM158" s="169" t="s">
        <v>619</v>
      </c>
    </row>
    <row r="159" spans="1:65" s="2" customFormat="1" ht="24.2" customHeight="1">
      <c r="A159" s="33"/>
      <c r="B159" s="156"/>
      <c r="C159" s="197" t="s">
        <v>412</v>
      </c>
      <c r="D159" s="197" t="s">
        <v>305</v>
      </c>
      <c r="E159" s="198" t="s">
        <v>3423</v>
      </c>
      <c r="F159" s="199" t="s">
        <v>3424</v>
      </c>
      <c r="G159" s="200" t="s">
        <v>444</v>
      </c>
      <c r="H159" s="201">
        <v>2</v>
      </c>
      <c r="I159" s="202"/>
      <c r="J159" s="203">
        <f t="shared" si="10"/>
        <v>0</v>
      </c>
      <c r="K159" s="204"/>
      <c r="L159" s="205"/>
      <c r="M159" s="206" t="s">
        <v>1</v>
      </c>
      <c r="N159" s="207" t="s">
        <v>40</v>
      </c>
      <c r="O159" s="62"/>
      <c r="P159" s="167">
        <f t="shared" si="11"/>
        <v>0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9" t="s">
        <v>249</v>
      </c>
      <c r="AT159" s="169" t="s">
        <v>305</v>
      </c>
      <c r="AU159" s="169" t="s">
        <v>81</v>
      </c>
      <c r="AY159" s="18" t="s">
        <v>196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8" t="s">
        <v>87</v>
      </c>
      <c r="BK159" s="170">
        <f t="shared" si="19"/>
        <v>0</v>
      </c>
      <c r="BL159" s="18" t="s">
        <v>200</v>
      </c>
      <c r="BM159" s="169" t="s">
        <v>635</v>
      </c>
    </row>
    <row r="160" spans="1:65" s="2" customFormat="1" ht="24.2" customHeight="1">
      <c r="A160" s="33"/>
      <c r="B160" s="156"/>
      <c r="C160" s="197" t="s">
        <v>419</v>
      </c>
      <c r="D160" s="197" t="s">
        <v>305</v>
      </c>
      <c r="E160" s="198" t="s">
        <v>3425</v>
      </c>
      <c r="F160" s="199" t="s">
        <v>3426</v>
      </c>
      <c r="G160" s="200" t="s">
        <v>444</v>
      </c>
      <c r="H160" s="201">
        <v>1</v>
      </c>
      <c r="I160" s="202"/>
      <c r="J160" s="203">
        <f t="shared" si="10"/>
        <v>0</v>
      </c>
      <c r="K160" s="204"/>
      <c r="L160" s="205"/>
      <c r="M160" s="206" t="s">
        <v>1</v>
      </c>
      <c r="N160" s="207" t="s">
        <v>40</v>
      </c>
      <c r="O160" s="62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9" t="s">
        <v>249</v>
      </c>
      <c r="AT160" s="169" t="s">
        <v>305</v>
      </c>
      <c r="AU160" s="169" t="s">
        <v>81</v>
      </c>
      <c r="AY160" s="18" t="s">
        <v>196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8" t="s">
        <v>87</v>
      </c>
      <c r="BK160" s="170">
        <f t="shared" si="19"/>
        <v>0</v>
      </c>
      <c r="BL160" s="18" t="s">
        <v>200</v>
      </c>
      <c r="BM160" s="169" t="s">
        <v>644</v>
      </c>
    </row>
    <row r="161" spans="1:65" s="2" customFormat="1" ht="16.5" customHeight="1">
      <c r="A161" s="33"/>
      <c r="B161" s="156"/>
      <c r="C161" s="157" t="s">
        <v>428</v>
      </c>
      <c r="D161" s="157" t="s">
        <v>197</v>
      </c>
      <c r="E161" s="158" t="s">
        <v>3357</v>
      </c>
      <c r="F161" s="159" t="s">
        <v>3358</v>
      </c>
      <c r="G161" s="160" t="s">
        <v>316</v>
      </c>
      <c r="H161" s="161">
        <v>700</v>
      </c>
      <c r="I161" s="162"/>
      <c r="J161" s="163">
        <f t="shared" si="10"/>
        <v>0</v>
      </c>
      <c r="K161" s="164"/>
      <c r="L161" s="34"/>
      <c r="M161" s="165" t="s">
        <v>1</v>
      </c>
      <c r="N161" s="166" t="s">
        <v>40</v>
      </c>
      <c r="O161" s="62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9" t="s">
        <v>200</v>
      </c>
      <c r="AT161" s="169" t="s">
        <v>197</v>
      </c>
      <c r="AU161" s="169" t="s">
        <v>81</v>
      </c>
      <c r="AY161" s="18" t="s">
        <v>196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8" t="s">
        <v>87</v>
      </c>
      <c r="BK161" s="170">
        <f t="shared" si="19"/>
        <v>0</v>
      </c>
      <c r="BL161" s="18" t="s">
        <v>200</v>
      </c>
      <c r="BM161" s="169" t="s">
        <v>653</v>
      </c>
    </row>
    <row r="162" spans="1:65" s="2" customFormat="1" ht="16.5" customHeight="1">
      <c r="A162" s="33"/>
      <c r="B162" s="156"/>
      <c r="C162" s="157" t="s">
        <v>2040</v>
      </c>
      <c r="D162" s="157" t="s">
        <v>197</v>
      </c>
      <c r="E162" s="158" t="s">
        <v>3427</v>
      </c>
      <c r="F162" s="159" t="s">
        <v>3428</v>
      </c>
      <c r="G162" s="160" t="s">
        <v>316</v>
      </c>
      <c r="H162" s="161">
        <v>700</v>
      </c>
      <c r="I162" s="162"/>
      <c r="J162" s="163">
        <f t="shared" si="10"/>
        <v>0</v>
      </c>
      <c r="K162" s="164"/>
      <c r="L162" s="34"/>
      <c r="M162" s="165" t="s">
        <v>1</v>
      </c>
      <c r="N162" s="166" t="s">
        <v>40</v>
      </c>
      <c r="O162" s="62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9" t="s">
        <v>200</v>
      </c>
      <c r="AT162" s="169" t="s">
        <v>197</v>
      </c>
      <c r="AU162" s="169" t="s">
        <v>81</v>
      </c>
      <c r="AY162" s="18" t="s">
        <v>196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8" t="s">
        <v>87</v>
      </c>
      <c r="BK162" s="170">
        <f t="shared" si="19"/>
        <v>0</v>
      </c>
      <c r="BL162" s="18" t="s">
        <v>200</v>
      </c>
      <c r="BM162" s="169" t="s">
        <v>666</v>
      </c>
    </row>
    <row r="163" spans="1:65" s="2" customFormat="1" ht="16.5" customHeight="1">
      <c r="A163" s="33"/>
      <c r="B163" s="156"/>
      <c r="C163" s="197" t="s">
        <v>432</v>
      </c>
      <c r="D163" s="197" t="s">
        <v>305</v>
      </c>
      <c r="E163" s="198" t="s">
        <v>3429</v>
      </c>
      <c r="F163" s="199" t="s">
        <v>3430</v>
      </c>
      <c r="G163" s="200" t="s">
        <v>316</v>
      </c>
      <c r="H163" s="201">
        <v>700</v>
      </c>
      <c r="I163" s="202"/>
      <c r="J163" s="203">
        <f t="shared" si="10"/>
        <v>0</v>
      </c>
      <c r="K163" s="204"/>
      <c r="L163" s="205"/>
      <c r="M163" s="206" t="s">
        <v>1</v>
      </c>
      <c r="N163" s="207" t="s">
        <v>40</v>
      </c>
      <c r="O163" s="62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9" t="s">
        <v>249</v>
      </c>
      <c r="AT163" s="169" t="s">
        <v>305</v>
      </c>
      <c r="AU163" s="169" t="s">
        <v>81</v>
      </c>
      <c r="AY163" s="18" t="s">
        <v>196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8" t="s">
        <v>87</v>
      </c>
      <c r="BK163" s="170">
        <f t="shared" si="19"/>
        <v>0</v>
      </c>
      <c r="BL163" s="18" t="s">
        <v>200</v>
      </c>
      <c r="BM163" s="169" t="s">
        <v>674</v>
      </c>
    </row>
    <row r="164" spans="1:65" s="2" customFormat="1" ht="16.5" customHeight="1">
      <c r="A164" s="33"/>
      <c r="B164" s="156"/>
      <c r="C164" s="197" t="s">
        <v>441</v>
      </c>
      <c r="D164" s="197" t="s">
        <v>305</v>
      </c>
      <c r="E164" s="198" t="s">
        <v>3363</v>
      </c>
      <c r="F164" s="199" t="s">
        <v>3364</v>
      </c>
      <c r="G164" s="200" t="s">
        <v>316</v>
      </c>
      <c r="H164" s="201">
        <v>1400</v>
      </c>
      <c r="I164" s="202"/>
      <c r="J164" s="203">
        <f t="shared" si="10"/>
        <v>0</v>
      </c>
      <c r="K164" s="204"/>
      <c r="L164" s="205"/>
      <c r="M164" s="206" t="s">
        <v>1</v>
      </c>
      <c r="N164" s="207" t="s">
        <v>40</v>
      </c>
      <c r="O164" s="62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9" t="s">
        <v>249</v>
      </c>
      <c r="AT164" s="169" t="s">
        <v>305</v>
      </c>
      <c r="AU164" s="169" t="s">
        <v>81</v>
      </c>
      <c r="AY164" s="18" t="s">
        <v>196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8" t="s">
        <v>87</v>
      </c>
      <c r="BK164" s="170">
        <f t="shared" si="19"/>
        <v>0</v>
      </c>
      <c r="BL164" s="18" t="s">
        <v>200</v>
      </c>
      <c r="BM164" s="169" t="s">
        <v>682</v>
      </c>
    </row>
    <row r="165" spans="1:65" s="2" customFormat="1" ht="16.5" customHeight="1">
      <c r="A165" s="33"/>
      <c r="B165" s="156"/>
      <c r="C165" s="157" t="s">
        <v>447</v>
      </c>
      <c r="D165" s="157" t="s">
        <v>197</v>
      </c>
      <c r="E165" s="158" t="s">
        <v>3383</v>
      </c>
      <c r="F165" s="159" t="s">
        <v>3384</v>
      </c>
      <c r="G165" s="160" t="s">
        <v>444</v>
      </c>
      <c r="H165" s="161">
        <v>12</v>
      </c>
      <c r="I165" s="162"/>
      <c r="J165" s="163">
        <f t="shared" si="10"/>
        <v>0</v>
      </c>
      <c r="K165" s="164"/>
      <c r="L165" s="34"/>
      <c r="M165" s="165" t="s">
        <v>1</v>
      </c>
      <c r="N165" s="166" t="s">
        <v>40</v>
      </c>
      <c r="O165" s="62"/>
      <c r="P165" s="167">
        <f t="shared" si="11"/>
        <v>0</v>
      </c>
      <c r="Q165" s="167">
        <v>0</v>
      </c>
      <c r="R165" s="167">
        <f t="shared" si="12"/>
        <v>0</v>
      </c>
      <c r="S165" s="167">
        <v>0</v>
      </c>
      <c r="T165" s="168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9" t="s">
        <v>200</v>
      </c>
      <c r="AT165" s="169" t="s">
        <v>197</v>
      </c>
      <c r="AU165" s="169" t="s">
        <v>81</v>
      </c>
      <c r="AY165" s="18" t="s">
        <v>196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8" t="s">
        <v>87</v>
      </c>
      <c r="BK165" s="170">
        <f t="shared" si="19"/>
        <v>0</v>
      </c>
      <c r="BL165" s="18" t="s">
        <v>200</v>
      </c>
      <c r="BM165" s="169" t="s">
        <v>692</v>
      </c>
    </row>
    <row r="166" spans="1:65" s="2" customFormat="1" ht="16.5" customHeight="1">
      <c r="A166" s="33"/>
      <c r="B166" s="156"/>
      <c r="C166" s="157" t="s">
        <v>452</v>
      </c>
      <c r="D166" s="157" t="s">
        <v>197</v>
      </c>
      <c r="E166" s="158" t="s">
        <v>3385</v>
      </c>
      <c r="F166" s="159" t="s">
        <v>3386</v>
      </c>
      <c r="G166" s="160" t="s">
        <v>444</v>
      </c>
      <c r="H166" s="161">
        <v>12</v>
      </c>
      <c r="I166" s="162"/>
      <c r="J166" s="163">
        <f t="shared" si="10"/>
        <v>0</v>
      </c>
      <c r="K166" s="164"/>
      <c r="L166" s="34"/>
      <c r="M166" s="165" t="s">
        <v>1</v>
      </c>
      <c r="N166" s="166" t="s">
        <v>40</v>
      </c>
      <c r="O166" s="62"/>
      <c r="P166" s="167">
        <f t="shared" si="11"/>
        <v>0</v>
      </c>
      <c r="Q166" s="167">
        <v>0</v>
      </c>
      <c r="R166" s="167">
        <f t="shared" si="12"/>
        <v>0</v>
      </c>
      <c r="S166" s="167">
        <v>0</v>
      </c>
      <c r="T166" s="168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9" t="s">
        <v>200</v>
      </c>
      <c r="AT166" s="169" t="s">
        <v>197</v>
      </c>
      <c r="AU166" s="169" t="s">
        <v>81</v>
      </c>
      <c r="AY166" s="18" t="s">
        <v>196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8" t="s">
        <v>87</v>
      </c>
      <c r="BK166" s="170">
        <f t="shared" si="19"/>
        <v>0</v>
      </c>
      <c r="BL166" s="18" t="s">
        <v>200</v>
      </c>
      <c r="BM166" s="169" t="s">
        <v>701</v>
      </c>
    </row>
    <row r="167" spans="1:65" s="2" customFormat="1" ht="16.5" customHeight="1">
      <c r="A167" s="33"/>
      <c r="B167" s="156"/>
      <c r="C167" s="157" t="s">
        <v>456</v>
      </c>
      <c r="D167" s="157" t="s">
        <v>197</v>
      </c>
      <c r="E167" s="158" t="s">
        <v>3392</v>
      </c>
      <c r="F167" s="159" t="s">
        <v>3393</v>
      </c>
      <c r="G167" s="160" t="s">
        <v>1650</v>
      </c>
      <c r="H167" s="208"/>
      <c r="I167" s="162"/>
      <c r="J167" s="163">
        <f t="shared" si="10"/>
        <v>0</v>
      </c>
      <c r="K167" s="164"/>
      <c r="L167" s="34"/>
      <c r="M167" s="165" t="s">
        <v>1</v>
      </c>
      <c r="N167" s="166" t="s">
        <v>40</v>
      </c>
      <c r="O167" s="62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9" t="s">
        <v>200</v>
      </c>
      <c r="AT167" s="169" t="s">
        <v>197</v>
      </c>
      <c r="AU167" s="169" t="s">
        <v>81</v>
      </c>
      <c r="AY167" s="18" t="s">
        <v>196</v>
      </c>
      <c r="BE167" s="170">
        <f t="shared" si="14"/>
        <v>0</v>
      </c>
      <c r="BF167" s="170">
        <f t="shared" si="15"/>
        <v>0</v>
      </c>
      <c r="BG167" s="170">
        <f t="shared" si="16"/>
        <v>0</v>
      </c>
      <c r="BH167" s="170">
        <f t="shared" si="17"/>
        <v>0</v>
      </c>
      <c r="BI167" s="170">
        <f t="shared" si="18"/>
        <v>0</v>
      </c>
      <c r="BJ167" s="18" t="s">
        <v>87</v>
      </c>
      <c r="BK167" s="170">
        <f t="shared" si="19"/>
        <v>0</v>
      </c>
      <c r="BL167" s="18" t="s">
        <v>200</v>
      </c>
      <c r="BM167" s="169" t="s">
        <v>710</v>
      </c>
    </row>
    <row r="168" spans="1:65" s="2" customFormat="1" ht="16.5" customHeight="1">
      <c r="A168" s="33"/>
      <c r="B168" s="156"/>
      <c r="C168" s="157" t="s">
        <v>462</v>
      </c>
      <c r="D168" s="157" t="s">
        <v>197</v>
      </c>
      <c r="E168" s="158" t="s">
        <v>3431</v>
      </c>
      <c r="F168" s="159" t="s">
        <v>3432</v>
      </c>
      <c r="G168" s="160" t="s">
        <v>444</v>
      </c>
      <c r="H168" s="161">
        <v>1</v>
      </c>
      <c r="I168" s="162"/>
      <c r="J168" s="163">
        <f t="shared" si="10"/>
        <v>0</v>
      </c>
      <c r="K168" s="164"/>
      <c r="L168" s="34"/>
      <c r="M168" s="165" t="s">
        <v>1</v>
      </c>
      <c r="N168" s="166" t="s">
        <v>40</v>
      </c>
      <c r="O168" s="62"/>
      <c r="P168" s="167">
        <f t="shared" si="11"/>
        <v>0</v>
      </c>
      <c r="Q168" s="167">
        <v>0</v>
      </c>
      <c r="R168" s="167">
        <f t="shared" si="12"/>
        <v>0</v>
      </c>
      <c r="S168" s="167">
        <v>0</v>
      </c>
      <c r="T168" s="168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9" t="s">
        <v>200</v>
      </c>
      <c r="AT168" s="169" t="s">
        <v>197</v>
      </c>
      <c r="AU168" s="169" t="s">
        <v>81</v>
      </c>
      <c r="AY168" s="18" t="s">
        <v>196</v>
      </c>
      <c r="BE168" s="170">
        <f t="shared" si="14"/>
        <v>0</v>
      </c>
      <c r="BF168" s="170">
        <f t="shared" si="15"/>
        <v>0</v>
      </c>
      <c r="BG168" s="170">
        <f t="shared" si="16"/>
        <v>0</v>
      </c>
      <c r="BH168" s="170">
        <f t="shared" si="17"/>
        <v>0</v>
      </c>
      <c r="BI168" s="170">
        <f t="shared" si="18"/>
        <v>0</v>
      </c>
      <c r="BJ168" s="18" t="s">
        <v>87</v>
      </c>
      <c r="BK168" s="170">
        <f t="shared" si="19"/>
        <v>0</v>
      </c>
      <c r="BL168" s="18" t="s">
        <v>200</v>
      </c>
      <c r="BM168" s="169" t="s">
        <v>718</v>
      </c>
    </row>
    <row r="169" spans="1:65" s="2" customFormat="1" ht="21.75" customHeight="1">
      <c r="A169" s="33"/>
      <c r="B169" s="156"/>
      <c r="C169" s="157" t="s">
        <v>467</v>
      </c>
      <c r="D169" s="157" t="s">
        <v>197</v>
      </c>
      <c r="E169" s="158" t="s">
        <v>3433</v>
      </c>
      <c r="F169" s="159" t="s">
        <v>3434</v>
      </c>
      <c r="G169" s="160" t="s">
        <v>444</v>
      </c>
      <c r="H169" s="161">
        <v>44</v>
      </c>
      <c r="I169" s="162"/>
      <c r="J169" s="163">
        <f t="shared" si="10"/>
        <v>0</v>
      </c>
      <c r="K169" s="164"/>
      <c r="L169" s="34"/>
      <c r="M169" s="165" t="s">
        <v>1</v>
      </c>
      <c r="N169" s="166" t="s">
        <v>40</v>
      </c>
      <c r="O169" s="62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9" t="s">
        <v>200</v>
      </c>
      <c r="AT169" s="169" t="s">
        <v>197</v>
      </c>
      <c r="AU169" s="169" t="s">
        <v>81</v>
      </c>
      <c r="AY169" s="18" t="s">
        <v>196</v>
      </c>
      <c r="BE169" s="170">
        <f t="shared" si="14"/>
        <v>0</v>
      </c>
      <c r="BF169" s="170">
        <f t="shared" si="15"/>
        <v>0</v>
      </c>
      <c r="BG169" s="170">
        <f t="shared" si="16"/>
        <v>0</v>
      </c>
      <c r="BH169" s="170">
        <f t="shared" si="17"/>
        <v>0</v>
      </c>
      <c r="BI169" s="170">
        <f t="shared" si="18"/>
        <v>0</v>
      </c>
      <c r="BJ169" s="18" t="s">
        <v>87</v>
      </c>
      <c r="BK169" s="170">
        <f t="shared" si="19"/>
        <v>0</v>
      </c>
      <c r="BL169" s="18" t="s">
        <v>200</v>
      </c>
      <c r="BM169" s="169" t="s">
        <v>729</v>
      </c>
    </row>
    <row r="170" spans="1:65" s="2" customFormat="1" ht="16.5" customHeight="1">
      <c r="A170" s="33"/>
      <c r="B170" s="156"/>
      <c r="C170" s="157" t="s">
        <v>472</v>
      </c>
      <c r="D170" s="157" t="s">
        <v>197</v>
      </c>
      <c r="E170" s="158" t="s">
        <v>3435</v>
      </c>
      <c r="F170" s="159" t="s">
        <v>3436</v>
      </c>
      <c r="G170" s="160" t="s">
        <v>444</v>
      </c>
      <c r="H170" s="161">
        <v>1</v>
      </c>
      <c r="I170" s="162"/>
      <c r="J170" s="163">
        <f t="shared" si="10"/>
        <v>0</v>
      </c>
      <c r="K170" s="164"/>
      <c r="L170" s="34"/>
      <c r="M170" s="165" t="s">
        <v>1</v>
      </c>
      <c r="N170" s="166" t="s">
        <v>40</v>
      </c>
      <c r="O170" s="62"/>
      <c r="P170" s="167">
        <f t="shared" si="11"/>
        <v>0</v>
      </c>
      <c r="Q170" s="167">
        <v>0</v>
      </c>
      <c r="R170" s="167">
        <f t="shared" si="12"/>
        <v>0</v>
      </c>
      <c r="S170" s="167">
        <v>0</v>
      </c>
      <c r="T170" s="168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9" t="s">
        <v>200</v>
      </c>
      <c r="AT170" s="169" t="s">
        <v>197</v>
      </c>
      <c r="AU170" s="169" t="s">
        <v>81</v>
      </c>
      <c r="AY170" s="18" t="s">
        <v>196</v>
      </c>
      <c r="BE170" s="170">
        <f t="shared" si="14"/>
        <v>0</v>
      </c>
      <c r="BF170" s="170">
        <f t="shared" si="15"/>
        <v>0</v>
      </c>
      <c r="BG170" s="170">
        <f t="shared" si="16"/>
        <v>0</v>
      </c>
      <c r="BH170" s="170">
        <f t="shared" si="17"/>
        <v>0</v>
      </c>
      <c r="BI170" s="170">
        <f t="shared" si="18"/>
        <v>0</v>
      </c>
      <c r="BJ170" s="18" t="s">
        <v>87</v>
      </c>
      <c r="BK170" s="170">
        <f t="shared" si="19"/>
        <v>0</v>
      </c>
      <c r="BL170" s="18" t="s">
        <v>200</v>
      </c>
      <c r="BM170" s="169" t="s">
        <v>2096</v>
      </c>
    </row>
    <row r="171" spans="1:65" s="2" customFormat="1" ht="16.5" customHeight="1">
      <c r="A171" s="33"/>
      <c r="B171" s="156"/>
      <c r="C171" s="157" t="s">
        <v>476</v>
      </c>
      <c r="D171" s="157" t="s">
        <v>197</v>
      </c>
      <c r="E171" s="158" t="s">
        <v>3437</v>
      </c>
      <c r="F171" s="159" t="s">
        <v>3399</v>
      </c>
      <c r="G171" s="160" t="s">
        <v>444</v>
      </c>
      <c r="H171" s="161">
        <v>1</v>
      </c>
      <c r="I171" s="162"/>
      <c r="J171" s="163">
        <f t="shared" si="10"/>
        <v>0</v>
      </c>
      <c r="K171" s="164"/>
      <c r="L171" s="34"/>
      <c r="M171" s="165" t="s">
        <v>1</v>
      </c>
      <c r="N171" s="166" t="s">
        <v>40</v>
      </c>
      <c r="O171" s="62"/>
      <c r="P171" s="167">
        <f t="shared" si="11"/>
        <v>0</v>
      </c>
      <c r="Q171" s="167">
        <v>0</v>
      </c>
      <c r="R171" s="167">
        <f t="shared" si="12"/>
        <v>0</v>
      </c>
      <c r="S171" s="167">
        <v>0</v>
      </c>
      <c r="T171" s="168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9" t="s">
        <v>200</v>
      </c>
      <c r="AT171" s="169" t="s">
        <v>197</v>
      </c>
      <c r="AU171" s="169" t="s">
        <v>81</v>
      </c>
      <c r="AY171" s="18" t="s">
        <v>196</v>
      </c>
      <c r="BE171" s="170">
        <f t="shared" si="14"/>
        <v>0</v>
      </c>
      <c r="BF171" s="170">
        <f t="shared" si="15"/>
        <v>0</v>
      </c>
      <c r="BG171" s="170">
        <f t="shared" si="16"/>
        <v>0</v>
      </c>
      <c r="BH171" s="170">
        <f t="shared" si="17"/>
        <v>0</v>
      </c>
      <c r="BI171" s="170">
        <f t="shared" si="18"/>
        <v>0</v>
      </c>
      <c r="BJ171" s="18" t="s">
        <v>87</v>
      </c>
      <c r="BK171" s="170">
        <f t="shared" si="19"/>
        <v>0</v>
      </c>
      <c r="BL171" s="18" t="s">
        <v>200</v>
      </c>
      <c r="BM171" s="169" t="s">
        <v>2099</v>
      </c>
    </row>
    <row r="172" spans="1:65" s="2" customFormat="1" ht="16.5" customHeight="1">
      <c r="A172" s="33"/>
      <c r="B172" s="156"/>
      <c r="C172" s="157" t="s">
        <v>488</v>
      </c>
      <c r="D172" s="157" t="s">
        <v>197</v>
      </c>
      <c r="E172" s="158" t="s">
        <v>3400</v>
      </c>
      <c r="F172" s="159" t="s">
        <v>3401</v>
      </c>
      <c r="G172" s="160" t="s">
        <v>2409</v>
      </c>
      <c r="H172" s="161">
        <v>8</v>
      </c>
      <c r="I172" s="162"/>
      <c r="J172" s="163">
        <f t="shared" si="10"/>
        <v>0</v>
      </c>
      <c r="K172" s="164"/>
      <c r="L172" s="34"/>
      <c r="M172" s="165" t="s">
        <v>1</v>
      </c>
      <c r="N172" s="166" t="s">
        <v>40</v>
      </c>
      <c r="O172" s="62"/>
      <c r="P172" s="167">
        <f t="shared" si="11"/>
        <v>0</v>
      </c>
      <c r="Q172" s="167">
        <v>0</v>
      </c>
      <c r="R172" s="167">
        <f t="shared" si="12"/>
        <v>0</v>
      </c>
      <c r="S172" s="167">
        <v>0</v>
      </c>
      <c r="T172" s="168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9" t="s">
        <v>200</v>
      </c>
      <c r="AT172" s="169" t="s">
        <v>197</v>
      </c>
      <c r="AU172" s="169" t="s">
        <v>81</v>
      </c>
      <c r="AY172" s="18" t="s">
        <v>196</v>
      </c>
      <c r="BE172" s="170">
        <f t="shared" si="14"/>
        <v>0</v>
      </c>
      <c r="BF172" s="170">
        <f t="shared" si="15"/>
        <v>0</v>
      </c>
      <c r="BG172" s="170">
        <f t="shared" si="16"/>
        <v>0</v>
      </c>
      <c r="BH172" s="170">
        <f t="shared" si="17"/>
        <v>0</v>
      </c>
      <c r="BI172" s="170">
        <f t="shared" si="18"/>
        <v>0</v>
      </c>
      <c r="BJ172" s="18" t="s">
        <v>87</v>
      </c>
      <c r="BK172" s="170">
        <f t="shared" si="19"/>
        <v>0</v>
      </c>
      <c r="BL172" s="18" t="s">
        <v>200</v>
      </c>
      <c r="BM172" s="169" t="s">
        <v>741</v>
      </c>
    </row>
    <row r="173" spans="1:65" s="2" customFormat="1" ht="49.9" customHeight="1">
      <c r="A173" s="33"/>
      <c r="B173" s="34"/>
      <c r="C173" s="33"/>
      <c r="D173" s="33"/>
      <c r="E173" s="148" t="s">
        <v>1968</v>
      </c>
      <c r="F173" s="148" t="s">
        <v>1969</v>
      </c>
      <c r="G173" s="33"/>
      <c r="H173" s="33"/>
      <c r="I173" s="33"/>
      <c r="J173" s="134">
        <f t="shared" ref="J173:J183" si="20">BK173</f>
        <v>0</v>
      </c>
      <c r="K173" s="33"/>
      <c r="L173" s="34"/>
      <c r="M173" s="209"/>
      <c r="N173" s="210"/>
      <c r="O173" s="62"/>
      <c r="P173" s="62"/>
      <c r="Q173" s="62"/>
      <c r="R173" s="62"/>
      <c r="S173" s="62"/>
      <c r="T173" s="6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73</v>
      </c>
      <c r="AU173" s="18" t="s">
        <v>74</v>
      </c>
      <c r="AY173" s="18" t="s">
        <v>1970</v>
      </c>
      <c r="BK173" s="170">
        <f>SUM(BK174:BK183)</f>
        <v>0</v>
      </c>
    </row>
    <row r="174" spans="1:65" s="2" customFormat="1" ht="16.350000000000001" customHeight="1">
      <c r="A174" s="33"/>
      <c r="B174" s="34"/>
      <c r="C174" s="211" t="s">
        <v>1</v>
      </c>
      <c r="D174" s="211" t="s">
        <v>197</v>
      </c>
      <c r="E174" s="212" t="s">
        <v>1</v>
      </c>
      <c r="F174" s="213" t="s">
        <v>1</v>
      </c>
      <c r="G174" s="214" t="s">
        <v>1</v>
      </c>
      <c r="H174" s="215"/>
      <c r="I174" s="216"/>
      <c r="J174" s="217">
        <f t="shared" si="20"/>
        <v>0</v>
      </c>
      <c r="K174" s="218"/>
      <c r="L174" s="34"/>
      <c r="M174" s="219" t="s">
        <v>1</v>
      </c>
      <c r="N174" s="220" t="s">
        <v>40</v>
      </c>
      <c r="O174" s="62"/>
      <c r="P174" s="62"/>
      <c r="Q174" s="62"/>
      <c r="R174" s="62"/>
      <c r="S174" s="62"/>
      <c r="T174" s="6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1970</v>
      </c>
      <c r="AU174" s="18" t="s">
        <v>81</v>
      </c>
      <c r="AY174" s="18" t="s">
        <v>1970</v>
      </c>
      <c r="BE174" s="170">
        <f t="shared" ref="BE174:BE183" si="21">IF(N174="základná",J174,0)</f>
        <v>0</v>
      </c>
      <c r="BF174" s="170">
        <f t="shared" ref="BF174:BF183" si="22">IF(N174="znížená",J174,0)</f>
        <v>0</v>
      </c>
      <c r="BG174" s="170">
        <f t="shared" ref="BG174:BG183" si="23">IF(N174="zákl. prenesená",J174,0)</f>
        <v>0</v>
      </c>
      <c r="BH174" s="170">
        <f t="shared" ref="BH174:BH183" si="24">IF(N174="zníž. prenesená",J174,0)</f>
        <v>0</v>
      </c>
      <c r="BI174" s="170">
        <f t="shared" ref="BI174:BI183" si="25">IF(N174="nulová",J174,0)</f>
        <v>0</v>
      </c>
      <c r="BJ174" s="18" t="s">
        <v>87</v>
      </c>
      <c r="BK174" s="170">
        <f t="shared" ref="BK174:BK183" si="26">I174*H174</f>
        <v>0</v>
      </c>
    </row>
    <row r="175" spans="1:65" s="2" customFormat="1" ht="16.350000000000001" customHeight="1">
      <c r="A175" s="33"/>
      <c r="B175" s="34"/>
      <c r="C175" s="211" t="s">
        <v>1</v>
      </c>
      <c r="D175" s="211" t="s">
        <v>197</v>
      </c>
      <c r="E175" s="212" t="s">
        <v>1</v>
      </c>
      <c r="F175" s="213" t="s">
        <v>1</v>
      </c>
      <c r="G175" s="214" t="s">
        <v>1</v>
      </c>
      <c r="H175" s="215"/>
      <c r="I175" s="216"/>
      <c r="J175" s="217">
        <f t="shared" si="20"/>
        <v>0</v>
      </c>
      <c r="K175" s="218"/>
      <c r="L175" s="34"/>
      <c r="M175" s="219" t="s">
        <v>1</v>
      </c>
      <c r="N175" s="220" t="s">
        <v>40</v>
      </c>
      <c r="O175" s="62"/>
      <c r="P175" s="62"/>
      <c r="Q175" s="62"/>
      <c r="R175" s="62"/>
      <c r="S175" s="62"/>
      <c r="T175" s="6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1970</v>
      </c>
      <c r="AU175" s="18" t="s">
        <v>81</v>
      </c>
      <c r="AY175" s="18" t="s">
        <v>1970</v>
      </c>
      <c r="BE175" s="170">
        <f t="shared" si="21"/>
        <v>0</v>
      </c>
      <c r="BF175" s="170">
        <f t="shared" si="22"/>
        <v>0</v>
      </c>
      <c r="BG175" s="170">
        <f t="shared" si="23"/>
        <v>0</v>
      </c>
      <c r="BH175" s="170">
        <f t="shared" si="24"/>
        <v>0</v>
      </c>
      <c r="BI175" s="170">
        <f t="shared" si="25"/>
        <v>0</v>
      </c>
      <c r="BJ175" s="18" t="s">
        <v>87</v>
      </c>
      <c r="BK175" s="170">
        <f t="shared" si="26"/>
        <v>0</v>
      </c>
    </row>
    <row r="176" spans="1:65" s="2" customFormat="1" ht="16.350000000000001" customHeight="1">
      <c r="A176" s="33"/>
      <c r="B176" s="34"/>
      <c r="C176" s="211" t="s">
        <v>1</v>
      </c>
      <c r="D176" s="211" t="s">
        <v>197</v>
      </c>
      <c r="E176" s="212" t="s">
        <v>1</v>
      </c>
      <c r="F176" s="213" t="s">
        <v>1</v>
      </c>
      <c r="G176" s="214" t="s">
        <v>1</v>
      </c>
      <c r="H176" s="215"/>
      <c r="I176" s="216"/>
      <c r="J176" s="217">
        <f t="shared" si="20"/>
        <v>0</v>
      </c>
      <c r="K176" s="218"/>
      <c r="L176" s="34"/>
      <c r="M176" s="219" t="s">
        <v>1</v>
      </c>
      <c r="N176" s="220" t="s">
        <v>40</v>
      </c>
      <c r="O176" s="62"/>
      <c r="P176" s="62"/>
      <c r="Q176" s="62"/>
      <c r="R176" s="62"/>
      <c r="S176" s="62"/>
      <c r="T176" s="6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1970</v>
      </c>
      <c r="AU176" s="18" t="s">
        <v>81</v>
      </c>
      <c r="AY176" s="18" t="s">
        <v>1970</v>
      </c>
      <c r="BE176" s="170">
        <f t="shared" si="21"/>
        <v>0</v>
      </c>
      <c r="BF176" s="170">
        <f t="shared" si="22"/>
        <v>0</v>
      </c>
      <c r="BG176" s="170">
        <f t="shared" si="23"/>
        <v>0</v>
      </c>
      <c r="BH176" s="170">
        <f t="shared" si="24"/>
        <v>0</v>
      </c>
      <c r="BI176" s="170">
        <f t="shared" si="25"/>
        <v>0</v>
      </c>
      <c r="BJ176" s="18" t="s">
        <v>87</v>
      </c>
      <c r="BK176" s="170">
        <f t="shared" si="26"/>
        <v>0</v>
      </c>
    </row>
    <row r="177" spans="1:63" s="2" customFormat="1" ht="16.350000000000001" customHeight="1">
      <c r="A177" s="33"/>
      <c r="B177" s="34"/>
      <c r="C177" s="211" t="s">
        <v>1</v>
      </c>
      <c r="D177" s="211" t="s">
        <v>197</v>
      </c>
      <c r="E177" s="212" t="s">
        <v>1</v>
      </c>
      <c r="F177" s="213" t="s">
        <v>1</v>
      </c>
      <c r="G177" s="214" t="s">
        <v>1</v>
      </c>
      <c r="H177" s="215"/>
      <c r="I177" s="216"/>
      <c r="J177" s="217">
        <f t="shared" si="20"/>
        <v>0</v>
      </c>
      <c r="K177" s="218"/>
      <c r="L177" s="34"/>
      <c r="M177" s="219" t="s">
        <v>1</v>
      </c>
      <c r="N177" s="220" t="s">
        <v>40</v>
      </c>
      <c r="O177" s="62"/>
      <c r="P177" s="62"/>
      <c r="Q177" s="62"/>
      <c r="R177" s="62"/>
      <c r="S177" s="62"/>
      <c r="T177" s="6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1970</v>
      </c>
      <c r="AU177" s="18" t="s">
        <v>81</v>
      </c>
      <c r="AY177" s="18" t="s">
        <v>1970</v>
      </c>
      <c r="BE177" s="170">
        <f t="shared" si="21"/>
        <v>0</v>
      </c>
      <c r="BF177" s="170">
        <f t="shared" si="22"/>
        <v>0</v>
      </c>
      <c r="BG177" s="170">
        <f t="shared" si="23"/>
        <v>0</v>
      </c>
      <c r="BH177" s="170">
        <f t="shared" si="24"/>
        <v>0</v>
      </c>
      <c r="BI177" s="170">
        <f t="shared" si="25"/>
        <v>0</v>
      </c>
      <c r="BJ177" s="18" t="s">
        <v>87</v>
      </c>
      <c r="BK177" s="170">
        <f t="shared" si="26"/>
        <v>0</v>
      </c>
    </row>
    <row r="178" spans="1:63" s="2" customFormat="1" ht="16.350000000000001" customHeight="1">
      <c r="A178" s="33"/>
      <c r="B178" s="34"/>
      <c r="C178" s="211" t="s">
        <v>1</v>
      </c>
      <c r="D178" s="211" t="s">
        <v>197</v>
      </c>
      <c r="E178" s="212" t="s">
        <v>1</v>
      </c>
      <c r="F178" s="213" t="s">
        <v>1</v>
      </c>
      <c r="G178" s="214" t="s">
        <v>1</v>
      </c>
      <c r="H178" s="215"/>
      <c r="I178" s="216"/>
      <c r="J178" s="217">
        <f t="shared" si="20"/>
        <v>0</v>
      </c>
      <c r="K178" s="218"/>
      <c r="L178" s="34"/>
      <c r="M178" s="219" t="s">
        <v>1</v>
      </c>
      <c r="N178" s="220" t="s">
        <v>40</v>
      </c>
      <c r="O178" s="62"/>
      <c r="P178" s="62"/>
      <c r="Q178" s="62"/>
      <c r="R178" s="62"/>
      <c r="S178" s="62"/>
      <c r="T178" s="6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1970</v>
      </c>
      <c r="AU178" s="18" t="s">
        <v>81</v>
      </c>
      <c r="AY178" s="18" t="s">
        <v>1970</v>
      </c>
      <c r="BE178" s="170">
        <f t="shared" si="21"/>
        <v>0</v>
      </c>
      <c r="BF178" s="170">
        <f t="shared" si="22"/>
        <v>0</v>
      </c>
      <c r="BG178" s="170">
        <f t="shared" si="23"/>
        <v>0</v>
      </c>
      <c r="BH178" s="170">
        <f t="shared" si="24"/>
        <v>0</v>
      </c>
      <c r="BI178" s="170">
        <f t="shared" si="25"/>
        <v>0</v>
      </c>
      <c r="BJ178" s="18" t="s">
        <v>87</v>
      </c>
      <c r="BK178" s="170">
        <f t="shared" si="26"/>
        <v>0</v>
      </c>
    </row>
    <row r="179" spans="1:63" s="2" customFormat="1" ht="16.350000000000001" customHeight="1">
      <c r="A179" s="33"/>
      <c r="B179" s="34"/>
      <c r="C179" s="211" t="s">
        <v>1</v>
      </c>
      <c r="D179" s="211" t="s">
        <v>197</v>
      </c>
      <c r="E179" s="212" t="s">
        <v>1</v>
      </c>
      <c r="F179" s="213" t="s">
        <v>1</v>
      </c>
      <c r="G179" s="214" t="s">
        <v>1</v>
      </c>
      <c r="H179" s="215"/>
      <c r="I179" s="216"/>
      <c r="J179" s="217">
        <f t="shared" si="20"/>
        <v>0</v>
      </c>
      <c r="K179" s="218"/>
      <c r="L179" s="34"/>
      <c r="M179" s="219" t="s">
        <v>1</v>
      </c>
      <c r="N179" s="220" t="s">
        <v>40</v>
      </c>
      <c r="O179" s="62"/>
      <c r="P179" s="62"/>
      <c r="Q179" s="62"/>
      <c r="R179" s="62"/>
      <c r="S179" s="62"/>
      <c r="T179" s="6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1970</v>
      </c>
      <c r="AU179" s="18" t="s">
        <v>81</v>
      </c>
      <c r="AY179" s="18" t="s">
        <v>1970</v>
      </c>
      <c r="BE179" s="170">
        <f t="shared" si="21"/>
        <v>0</v>
      </c>
      <c r="BF179" s="170">
        <f t="shared" si="22"/>
        <v>0</v>
      </c>
      <c r="BG179" s="170">
        <f t="shared" si="23"/>
        <v>0</v>
      </c>
      <c r="BH179" s="170">
        <f t="shared" si="24"/>
        <v>0</v>
      </c>
      <c r="BI179" s="170">
        <f t="shared" si="25"/>
        <v>0</v>
      </c>
      <c r="BJ179" s="18" t="s">
        <v>87</v>
      </c>
      <c r="BK179" s="170">
        <f t="shared" si="26"/>
        <v>0</v>
      </c>
    </row>
    <row r="180" spans="1:63" s="2" customFormat="1" ht="16.350000000000001" customHeight="1">
      <c r="A180" s="33"/>
      <c r="B180" s="34"/>
      <c r="C180" s="211" t="s">
        <v>1</v>
      </c>
      <c r="D180" s="211" t="s">
        <v>197</v>
      </c>
      <c r="E180" s="212" t="s">
        <v>1</v>
      </c>
      <c r="F180" s="213" t="s">
        <v>1</v>
      </c>
      <c r="G180" s="214" t="s">
        <v>1</v>
      </c>
      <c r="H180" s="215"/>
      <c r="I180" s="216"/>
      <c r="J180" s="217">
        <f t="shared" si="20"/>
        <v>0</v>
      </c>
      <c r="K180" s="218"/>
      <c r="L180" s="34"/>
      <c r="M180" s="219" t="s">
        <v>1</v>
      </c>
      <c r="N180" s="220" t="s">
        <v>40</v>
      </c>
      <c r="O180" s="62"/>
      <c r="P180" s="62"/>
      <c r="Q180" s="62"/>
      <c r="R180" s="62"/>
      <c r="S180" s="62"/>
      <c r="T180" s="6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1970</v>
      </c>
      <c r="AU180" s="18" t="s">
        <v>81</v>
      </c>
      <c r="AY180" s="18" t="s">
        <v>1970</v>
      </c>
      <c r="BE180" s="170">
        <f t="shared" si="21"/>
        <v>0</v>
      </c>
      <c r="BF180" s="170">
        <f t="shared" si="22"/>
        <v>0</v>
      </c>
      <c r="BG180" s="170">
        <f t="shared" si="23"/>
        <v>0</v>
      </c>
      <c r="BH180" s="170">
        <f t="shared" si="24"/>
        <v>0</v>
      </c>
      <c r="BI180" s="170">
        <f t="shared" si="25"/>
        <v>0</v>
      </c>
      <c r="BJ180" s="18" t="s">
        <v>87</v>
      </c>
      <c r="BK180" s="170">
        <f t="shared" si="26"/>
        <v>0</v>
      </c>
    </row>
    <row r="181" spans="1:63" s="2" customFormat="1" ht="16.350000000000001" customHeight="1">
      <c r="A181" s="33"/>
      <c r="B181" s="34"/>
      <c r="C181" s="211" t="s">
        <v>1</v>
      </c>
      <c r="D181" s="211" t="s">
        <v>197</v>
      </c>
      <c r="E181" s="212" t="s">
        <v>1</v>
      </c>
      <c r="F181" s="213" t="s">
        <v>1</v>
      </c>
      <c r="G181" s="214" t="s">
        <v>1</v>
      </c>
      <c r="H181" s="215"/>
      <c r="I181" s="216"/>
      <c r="J181" s="217">
        <f t="shared" si="20"/>
        <v>0</v>
      </c>
      <c r="K181" s="218"/>
      <c r="L181" s="34"/>
      <c r="M181" s="219" t="s">
        <v>1</v>
      </c>
      <c r="N181" s="220" t="s">
        <v>40</v>
      </c>
      <c r="O181" s="62"/>
      <c r="P181" s="62"/>
      <c r="Q181" s="62"/>
      <c r="R181" s="62"/>
      <c r="S181" s="62"/>
      <c r="T181" s="6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1970</v>
      </c>
      <c r="AU181" s="18" t="s">
        <v>81</v>
      </c>
      <c r="AY181" s="18" t="s">
        <v>1970</v>
      </c>
      <c r="BE181" s="170">
        <f t="shared" si="21"/>
        <v>0</v>
      </c>
      <c r="BF181" s="170">
        <f t="shared" si="22"/>
        <v>0</v>
      </c>
      <c r="BG181" s="170">
        <f t="shared" si="23"/>
        <v>0</v>
      </c>
      <c r="BH181" s="170">
        <f t="shared" si="24"/>
        <v>0</v>
      </c>
      <c r="BI181" s="170">
        <f t="shared" si="25"/>
        <v>0</v>
      </c>
      <c r="BJ181" s="18" t="s">
        <v>87</v>
      </c>
      <c r="BK181" s="170">
        <f t="shared" si="26"/>
        <v>0</v>
      </c>
    </row>
    <row r="182" spans="1:63" s="2" customFormat="1" ht="16.350000000000001" customHeight="1">
      <c r="A182" s="33"/>
      <c r="B182" s="34"/>
      <c r="C182" s="211" t="s">
        <v>1</v>
      </c>
      <c r="D182" s="211" t="s">
        <v>197</v>
      </c>
      <c r="E182" s="212" t="s">
        <v>1</v>
      </c>
      <c r="F182" s="213" t="s">
        <v>1</v>
      </c>
      <c r="G182" s="214" t="s">
        <v>1</v>
      </c>
      <c r="H182" s="215"/>
      <c r="I182" s="216"/>
      <c r="J182" s="217">
        <f t="shared" si="20"/>
        <v>0</v>
      </c>
      <c r="K182" s="218"/>
      <c r="L182" s="34"/>
      <c r="M182" s="219" t="s">
        <v>1</v>
      </c>
      <c r="N182" s="220" t="s">
        <v>40</v>
      </c>
      <c r="O182" s="62"/>
      <c r="P182" s="62"/>
      <c r="Q182" s="62"/>
      <c r="R182" s="62"/>
      <c r="S182" s="62"/>
      <c r="T182" s="6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1970</v>
      </c>
      <c r="AU182" s="18" t="s">
        <v>81</v>
      </c>
      <c r="AY182" s="18" t="s">
        <v>1970</v>
      </c>
      <c r="BE182" s="170">
        <f t="shared" si="21"/>
        <v>0</v>
      </c>
      <c r="BF182" s="170">
        <f t="shared" si="22"/>
        <v>0</v>
      </c>
      <c r="BG182" s="170">
        <f t="shared" si="23"/>
        <v>0</v>
      </c>
      <c r="BH182" s="170">
        <f t="shared" si="24"/>
        <v>0</v>
      </c>
      <c r="BI182" s="170">
        <f t="shared" si="25"/>
        <v>0</v>
      </c>
      <c r="BJ182" s="18" t="s">
        <v>87</v>
      </c>
      <c r="BK182" s="170">
        <f t="shared" si="26"/>
        <v>0</v>
      </c>
    </row>
    <row r="183" spans="1:63" s="2" customFormat="1" ht="16.350000000000001" customHeight="1">
      <c r="A183" s="33"/>
      <c r="B183" s="34"/>
      <c r="C183" s="211" t="s">
        <v>1</v>
      </c>
      <c r="D183" s="211" t="s">
        <v>197</v>
      </c>
      <c r="E183" s="212" t="s">
        <v>1</v>
      </c>
      <c r="F183" s="213" t="s">
        <v>1</v>
      </c>
      <c r="G183" s="214" t="s">
        <v>1</v>
      </c>
      <c r="H183" s="215"/>
      <c r="I183" s="216"/>
      <c r="J183" s="217">
        <f t="shared" si="20"/>
        <v>0</v>
      </c>
      <c r="K183" s="218"/>
      <c r="L183" s="34"/>
      <c r="M183" s="219" t="s">
        <v>1</v>
      </c>
      <c r="N183" s="220" t="s">
        <v>40</v>
      </c>
      <c r="O183" s="221"/>
      <c r="P183" s="221"/>
      <c r="Q183" s="221"/>
      <c r="R183" s="221"/>
      <c r="S183" s="221"/>
      <c r="T183" s="222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1970</v>
      </c>
      <c r="AU183" s="18" t="s">
        <v>81</v>
      </c>
      <c r="AY183" s="18" t="s">
        <v>1970</v>
      </c>
      <c r="BE183" s="170">
        <f t="shared" si="21"/>
        <v>0</v>
      </c>
      <c r="BF183" s="170">
        <f t="shared" si="22"/>
        <v>0</v>
      </c>
      <c r="BG183" s="170">
        <f t="shared" si="23"/>
        <v>0</v>
      </c>
      <c r="BH183" s="170">
        <f t="shared" si="24"/>
        <v>0</v>
      </c>
      <c r="BI183" s="170">
        <f t="shared" si="25"/>
        <v>0</v>
      </c>
      <c r="BJ183" s="18" t="s">
        <v>87</v>
      </c>
      <c r="BK183" s="170">
        <f t="shared" si="26"/>
        <v>0</v>
      </c>
    </row>
    <row r="184" spans="1:63" s="2" customFormat="1" ht="6.95" customHeight="1">
      <c r="A184" s="33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autoFilter ref="C122:K18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74:D184">
      <formula1>"K, M"</formula1>
    </dataValidation>
    <dataValidation type="list" allowBlank="1" showInputMessage="1" showErrorMessage="1" error="Povolené sú hodnoty základná, znížená, nulová." sqref="N174:N18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 t="s">
        <v>5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8" t="s">
        <v>109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142</v>
      </c>
      <c r="L4" s="21"/>
      <c r="M4" s="103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86" t="str">
        <f>'Rekapitulácia stavby'!K6</f>
        <v>Viacúčelová športová hala - EÚ v Bratislave</v>
      </c>
      <c r="F7" s="287"/>
      <c r="G7" s="287"/>
      <c r="H7" s="287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86" t="s">
        <v>144</v>
      </c>
      <c r="F9" s="285"/>
      <c r="G9" s="285"/>
      <c r="H9" s="285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80" t="s">
        <v>3438</v>
      </c>
      <c r="F11" s="285"/>
      <c r="G11" s="285"/>
      <c r="H11" s="285"/>
      <c r="I11" s="33"/>
      <c r="J11" s="33"/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9">
        <f>'Rekapitulácia stavby'!AN8</f>
        <v>44536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20</v>
      </c>
      <c r="F17" s="33"/>
      <c r="G17" s="33"/>
      <c r="H17" s="33"/>
      <c r="I17" s="28" t="s">
        <v>24</v>
      </c>
      <c r="J17" s="26" t="s">
        <v>1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25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8" t="str">
        <f>'Rekapitulácia stavby'!E14</f>
        <v>Vyplň údaj</v>
      </c>
      <c r="F20" s="265"/>
      <c r="G20" s="265"/>
      <c r="H20" s="265"/>
      <c r="I20" s="28" t="s">
        <v>24</v>
      </c>
      <c r="J20" s="29" t="str">
        <f>'Rekapitulácia stavby'!AN14</f>
        <v>Vyplň údaj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27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Ateliér Slabey s.r.o.</v>
      </c>
      <c r="F23" s="33"/>
      <c r="G23" s="33"/>
      <c r="H23" s="33"/>
      <c r="I23" s="28" t="s">
        <v>24</v>
      </c>
      <c r="J23" s="26" t="str">
        <f>IF('Rekapitulácia stavby'!AN17="","",'Rekapitulácia stavby'!AN17)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30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Ing. Natália Voltmannová</v>
      </c>
      <c r="F26" s="33"/>
      <c r="G26" s="33"/>
      <c r="H26" s="33"/>
      <c r="I26" s="28" t="s">
        <v>24</v>
      </c>
      <c r="J26" s="26" t="str">
        <f>IF('Rekapitulácia stavby'!AN20="","",'Rekapitulácia stavby'!AN20)</f>
        <v/>
      </c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6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9" t="s">
        <v>1</v>
      </c>
      <c r="F29" s="269"/>
      <c r="G29" s="269"/>
      <c r="H29" s="269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34</v>
      </c>
      <c r="E32" s="33"/>
      <c r="F32" s="33"/>
      <c r="G32" s="33"/>
      <c r="H32" s="33"/>
      <c r="I32" s="33"/>
      <c r="J32" s="75">
        <f>ROUND(J122,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36</v>
      </c>
      <c r="G34" s="33"/>
      <c r="H34" s="33"/>
      <c r="I34" s="37" t="s">
        <v>35</v>
      </c>
      <c r="J34" s="37" t="s">
        <v>37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38</v>
      </c>
      <c r="E35" s="39" t="s">
        <v>39</v>
      </c>
      <c r="F35" s="109">
        <f>ROUND((ROUND((SUM(BE122:BE131)),  2) + SUM(BE133:BE142)), 2)</f>
        <v>0</v>
      </c>
      <c r="G35" s="110"/>
      <c r="H35" s="110"/>
      <c r="I35" s="111">
        <v>0.2</v>
      </c>
      <c r="J35" s="109">
        <f>ROUND((ROUND(((SUM(BE122:BE131))*I35),  2) + (SUM(BE133:BE142)*I35)),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40</v>
      </c>
      <c r="F36" s="109">
        <f>ROUND((ROUND((SUM(BF122:BF131)),  2) + SUM(BF133:BF142)), 2)</f>
        <v>0</v>
      </c>
      <c r="G36" s="110"/>
      <c r="H36" s="110"/>
      <c r="I36" s="111">
        <v>0.2</v>
      </c>
      <c r="J36" s="109">
        <f>ROUND((ROUND(((SUM(BF122:BF131))*I36),  2) + (SUM(BF133:BF142)*I36)),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41</v>
      </c>
      <c r="F37" s="112">
        <f>ROUND((ROUND((SUM(BG122:BG131)),  2) + SUM(BG133:BG142)), 2)</f>
        <v>0</v>
      </c>
      <c r="G37" s="33"/>
      <c r="H37" s="33"/>
      <c r="I37" s="113">
        <v>0.2</v>
      </c>
      <c r="J37" s="112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42</v>
      </c>
      <c r="F38" s="112">
        <f>ROUND((ROUND((SUM(BH122:BH131)),  2) + SUM(BH133:BH142)), 2)</f>
        <v>0</v>
      </c>
      <c r="G38" s="33"/>
      <c r="H38" s="33"/>
      <c r="I38" s="113">
        <v>0.2</v>
      </c>
      <c r="J38" s="112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43</v>
      </c>
      <c r="F39" s="109">
        <f>ROUND((ROUND((SUM(BI122:BI131)),  2) + SUM(BI133:BI142)), 2)</f>
        <v>0</v>
      </c>
      <c r="G39" s="110"/>
      <c r="H39" s="110"/>
      <c r="I39" s="111">
        <v>0</v>
      </c>
      <c r="J39" s="109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44</v>
      </c>
      <c r="E41" s="64"/>
      <c r="F41" s="64"/>
      <c r="G41" s="116" t="s">
        <v>45</v>
      </c>
      <c r="H41" s="117" t="s">
        <v>46</v>
      </c>
      <c r="I41" s="64"/>
      <c r="J41" s="118">
        <f>SUM(J32:J39)</f>
        <v>0</v>
      </c>
      <c r="K41" s="119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47</v>
      </c>
      <c r="E50" s="48"/>
      <c r="F50" s="48"/>
      <c r="G50" s="47" t="s">
        <v>48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49</v>
      </c>
      <c r="E61" s="36"/>
      <c r="F61" s="120" t="s">
        <v>50</v>
      </c>
      <c r="G61" s="49" t="s">
        <v>49</v>
      </c>
      <c r="H61" s="36"/>
      <c r="I61" s="36"/>
      <c r="J61" s="121" t="s">
        <v>50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51</v>
      </c>
      <c r="E65" s="50"/>
      <c r="F65" s="50"/>
      <c r="G65" s="47" t="s">
        <v>52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49</v>
      </c>
      <c r="E76" s="36"/>
      <c r="F76" s="120" t="s">
        <v>50</v>
      </c>
      <c r="G76" s="49" t="s">
        <v>49</v>
      </c>
      <c r="H76" s="36"/>
      <c r="I76" s="36"/>
      <c r="J76" s="121" t="s">
        <v>50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hidden="1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hidden="1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hidden="1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hidden="1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hidden="1" customHeight="1">
      <c r="A85" s="33"/>
      <c r="B85" s="34"/>
      <c r="C85" s="33"/>
      <c r="D85" s="33"/>
      <c r="E85" s="286" t="str">
        <f>E7</f>
        <v>Viacúčelová športová hala - EÚ v Bratislave</v>
      </c>
      <c r="F85" s="287"/>
      <c r="G85" s="287"/>
      <c r="H85" s="287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hidden="1" customHeight="1">
      <c r="B86" s="21"/>
      <c r="C86" s="28" t="s">
        <v>143</v>
      </c>
      <c r="L86" s="21"/>
    </row>
    <row r="87" spans="1:31" s="2" customFormat="1" ht="16.5" hidden="1" customHeight="1">
      <c r="A87" s="33"/>
      <c r="B87" s="34"/>
      <c r="C87" s="33"/>
      <c r="D87" s="33"/>
      <c r="E87" s="286" t="s">
        <v>144</v>
      </c>
      <c r="F87" s="285"/>
      <c r="G87" s="285"/>
      <c r="H87" s="285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hidden="1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hidden="1" customHeight="1">
      <c r="A89" s="33"/>
      <c r="B89" s="34"/>
      <c r="C89" s="33"/>
      <c r="D89" s="33"/>
      <c r="E89" s="280" t="str">
        <f>E11</f>
        <v>20210701_01_zo - SO-01 Časť Zariadenie na odvod tepla a splodín horenia</v>
      </c>
      <c r="F89" s="285"/>
      <c r="G89" s="285"/>
      <c r="H89" s="285"/>
      <c r="I89" s="33"/>
      <c r="J89" s="33"/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hidden="1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hidden="1" customHeight="1">
      <c r="A91" s="33"/>
      <c r="B91" s="34"/>
      <c r="C91" s="28" t="s">
        <v>19</v>
      </c>
      <c r="D91" s="33"/>
      <c r="E91" s="33"/>
      <c r="F91" s="26" t="str">
        <f>F14</f>
        <v>Ekonomická univerzita v Bratislave</v>
      </c>
      <c r="G91" s="33"/>
      <c r="H91" s="33"/>
      <c r="I91" s="28" t="s">
        <v>21</v>
      </c>
      <c r="J91" s="59">
        <f>IF(J14="","",J14)</f>
        <v>44536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hidden="1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hidden="1" customHeight="1">
      <c r="A93" s="33"/>
      <c r="B93" s="34"/>
      <c r="C93" s="28" t="s">
        <v>22</v>
      </c>
      <c r="D93" s="33"/>
      <c r="E93" s="33"/>
      <c r="F93" s="26" t="str">
        <f>E17</f>
        <v>Ekonomická univerzita v Bratislave</v>
      </c>
      <c r="G93" s="33"/>
      <c r="H93" s="33"/>
      <c r="I93" s="28" t="s">
        <v>27</v>
      </c>
      <c r="J93" s="31" t="str">
        <f>E23</f>
        <v>Ateliér Slabey s.r.o.</v>
      </c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hidden="1" customHeight="1">
      <c r="A94" s="33"/>
      <c r="B94" s="34"/>
      <c r="C94" s="28" t="s">
        <v>25</v>
      </c>
      <c r="D94" s="33"/>
      <c r="E94" s="33"/>
      <c r="F94" s="26" t="str">
        <f>IF(E20="","",E20)</f>
        <v>Vyplň údaj</v>
      </c>
      <c r="G94" s="33"/>
      <c r="H94" s="33"/>
      <c r="I94" s="28" t="s">
        <v>30</v>
      </c>
      <c r="J94" s="31" t="str">
        <f>E26</f>
        <v>Ing. Natália Voltmannová</v>
      </c>
      <c r="K94" s="33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hidden="1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hidden="1" customHeight="1">
      <c r="A96" s="33"/>
      <c r="B96" s="34"/>
      <c r="C96" s="122" t="s">
        <v>149</v>
      </c>
      <c r="D96" s="114"/>
      <c r="E96" s="114"/>
      <c r="F96" s="114"/>
      <c r="G96" s="114"/>
      <c r="H96" s="114"/>
      <c r="I96" s="114"/>
      <c r="J96" s="123" t="s">
        <v>150</v>
      </c>
      <c r="K96" s="114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hidden="1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6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" hidden="1" customHeight="1">
      <c r="A98" s="33"/>
      <c r="B98" s="34"/>
      <c r="C98" s="124" t="s">
        <v>151</v>
      </c>
      <c r="D98" s="33"/>
      <c r="E98" s="33"/>
      <c r="F98" s="33"/>
      <c r="G98" s="33"/>
      <c r="H98" s="33"/>
      <c r="I98" s="33"/>
      <c r="J98" s="75">
        <f>J122</f>
        <v>0</v>
      </c>
      <c r="K98" s="33"/>
      <c r="L98" s="46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4.95" hidden="1" customHeight="1">
      <c r="B99" s="125"/>
      <c r="D99" s="126" t="s">
        <v>3439</v>
      </c>
      <c r="E99" s="127"/>
      <c r="F99" s="127"/>
      <c r="G99" s="127"/>
      <c r="H99" s="127"/>
      <c r="I99" s="127"/>
      <c r="J99" s="128">
        <f>J123</f>
        <v>0</v>
      </c>
      <c r="L99" s="125"/>
    </row>
    <row r="100" spans="1:47" s="9" customFormat="1" ht="21.75" hidden="1" customHeight="1">
      <c r="B100" s="125"/>
      <c r="D100" s="133" t="s">
        <v>181</v>
      </c>
      <c r="J100" s="134">
        <f>J132</f>
        <v>0</v>
      </c>
      <c r="L100" s="125"/>
    </row>
    <row r="101" spans="1:47" s="2" customFormat="1" ht="21.75" hidden="1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6.95" hidden="1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hidden="1"/>
    <row r="104" spans="1:47" hidden="1"/>
    <row r="105" spans="1:47" hidden="1"/>
    <row r="106" spans="1:47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4.95" customHeight="1">
      <c r="A107" s="33"/>
      <c r="B107" s="34"/>
      <c r="C107" s="22" t="s">
        <v>182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6.5" customHeight="1">
      <c r="A110" s="33"/>
      <c r="B110" s="34"/>
      <c r="C110" s="33"/>
      <c r="D110" s="33"/>
      <c r="E110" s="286" t="str">
        <f>E7</f>
        <v>Viacúčelová športová hala - EÚ v Bratislave</v>
      </c>
      <c r="F110" s="287"/>
      <c r="G110" s="287"/>
      <c r="H110" s="287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143</v>
      </c>
      <c r="L111" s="21"/>
    </row>
    <row r="112" spans="1:47" s="2" customFormat="1" ht="16.5" customHeight="1">
      <c r="A112" s="33"/>
      <c r="B112" s="34"/>
      <c r="C112" s="33"/>
      <c r="D112" s="33"/>
      <c r="E112" s="286" t="s">
        <v>144</v>
      </c>
      <c r="F112" s="285"/>
      <c r="G112" s="285"/>
      <c r="H112" s="285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30" customHeight="1">
      <c r="A114" s="33"/>
      <c r="B114" s="34"/>
      <c r="C114" s="33"/>
      <c r="D114" s="33"/>
      <c r="E114" s="280" t="str">
        <f>E11</f>
        <v>20210701_01_zo - SO-01 Časť Zariadenie na odvod tepla a splodín horenia</v>
      </c>
      <c r="F114" s="285"/>
      <c r="G114" s="285"/>
      <c r="H114" s="285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Ekonomická univerzita v Bratislave</v>
      </c>
      <c r="G116" s="33"/>
      <c r="H116" s="33"/>
      <c r="I116" s="28" t="s">
        <v>21</v>
      </c>
      <c r="J116" s="59">
        <f>IF(J14="","",J14)</f>
        <v>44536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22</v>
      </c>
      <c r="D118" s="33"/>
      <c r="E118" s="33"/>
      <c r="F118" s="26" t="str">
        <f>E17</f>
        <v>Ekonomická univerzita v Bratislave</v>
      </c>
      <c r="G118" s="33"/>
      <c r="H118" s="33"/>
      <c r="I118" s="28" t="s">
        <v>27</v>
      </c>
      <c r="J118" s="31" t="str">
        <f>E23</f>
        <v>Ateliér Slabey s.r.o.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25</v>
      </c>
      <c r="D119" s="33"/>
      <c r="E119" s="33"/>
      <c r="F119" s="26" t="str">
        <f>IF(E20="","",E20)</f>
        <v>Vyplň údaj</v>
      </c>
      <c r="G119" s="33"/>
      <c r="H119" s="33"/>
      <c r="I119" s="28" t="s">
        <v>30</v>
      </c>
      <c r="J119" s="31" t="str">
        <f>E26</f>
        <v>Ing. Natália Voltmannová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35"/>
      <c r="B121" s="136"/>
      <c r="C121" s="137" t="s">
        <v>183</v>
      </c>
      <c r="D121" s="138" t="s">
        <v>59</v>
      </c>
      <c r="E121" s="138" t="s">
        <v>55</v>
      </c>
      <c r="F121" s="138" t="s">
        <v>56</v>
      </c>
      <c r="G121" s="138" t="s">
        <v>184</v>
      </c>
      <c r="H121" s="138" t="s">
        <v>185</v>
      </c>
      <c r="I121" s="138" t="s">
        <v>186</v>
      </c>
      <c r="J121" s="139" t="s">
        <v>150</v>
      </c>
      <c r="K121" s="140" t="s">
        <v>187</v>
      </c>
      <c r="L121" s="141"/>
      <c r="M121" s="66" t="s">
        <v>1</v>
      </c>
      <c r="N121" s="67" t="s">
        <v>38</v>
      </c>
      <c r="O121" s="67" t="s">
        <v>188</v>
      </c>
      <c r="P121" s="67" t="s">
        <v>189</v>
      </c>
      <c r="Q121" s="67" t="s">
        <v>190</v>
      </c>
      <c r="R121" s="67" t="s">
        <v>191</v>
      </c>
      <c r="S121" s="67" t="s">
        <v>192</v>
      </c>
      <c r="T121" s="68" t="s">
        <v>193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2" customFormat="1" ht="22.7" customHeight="1">
      <c r="A122" s="33"/>
      <c r="B122" s="34"/>
      <c r="C122" s="73" t="s">
        <v>151</v>
      </c>
      <c r="D122" s="33"/>
      <c r="E122" s="33"/>
      <c r="F122" s="33"/>
      <c r="G122" s="33"/>
      <c r="H122" s="33"/>
      <c r="I122" s="33"/>
      <c r="J122" s="142">
        <f>BK122</f>
        <v>0</v>
      </c>
      <c r="K122" s="33"/>
      <c r="L122" s="34"/>
      <c r="M122" s="69"/>
      <c r="N122" s="60"/>
      <c r="O122" s="70"/>
      <c r="P122" s="143">
        <f>P123+P132</f>
        <v>0</v>
      </c>
      <c r="Q122" s="70"/>
      <c r="R122" s="143">
        <f>R123+R132</f>
        <v>0</v>
      </c>
      <c r="S122" s="70"/>
      <c r="T122" s="144">
        <f>T123+T132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152</v>
      </c>
      <c r="BK122" s="145">
        <f>BK123+BK132</f>
        <v>0</v>
      </c>
    </row>
    <row r="123" spans="1:65" s="12" customFormat="1" ht="25.9" customHeight="1">
      <c r="B123" s="146"/>
      <c r="D123" s="147" t="s">
        <v>73</v>
      </c>
      <c r="E123" s="148" t="s">
        <v>140</v>
      </c>
      <c r="F123" s="148" t="s">
        <v>1</v>
      </c>
      <c r="I123" s="149"/>
      <c r="J123" s="134">
        <f>BK123</f>
        <v>0</v>
      </c>
      <c r="L123" s="146"/>
      <c r="M123" s="150"/>
      <c r="N123" s="151"/>
      <c r="O123" s="151"/>
      <c r="P123" s="152">
        <f>SUM(P124:P131)</f>
        <v>0</v>
      </c>
      <c r="Q123" s="151"/>
      <c r="R123" s="152">
        <f>SUM(R124:R131)</f>
        <v>0</v>
      </c>
      <c r="S123" s="151"/>
      <c r="T123" s="153">
        <f>SUM(T124:T131)</f>
        <v>0</v>
      </c>
      <c r="AR123" s="147" t="s">
        <v>81</v>
      </c>
      <c r="AT123" s="154" t="s">
        <v>73</v>
      </c>
      <c r="AU123" s="154" t="s">
        <v>74</v>
      </c>
      <c r="AY123" s="147" t="s">
        <v>196</v>
      </c>
      <c r="BK123" s="155">
        <f>SUM(BK124:BK131)</f>
        <v>0</v>
      </c>
    </row>
    <row r="124" spans="1:65" s="2" customFormat="1" ht="76.349999999999994" customHeight="1">
      <c r="A124" s="33"/>
      <c r="B124" s="156"/>
      <c r="C124" s="157" t="s">
        <v>81</v>
      </c>
      <c r="D124" s="157" t="s">
        <v>197</v>
      </c>
      <c r="E124" s="158" t="s">
        <v>3440</v>
      </c>
      <c r="F124" s="159" t="s">
        <v>3441</v>
      </c>
      <c r="G124" s="160" t="s">
        <v>3442</v>
      </c>
      <c r="H124" s="161">
        <v>6</v>
      </c>
      <c r="I124" s="162"/>
      <c r="J124" s="163">
        <f>ROUND(I124*H124,2)</f>
        <v>0</v>
      </c>
      <c r="K124" s="164"/>
      <c r="L124" s="34"/>
      <c r="M124" s="165" t="s">
        <v>1</v>
      </c>
      <c r="N124" s="166" t="s">
        <v>40</v>
      </c>
      <c r="O124" s="62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9" t="s">
        <v>200</v>
      </c>
      <c r="AT124" s="169" t="s">
        <v>197</v>
      </c>
      <c r="AU124" s="169" t="s">
        <v>81</v>
      </c>
      <c r="AY124" s="18" t="s">
        <v>196</v>
      </c>
      <c r="BE124" s="170">
        <f>IF(N124="základná",J124,0)</f>
        <v>0</v>
      </c>
      <c r="BF124" s="170">
        <f>IF(N124="znížená",J124,0)</f>
        <v>0</v>
      </c>
      <c r="BG124" s="170">
        <f>IF(N124="zákl. prenesená",J124,0)</f>
        <v>0</v>
      </c>
      <c r="BH124" s="170">
        <f>IF(N124="zníž. prenesená",J124,0)</f>
        <v>0</v>
      </c>
      <c r="BI124" s="170">
        <f>IF(N124="nulová",J124,0)</f>
        <v>0</v>
      </c>
      <c r="BJ124" s="18" t="s">
        <v>87</v>
      </c>
      <c r="BK124" s="170">
        <f>ROUND(I124*H124,2)</f>
        <v>0</v>
      </c>
      <c r="BL124" s="18" t="s">
        <v>200</v>
      </c>
      <c r="BM124" s="169" t="s">
        <v>87</v>
      </c>
    </row>
    <row r="125" spans="1:65" s="13" customFormat="1" ht="22.5">
      <c r="B125" s="173"/>
      <c r="D125" s="174" t="s">
        <v>219</v>
      </c>
      <c r="E125" s="175" t="s">
        <v>1</v>
      </c>
      <c r="F125" s="176" t="s">
        <v>3443</v>
      </c>
      <c r="H125" s="177">
        <v>6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5" t="s">
        <v>219</v>
      </c>
      <c r="AU125" s="175" t="s">
        <v>81</v>
      </c>
      <c r="AV125" s="13" t="s">
        <v>87</v>
      </c>
      <c r="AW125" s="13" t="s">
        <v>29</v>
      </c>
      <c r="AX125" s="13" t="s">
        <v>81</v>
      </c>
      <c r="AY125" s="175" t="s">
        <v>196</v>
      </c>
    </row>
    <row r="126" spans="1:65" s="2" customFormat="1" ht="55.5" customHeight="1">
      <c r="A126" s="33"/>
      <c r="B126" s="156"/>
      <c r="C126" s="157" t="s">
        <v>87</v>
      </c>
      <c r="D126" s="157" t="s">
        <v>197</v>
      </c>
      <c r="E126" s="158" t="s">
        <v>3444</v>
      </c>
      <c r="F126" s="159" t="s">
        <v>3445</v>
      </c>
      <c r="G126" s="160" t="s">
        <v>1</v>
      </c>
      <c r="H126" s="161">
        <v>0</v>
      </c>
      <c r="I126" s="162"/>
      <c r="J126" s="163">
        <f t="shared" ref="J126:J131" si="0">ROUND(I126*H126,2)</f>
        <v>0</v>
      </c>
      <c r="K126" s="164"/>
      <c r="L126" s="34"/>
      <c r="M126" s="165" t="s">
        <v>1</v>
      </c>
      <c r="N126" s="166" t="s">
        <v>40</v>
      </c>
      <c r="O126" s="62"/>
      <c r="P126" s="167">
        <f t="shared" ref="P126:P131" si="1">O126*H126</f>
        <v>0</v>
      </c>
      <c r="Q126" s="167">
        <v>0</v>
      </c>
      <c r="R126" s="167">
        <f t="shared" ref="R126:R131" si="2">Q126*H126</f>
        <v>0</v>
      </c>
      <c r="S126" s="167">
        <v>0</v>
      </c>
      <c r="T126" s="168">
        <f t="shared" ref="T126:T131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9" t="s">
        <v>200</v>
      </c>
      <c r="AT126" s="169" t="s">
        <v>197</v>
      </c>
      <c r="AU126" s="169" t="s">
        <v>81</v>
      </c>
      <c r="AY126" s="18" t="s">
        <v>196</v>
      </c>
      <c r="BE126" s="170">
        <f t="shared" ref="BE126:BE131" si="4">IF(N126="základná",J126,0)</f>
        <v>0</v>
      </c>
      <c r="BF126" s="170">
        <f t="shared" ref="BF126:BF131" si="5">IF(N126="znížená",J126,0)</f>
        <v>0</v>
      </c>
      <c r="BG126" s="170">
        <f t="shared" ref="BG126:BG131" si="6">IF(N126="zákl. prenesená",J126,0)</f>
        <v>0</v>
      </c>
      <c r="BH126" s="170">
        <f t="shared" ref="BH126:BH131" si="7">IF(N126="zníž. prenesená",J126,0)</f>
        <v>0</v>
      </c>
      <c r="BI126" s="170">
        <f t="shared" ref="BI126:BI131" si="8">IF(N126="nulová",J126,0)</f>
        <v>0</v>
      </c>
      <c r="BJ126" s="18" t="s">
        <v>87</v>
      </c>
      <c r="BK126" s="170">
        <f t="shared" ref="BK126:BK131" si="9">ROUND(I126*H126,2)</f>
        <v>0</v>
      </c>
      <c r="BL126" s="18" t="s">
        <v>200</v>
      </c>
      <c r="BM126" s="169" t="s">
        <v>200</v>
      </c>
    </row>
    <row r="127" spans="1:65" s="2" customFormat="1" ht="16.5" customHeight="1">
      <c r="A127" s="33"/>
      <c r="B127" s="156"/>
      <c r="C127" s="157" t="s">
        <v>221</v>
      </c>
      <c r="D127" s="157" t="s">
        <v>197</v>
      </c>
      <c r="E127" s="158" t="s">
        <v>3446</v>
      </c>
      <c r="F127" s="159" t="s">
        <v>3447</v>
      </c>
      <c r="G127" s="160" t="s">
        <v>3442</v>
      </c>
      <c r="H127" s="161">
        <v>1</v>
      </c>
      <c r="I127" s="162"/>
      <c r="J127" s="163">
        <f t="shared" si="0"/>
        <v>0</v>
      </c>
      <c r="K127" s="164"/>
      <c r="L127" s="34"/>
      <c r="M127" s="165" t="s">
        <v>1</v>
      </c>
      <c r="N127" s="166" t="s">
        <v>40</v>
      </c>
      <c r="O127" s="62"/>
      <c r="P127" s="167">
        <f t="shared" si="1"/>
        <v>0</v>
      </c>
      <c r="Q127" s="167">
        <v>0</v>
      </c>
      <c r="R127" s="167">
        <f t="shared" si="2"/>
        <v>0</v>
      </c>
      <c r="S127" s="167">
        <v>0</v>
      </c>
      <c r="T127" s="168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9" t="s">
        <v>200</v>
      </c>
      <c r="AT127" s="169" t="s">
        <v>197</v>
      </c>
      <c r="AU127" s="169" t="s">
        <v>81</v>
      </c>
      <c r="AY127" s="18" t="s">
        <v>196</v>
      </c>
      <c r="BE127" s="170">
        <f t="shared" si="4"/>
        <v>0</v>
      </c>
      <c r="BF127" s="170">
        <f t="shared" si="5"/>
        <v>0</v>
      </c>
      <c r="BG127" s="170">
        <f t="shared" si="6"/>
        <v>0</v>
      </c>
      <c r="BH127" s="170">
        <f t="shared" si="7"/>
        <v>0</v>
      </c>
      <c r="BI127" s="170">
        <f t="shared" si="8"/>
        <v>0</v>
      </c>
      <c r="BJ127" s="18" t="s">
        <v>87</v>
      </c>
      <c r="BK127" s="170">
        <f t="shared" si="9"/>
        <v>0</v>
      </c>
      <c r="BL127" s="18" t="s">
        <v>200</v>
      </c>
      <c r="BM127" s="169" t="s">
        <v>239</v>
      </c>
    </row>
    <row r="128" spans="1:65" s="2" customFormat="1" ht="24.2" customHeight="1">
      <c r="A128" s="33"/>
      <c r="B128" s="156"/>
      <c r="C128" s="157" t="s">
        <v>200</v>
      </c>
      <c r="D128" s="157" t="s">
        <v>197</v>
      </c>
      <c r="E128" s="158" t="s">
        <v>3448</v>
      </c>
      <c r="F128" s="159" t="s">
        <v>3449</v>
      </c>
      <c r="G128" s="160" t="s">
        <v>1</v>
      </c>
      <c r="H128" s="161">
        <v>0</v>
      </c>
      <c r="I128" s="162"/>
      <c r="J128" s="163">
        <f t="shared" si="0"/>
        <v>0</v>
      </c>
      <c r="K128" s="164"/>
      <c r="L128" s="34"/>
      <c r="M128" s="165" t="s">
        <v>1</v>
      </c>
      <c r="N128" s="166" t="s">
        <v>40</v>
      </c>
      <c r="O128" s="62"/>
      <c r="P128" s="167">
        <f t="shared" si="1"/>
        <v>0</v>
      </c>
      <c r="Q128" s="167">
        <v>0</v>
      </c>
      <c r="R128" s="167">
        <f t="shared" si="2"/>
        <v>0</v>
      </c>
      <c r="S128" s="167">
        <v>0</v>
      </c>
      <c r="T128" s="168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9" t="s">
        <v>200</v>
      </c>
      <c r="AT128" s="169" t="s">
        <v>197</v>
      </c>
      <c r="AU128" s="169" t="s">
        <v>81</v>
      </c>
      <c r="AY128" s="18" t="s">
        <v>196</v>
      </c>
      <c r="BE128" s="170">
        <f t="shared" si="4"/>
        <v>0</v>
      </c>
      <c r="BF128" s="170">
        <f t="shared" si="5"/>
        <v>0</v>
      </c>
      <c r="BG128" s="170">
        <f t="shared" si="6"/>
        <v>0</v>
      </c>
      <c r="BH128" s="170">
        <f t="shared" si="7"/>
        <v>0</v>
      </c>
      <c r="BI128" s="170">
        <f t="shared" si="8"/>
        <v>0</v>
      </c>
      <c r="BJ128" s="18" t="s">
        <v>87</v>
      </c>
      <c r="BK128" s="170">
        <f t="shared" si="9"/>
        <v>0</v>
      </c>
      <c r="BL128" s="18" t="s">
        <v>200</v>
      </c>
      <c r="BM128" s="169" t="s">
        <v>249</v>
      </c>
    </row>
    <row r="129" spans="1:65" s="2" customFormat="1" ht="24.2" customHeight="1">
      <c r="A129" s="33"/>
      <c r="B129" s="156"/>
      <c r="C129" s="157" t="s">
        <v>234</v>
      </c>
      <c r="D129" s="157" t="s">
        <v>197</v>
      </c>
      <c r="E129" s="158" t="s">
        <v>3450</v>
      </c>
      <c r="F129" s="159" t="s">
        <v>3451</v>
      </c>
      <c r="G129" s="160" t="s">
        <v>3442</v>
      </c>
      <c r="H129" s="161">
        <v>1</v>
      </c>
      <c r="I129" s="162"/>
      <c r="J129" s="163">
        <f t="shared" si="0"/>
        <v>0</v>
      </c>
      <c r="K129" s="164"/>
      <c r="L129" s="34"/>
      <c r="M129" s="165" t="s">
        <v>1</v>
      </c>
      <c r="N129" s="166" t="s">
        <v>40</v>
      </c>
      <c r="O129" s="62"/>
      <c r="P129" s="167">
        <f t="shared" si="1"/>
        <v>0</v>
      </c>
      <c r="Q129" s="167">
        <v>0</v>
      </c>
      <c r="R129" s="167">
        <f t="shared" si="2"/>
        <v>0</v>
      </c>
      <c r="S129" s="167">
        <v>0</v>
      </c>
      <c r="T129" s="16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9" t="s">
        <v>200</v>
      </c>
      <c r="AT129" s="169" t="s">
        <v>197</v>
      </c>
      <c r="AU129" s="169" t="s">
        <v>81</v>
      </c>
      <c r="AY129" s="18" t="s">
        <v>196</v>
      </c>
      <c r="BE129" s="170">
        <f t="shared" si="4"/>
        <v>0</v>
      </c>
      <c r="BF129" s="170">
        <f t="shared" si="5"/>
        <v>0</v>
      </c>
      <c r="BG129" s="170">
        <f t="shared" si="6"/>
        <v>0</v>
      </c>
      <c r="BH129" s="170">
        <f t="shared" si="7"/>
        <v>0</v>
      </c>
      <c r="BI129" s="170">
        <f t="shared" si="8"/>
        <v>0</v>
      </c>
      <c r="BJ129" s="18" t="s">
        <v>87</v>
      </c>
      <c r="BK129" s="170">
        <f t="shared" si="9"/>
        <v>0</v>
      </c>
      <c r="BL129" s="18" t="s">
        <v>200</v>
      </c>
      <c r="BM129" s="169" t="s">
        <v>259</v>
      </c>
    </row>
    <row r="130" spans="1:65" s="2" customFormat="1" ht="76.349999999999994" customHeight="1">
      <c r="A130" s="33"/>
      <c r="B130" s="156"/>
      <c r="C130" s="157" t="s">
        <v>239</v>
      </c>
      <c r="D130" s="157" t="s">
        <v>197</v>
      </c>
      <c r="E130" s="158" t="s">
        <v>3452</v>
      </c>
      <c r="F130" s="159" t="s">
        <v>3453</v>
      </c>
      <c r="G130" s="160" t="s">
        <v>3454</v>
      </c>
      <c r="H130" s="161">
        <v>300</v>
      </c>
      <c r="I130" s="162"/>
      <c r="J130" s="163">
        <f t="shared" si="0"/>
        <v>0</v>
      </c>
      <c r="K130" s="164"/>
      <c r="L130" s="34"/>
      <c r="M130" s="165" t="s">
        <v>1</v>
      </c>
      <c r="N130" s="166" t="s">
        <v>40</v>
      </c>
      <c r="O130" s="62"/>
      <c r="P130" s="167">
        <f t="shared" si="1"/>
        <v>0</v>
      </c>
      <c r="Q130" s="167">
        <v>0</v>
      </c>
      <c r="R130" s="167">
        <f t="shared" si="2"/>
        <v>0</v>
      </c>
      <c r="S130" s="167">
        <v>0</v>
      </c>
      <c r="T130" s="16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9" t="s">
        <v>200</v>
      </c>
      <c r="AT130" s="169" t="s">
        <v>197</v>
      </c>
      <c r="AU130" s="169" t="s">
        <v>81</v>
      </c>
      <c r="AY130" s="18" t="s">
        <v>196</v>
      </c>
      <c r="BE130" s="170">
        <f t="shared" si="4"/>
        <v>0</v>
      </c>
      <c r="BF130" s="170">
        <f t="shared" si="5"/>
        <v>0</v>
      </c>
      <c r="BG130" s="170">
        <f t="shared" si="6"/>
        <v>0</v>
      </c>
      <c r="BH130" s="170">
        <f t="shared" si="7"/>
        <v>0</v>
      </c>
      <c r="BI130" s="170">
        <f t="shared" si="8"/>
        <v>0</v>
      </c>
      <c r="BJ130" s="18" t="s">
        <v>87</v>
      </c>
      <c r="BK130" s="170">
        <f t="shared" si="9"/>
        <v>0</v>
      </c>
      <c r="BL130" s="18" t="s">
        <v>200</v>
      </c>
      <c r="BM130" s="169" t="s">
        <v>141</v>
      </c>
    </row>
    <row r="131" spans="1:65" s="2" customFormat="1" ht="16.5" customHeight="1">
      <c r="A131" s="33"/>
      <c r="B131" s="156"/>
      <c r="C131" s="157" t="s">
        <v>244</v>
      </c>
      <c r="D131" s="157" t="s">
        <v>197</v>
      </c>
      <c r="E131" s="158" t="s">
        <v>3455</v>
      </c>
      <c r="F131" s="159" t="s">
        <v>3456</v>
      </c>
      <c r="G131" s="160" t="s">
        <v>3442</v>
      </c>
      <c r="H131" s="161">
        <v>1</v>
      </c>
      <c r="I131" s="162"/>
      <c r="J131" s="163">
        <f t="shared" si="0"/>
        <v>0</v>
      </c>
      <c r="K131" s="164"/>
      <c r="L131" s="34"/>
      <c r="M131" s="165" t="s">
        <v>1</v>
      </c>
      <c r="N131" s="166" t="s">
        <v>40</v>
      </c>
      <c r="O131" s="62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9" t="s">
        <v>200</v>
      </c>
      <c r="AT131" s="169" t="s">
        <v>197</v>
      </c>
      <c r="AU131" s="169" t="s">
        <v>81</v>
      </c>
      <c r="AY131" s="18" t="s">
        <v>196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8" t="s">
        <v>87</v>
      </c>
      <c r="BK131" s="170">
        <f t="shared" si="9"/>
        <v>0</v>
      </c>
      <c r="BL131" s="18" t="s">
        <v>200</v>
      </c>
      <c r="BM131" s="169" t="s">
        <v>277</v>
      </c>
    </row>
    <row r="132" spans="1:65" s="2" customFormat="1" ht="49.9" customHeight="1">
      <c r="A132" s="33"/>
      <c r="B132" s="34"/>
      <c r="C132" s="33"/>
      <c r="D132" s="33"/>
      <c r="E132" s="148" t="s">
        <v>1968</v>
      </c>
      <c r="F132" s="148" t="s">
        <v>1969</v>
      </c>
      <c r="G132" s="33"/>
      <c r="H132" s="33"/>
      <c r="I132" s="33"/>
      <c r="J132" s="134">
        <f t="shared" ref="J132:J142" si="10">BK132</f>
        <v>0</v>
      </c>
      <c r="K132" s="33"/>
      <c r="L132" s="34"/>
      <c r="M132" s="209"/>
      <c r="N132" s="210"/>
      <c r="O132" s="62"/>
      <c r="P132" s="62"/>
      <c r="Q132" s="62"/>
      <c r="R132" s="62"/>
      <c r="S132" s="62"/>
      <c r="T132" s="6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73</v>
      </c>
      <c r="AU132" s="18" t="s">
        <v>74</v>
      </c>
      <c r="AY132" s="18" t="s">
        <v>1970</v>
      </c>
      <c r="BK132" s="170">
        <f>SUM(BK133:BK142)</f>
        <v>0</v>
      </c>
    </row>
    <row r="133" spans="1:65" s="2" customFormat="1" ht="16.350000000000001" customHeight="1">
      <c r="A133" s="33"/>
      <c r="B133" s="34"/>
      <c r="C133" s="211" t="s">
        <v>1</v>
      </c>
      <c r="D133" s="211" t="s">
        <v>197</v>
      </c>
      <c r="E133" s="212" t="s">
        <v>1</v>
      </c>
      <c r="F133" s="213" t="s">
        <v>1</v>
      </c>
      <c r="G133" s="214" t="s">
        <v>1</v>
      </c>
      <c r="H133" s="215"/>
      <c r="I133" s="216"/>
      <c r="J133" s="217">
        <f t="shared" si="10"/>
        <v>0</v>
      </c>
      <c r="K133" s="218"/>
      <c r="L133" s="34"/>
      <c r="M133" s="219" t="s">
        <v>1</v>
      </c>
      <c r="N133" s="220" t="s">
        <v>40</v>
      </c>
      <c r="O133" s="62"/>
      <c r="P133" s="62"/>
      <c r="Q133" s="62"/>
      <c r="R133" s="62"/>
      <c r="S133" s="62"/>
      <c r="T133" s="6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1970</v>
      </c>
      <c r="AU133" s="18" t="s">
        <v>81</v>
      </c>
      <c r="AY133" s="18" t="s">
        <v>1970</v>
      </c>
      <c r="BE133" s="170">
        <f t="shared" ref="BE133:BE142" si="11">IF(N133="základná",J133,0)</f>
        <v>0</v>
      </c>
      <c r="BF133" s="170">
        <f t="shared" ref="BF133:BF142" si="12">IF(N133="znížená",J133,0)</f>
        <v>0</v>
      </c>
      <c r="BG133" s="170">
        <f t="shared" ref="BG133:BG142" si="13">IF(N133="zákl. prenesená",J133,0)</f>
        <v>0</v>
      </c>
      <c r="BH133" s="170">
        <f t="shared" ref="BH133:BH142" si="14">IF(N133="zníž. prenesená",J133,0)</f>
        <v>0</v>
      </c>
      <c r="BI133" s="170">
        <f t="shared" ref="BI133:BI142" si="15">IF(N133="nulová",J133,0)</f>
        <v>0</v>
      </c>
      <c r="BJ133" s="18" t="s">
        <v>87</v>
      </c>
      <c r="BK133" s="170">
        <f t="shared" ref="BK133:BK142" si="16">I133*H133</f>
        <v>0</v>
      </c>
    </row>
    <row r="134" spans="1:65" s="2" customFormat="1" ht="16.350000000000001" customHeight="1">
      <c r="A134" s="33"/>
      <c r="B134" s="34"/>
      <c r="C134" s="211" t="s">
        <v>1</v>
      </c>
      <c r="D134" s="211" t="s">
        <v>197</v>
      </c>
      <c r="E134" s="212" t="s">
        <v>1</v>
      </c>
      <c r="F134" s="213" t="s">
        <v>1</v>
      </c>
      <c r="G134" s="214" t="s">
        <v>1</v>
      </c>
      <c r="H134" s="215"/>
      <c r="I134" s="216"/>
      <c r="J134" s="217">
        <f t="shared" si="10"/>
        <v>0</v>
      </c>
      <c r="K134" s="218"/>
      <c r="L134" s="34"/>
      <c r="M134" s="219" t="s">
        <v>1</v>
      </c>
      <c r="N134" s="220" t="s">
        <v>40</v>
      </c>
      <c r="O134" s="62"/>
      <c r="P134" s="62"/>
      <c r="Q134" s="62"/>
      <c r="R134" s="62"/>
      <c r="S134" s="62"/>
      <c r="T134" s="6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1970</v>
      </c>
      <c r="AU134" s="18" t="s">
        <v>81</v>
      </c>
      <c r="AY134" s="18" t="s">
        <v>1970</v>
      </c>
      <c r="BE134" s="170">
        <f t="shared" si="11"/>
        <v>0</v>
      </c>
      <c r="BF134" s="170">
        <f t="shared" si="12"/>
        <v>0</v>
      </c>
      <c r="BG134" s="170">
        <f t="shared" si="13"/>
        <v>0</v>
      </c>
      <c r="BH134" s="170">
        <f t="shared" si="14"/>
        <v>0</v>
      </c>
      <c r="BI134" s="170">
        <f t="shared" si="15"/>
        <v>0</v>
      </c>
      <c r="BJ134" s="18" t="s">
        <v>87</v>
      </c>
      <c r="BK134" s="170">
        <f t="shared" si="16"/>
        <v>0</v>
      </c>
    </row>
    <row r="135" spans="1:65" s="2" customFormat="1" ht="16.350000000000001" customHeight="1">
      <c r="A135" s="33"/>
      <c r="B135" s="34"/>
      <c r="C135" s="211" t="s">
        <v>1</v>
      </c>
      <c r="D135" s="211" t="s">
        <v>197</v>
      </c>
      <c r="E135" s="212" t="s">
        <v>1</v>
      </c>
      <c r="F135" s="213" t="s">
        <v>1</v>
      </c>
      <c r="G135" s="214" t="s">
        <v>1</v>
      </c>
      <c r="H135" s="215"/>
      <c r="I135" s="216"/>
      <c r="J135" s="217">
        <f t="shared" si="10"/>
        <v>0</v>
      </c>
      <c r="K135" s="218"/>
      <c r="L135" s="34"/>
      <c r="M135" s="219" t="s">
        <v>1</v>
      </c>
      <c r="N135" s="220" t="s">
        <v>40</v>
      </c>
      <c r="O135" s="62"/>
      <c r="P135" s="62"/>
      <c r="Q135" s="62"/>
      <c r="R135" s="62"/>
      <c r="S135" s="62"/>
      <c r="T135" s="6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1970</v>
      </c>
      <c r="AU135" s="18" t="s">
        <v>81</v>
      </c>
      <c r="AY135" s="18" t="s">
        <v>1970</v>
      </c>
      <c r="BE135" s="170">
        <f t="shared" si="11"/>
        <v>0</v>
      </c>
      <c r="BF135" s="170">
        <f t="shared" si="12"/>
        <v>0</v>
      </c>
      <c r="BG135" s="170">
        <f t="shared" si="13"/>
        <v>0</v>
      </c>
      <c r="BH135" s="170">
        <f t="shared" si="14"/>
        <v>0</v>
      </c>
      <c r="BI135" s="170">
        <f t="shared" si="15"/>
        <v>0</v>
      </c>
      <c r="BJ135" s="18" t="s">
        <v>87</v>
      </c>
      <c r="BK135" s="170">
        <f t="shared" si="16"/>
        <v>0</v>
      </c>
    </row>
    <row r="136" spans="1:65" s="2" customFormat="1" ht="16.350000000000001" customHeight="1">
      <c r="A136" s="33"/>
      <c r="B136" s="34"/>
      <c r="C136" s="211" t="s">
        <v>1</v>
      </c>
      <c r="D136" s="211" t="s">
        <v>197</v>
      </c>
      <c r="E136" s="212" t="s">
        <v>1</v>
      </c>
      <c r="F136" s="213" t="s">
        <v>1</v>
      </c>
      <c r="G136" s="214" t="s">
        <v>1</v>
      </c>
      <c r="H136" s="215"/>
      <c r="I136" s="216"/>
      <c r="J136" s="217">
        <f t="shared" si="10"/>
        <v>0</v>
      </c>
      <c r="K136" s="218"/>
      <c r="L136" s="34"/>
      <c r="M136" s="219" t="s">
        <v>1</v>
      </c>
      <c r="N136" s="220" t="s">
        <v>40</v>
      </c>
      <c r="O136" s="62"/>
      <c r="P136" s="62"/>
      <c r="Q136" s="62"/>
      <c r="R136" s="62"/>
      <c r="S136" s="62"/>
      <c r="T136" s="6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1970</v>
      </c>
      <c r="AU136" s="18" t="s">
        <v>81</v>
      </c>
      <c r="AY136" s="18" t="s">
        <v>1970</v>
      </c>
      <c r="BE136" s="170">
        <f t="shared" si="11"/>
        <v>0</v>
      </c>
      <c r="BF136" s="170">
        <f t="shared" si="12"/>
        <v>0</v>
      </c>
      <c r="BG136" s="170">
        <f t="shared" si="13"/>
        <v>0</v>
      </c>
      <c r="BH136" s="170">
        <f t="shared" si="14"/>
        <v>0</v>
      </c>
      <c r="BI136" s="170">
        <f t="shared" si="15"/>
        <v>0</v>
      </c>
      <c r="BJ136" s="18" t="s">
        <v>87</v>
      </c>
      <c r="BK136" s="170">
        <f t="shared" si="16"/>
        <v>0</v>
      </c>
    </row>
    <row r="137" spans="1:65" s="2" customFormat="1" ht="16.350000000000001" customHeight="1">
      <c r="A137" s="33"/>
      <c r="B137" s="34"/>
      <c r="C137" s="211" t="s">
        <v>1</v>
      </c>
      <c r="D137" s="211" t="s">
        <v>197</v>
      </c>
      <c r="E137" s="212" t="s">
        <v>1</v>
      </c>
      <c r="F137" s="213" t="s">
        <v>1</v>
      </c>
      <c r="G137" s="214" t="s">
        <v>1</v>
      </c>
      <c r="H137" s="215"/>
      <c r="I137" s="216"/>
      <c r="J137" s="217">
        <f t="shared" si="10"/>
        <v>0</v>
      </c>
      <c r="K137" s="218"/>
      <c r="L137" s="34"/>
      <c r="M137" s="219" t="s">
        <v>1</v>
      </c>
      <c r="N137" s="220" t="s">
        <v>40</v>
      </c>
      <c r="O137" s="62"/>
      <c r="P137" s="62"/>
      <c r="Q137" s="62"/>
      <c r="R137" s="62"/>
      <c r="S137" s="62"/>
      <c r="T137" s="6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1970</v>
      </c>
      <c r="AU137" s="18" t="s">
        <v>81</v>
      </c>
      <c r="AY137" s="18" t="s">
        <v>1970</v>
      </c>
      <c r="BE137" s="170">
        <f t="shared" si="11"/>
        <v>0</v>
      </c>
      <c r="BF137" s="170">
        <f t="shared" si="12"/>
        <v>0</v>
      </c>
      <c r="BG137" s="170">
        <f t="shared" si="13"/>
        <v>0</v>
      </c>
      <c r="BH137" s="170">
        <f t="shared" si="14"/>
        <v>0</v>
      </c>
      <c r="BI137" s="170">
        <f t="shared" si="15"/>
        <v>0</v>
      </c>
      <c r="BJ137" s="18" t="s">
        <v>87</v>
      </c>
      <c r="BK137" s="170">
        <f t="shared" si="16"/>
        <v>0</v>
      </c>
    </row>
    <row r="138" spans="1:65" s="2" customFormat="1" ht="16.350000000000001" customHeight="1">
      <c r="A138" s="33"/>
      <c r="B138" s="34"/>
      <c r="C138" s="211" t="s">
        <v>1</v>
      </c>
      <c r="D138" s="211" t="s">
        <v>197</v>
      </c>
      <c r="E138" s="212" t="s">
        <v>1</v>
      </c>
      <c r="F138" s="213" t="s">
        <v>1</v>
      </c>
      <c r="G138" s="214" t="s">
        <v>1</v>
      </c>
      <c r="H138" s="215"/>
      <c r="I138" s="216"/>
      <c r="J138" s="217">
        <f t="shared" si="10"/>
        <v>0</v>
      </c>
      <c r="K138" s="218"/>
      <c r="L138" s="34"/>
      <c r="M138" s="219" t="s">
        <v>1</v>
      </c>
      <c r="N138" s="220" t="s">
        <v>40</v>
      </c>
      <c r="O138" s="62"/>
      <c r="P138" s="62"/>
      <c r="Q138" s="62"/>
      <c r="R138" s="62"/>
      <c r="S138" s="62"/>
      <c r="T138" s="6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1970</v>
      </c>
      <c r="AU138" s="18" t="s">
        <v>81</v>
      </c>
      <c r="AY138" s="18" t="s">
        <v>1970</v>
      </c>
      <c r="BE138" s="170">
        <f t="shared" si="11"/>
        <v>0</v>
      </c>
      <c r="BF138" s="170">
        <f t="shared" si="12"/>
        <v>0</v>
      </c>
      <c r="BG138" s="170">
        <f t="shared" si="13"/>
        <v>0</v>
      </c>
      <c r="BH138" s="170">
        <f t="shared" si="14"/>
        <v>0</v>
      </c>
      <c r="BI138" s="170">
        <f t="shared" si="15"/>
        <v>0</v>
      </c>
      <c r="BJ138" s="18" t="s">
        <v>87</v>
      </c>
      <c r="BK138" s="170">
        <f t="shared" si="16"/>
        <v>0</v>
      </c>
    </row>
    <row r="139" spans="1:65" s="2" customFormat="1" ht="16.350000000000001" customHeight="1">
      <c r="A139" s="33"/>
      <c r="B139" s="34"/>
      <c r="C139" s="211" t="s">
        <v>1</v>
      </c>
      <c r="D139" s="211" t="s">
        <v>197</v>
      </c>
      <c r="E139" s="212" t="s">
        <v>1</v>
      </c>
      <c r="F139" s="213" t="s">
        <v>1</v>
      </c>
      <c r="G139" s="214" t="s">
        <v>1</v>
      </c>
      <c r="H139" s="215"/>
      <c r="I139" s="216"/>
      <c r="J139" s="217">
        <f t="shared" si="10"/>
        <v>0</v>
      </c>
      <c r="K139" s="218"/>
      <c r="L139" s="34"/>
      <c r="M139" s="219" t="s">
        <v>1</v>
      </c>
      <c r="N139" s="220" t="s">
        <v>40</v>
      </c>
      <c r="O139" s="62"/>
      <c r="P139" s="62"/>
      <c r="Q139" s="62"/>
      <c r="R139" s="62"/>
      <c r="S139" s="62"/>
      <c r="T139" s="6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1970</v>
      </c>
      <c r="AU139" s="18" t="s">
        <v>81</v>
      </c>
      <c r="AY139" s="18" t="s">
        <v>1970</v>
      </c>
      <c r="BE139" s="170">
        <f t="shared" si="11"/>
        <v>0</v>
      </c>
      <c r="BF139" s="170">
        <f t="shared" si="12"/>
        <v>0</v>
      </c>
      <c r="BG139" s="170">
        <f t="shared" si="13"/>
        <v>0</v>
      </c>
      <c r="BH139" s="170">
        <f t="shared" si="14"/>
        <v>0</v>
      </c>
      <c r="BI139" s="170">
        <f t="shared" si="15"/>
        <v>0</v>
      </c>
      <c r="BJ139" s="18" t="s">
        <v>87</v>
      </c>
      <c r="BK139" s="170">
        <f t="shared" si="16"/>
        <v>0</v>
      </c>
    </row>
    <row r="140" spans="1:65" s="2" customFormat="1" ht="16.350000000000001" customHeight="1">
      <c r="A140" s="33"/>
      <c r="B140" s="34"/>
      <c r="C140" s="211" t="s">
        <v>1</v>
      </c>
      <c r="D140" s="211" t="s">
        <v>197</v>
      </c>
      <c r="E140" s="212" t="s">
        <v>1</v>
      </c>
      <c r="F140" s="213" t="s">
        <v>1</v>
      </c>
      <c r="G140" s="214" t="s">
        <v>1</v>
      </c>
      <c r="H140" s="215"/>
      <c r="I140" s="216"/>
      <c r="J140" s="217">
        <f t="shared" si="10"/>
        <v>0</v>
      </c>
      <c r="K140" s="218"/>
      <c r="L140" s="34"/>
      <c r="M140" s="219" t="s">
        <v>1</v>
      </c>
      <c r="N140" s="220" t="s">
        <v>40</v>
      </c>
      <c r="O140" s="62"/>
      <c r="P140" s="62"/>
      <c r="Q140" s="62"/>
      <c r="R140" s="62"/>
      <c r="S140" s="62"/>
      <c r="T140" s="6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1970</v>
      </c>
      <c r="AU140" s="18" t="s">
        <v>81</v>
      </c>
      <c r="AY140" s="18" t="s">
        <v>1970</v>
      </c>
      <c r="BE140" s="170">
        <f t="shared" si="11"/>
        <v>0</v>
      </c>
      <c r="BF140" s="170">
        <f t="shared" si="12"/>
        <v>0</v>
      </c>
      <c r="BG140" s="170">
        <f t="shared" si="13"/>
        <v>0</v>
      </c>
      <c r="BH140" s="170">
        <f t="shared" si="14"/>
        <v>0</v>
      </c>
      <c r="BI140" s="170">
        <f t="shared" si="15"/>
        <v>0</v>
      </c>
      <c r="BJ140" s="18" t="s">
        <v>87</v>
      </c>
      <c r="BK140" s="170">
        <f t="shared" si="16"/>
        <v>0</v>
      </c>
    </row>
    <row r="141" spans="1:65" s="2" customFormat="1" ht="16.350000000000001" customHeight="1">
      <c r="A141" s="33"/>
      <c r="B141" s="34"/>
      <c r="C141" s="211" t="s">
        <v>1</v>
      </c>
      <c r="D141" s="211" t="s">
        <v>197</v>
      </c>
      <c r="E141" s="212" t="s">
        <v>1</v>
      </c>
      <c r="F141" s="213" t="s">
        <v>1</v>
      </c>
      <c r="G141" s="214" t="s">
        <v>1</v>
      </c>
      <c r="H141" s="215"/>
      <c r="I141" s="216"/>
      <c r="J141" s="217">
        <f t="shared" si="10"/>
        <v>0</v>
      </c>
      <c r="K141" s="218"/>
      <c r="L141" s="34"/>
      <c r="M141" s="219" t="s">
        <v>1</v>
      </c>
      <c r="N141" s="220" t="s">
        <v>40</v>
      </c>
      <c r="O141" s="62"/>
      <c r="P141" s="62"/>
      <c r="Q141" s="62"/>
      <c r="R141" s="62"/>
      <c r="S141" s="62"/>
      <c r="T141" s="6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1970</v>
      </c>
      <c r="AU141" s="18" t="s">
        <v>81</v>
      </c>
      <c r="AY141" s="18" t="s">
        <v>1970</v>
      </c>
      <c r="BE141" s="170">
        <f t="shared" si="11"/>
        <v>0</v>
      </c>
      <c r="BF141" s="170">
        <f t="shared" si="12"/>
        <v>0</v>
      </c>
      <c r="BG141" s="170">
        <f t="shared" si="13"/>
        <v>0</v>
      </c>
      <c r="BH141" s="170">
        <f t="shared" si="14"/>
        <v>0</v>
      </c>
      <c r="BI141" s="170">
        <f t="shared" si="15"/>
        <v>0</v>
      </c>
      <c r="BJ141" s="18" t="s">
        <v>87</v>
      </c>
      <c r="BK141" s="170">
        <f t="shared" si="16"/>
        <v>0</v>
      </c>
    </row>
    <row r="142" spans="1:65" s="2" customFormat="1" ht="16.350000000000001" customHeight="1">
      <c r="A142" s="33"/>
      <c r="B142" s="34"/>
      <c r="C142" s="211" t="s">
        <v>1</v>
      </c>
      <c r="D142" s="211" t="s">
        <v>197</v>
      </c>
      <c r="E142" s="212" t="s">
        <v>1</v>
      </c>
      <c r="F142" s="213" t="s">
        <v>1</v>
      </c>
      <c r="G142" s="214" t="s">
        <v>1</v>
      </c>
      <c r="H142" s="215"/>
      <c r="I142" s="216"/>
      <c r="J142" s="217">
        <f t="shared" si="10"/>
        <v>0</v>
      </c>
      <c r="K142" s="218"/>
      <c r="L142" s="34"/>
      <c r="M142" s="219" t="s">
        <v>1</v>
      </c>
      <c r="N142" s="220" t="s">
        <v>40</v>
      </c>
      <c r="O142" s="221"/>
      <c r="P142" s="221"/>
      <c r="Q142" s="221"/>
      <c r="R142" s="221"/>
      <c r="S142" s="221"/>
      <c r="T142" s="222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1970</v>
      </c>
      <c r="AU142" s="18" t="s">
        <v>81</v>
      </c>
      <c r="AY142" s="18" t="s">
        <v>1970</v>
      </c>
      <c r="BE142" s="170">
        <f t="shared" si="11"/>
        <v>0</v>
      </c>
      <c r="BF142" s="170">
        <f t="shared" si="12"/>
        <v>0</v>
      </c>
      <c r="BG142" s="170">
        <f t="shared" si="13"/>
        <v>0</v>
      </c>
      <c r="BH142" s="170">
        <f t="shared" si="14"/>
        <v>0</v>
      </c>
      <c r="BI142" s="170">
        <f t="shared" si="15"/>
        <v>0</v>
      </c>
      <c r="BJ142" s="18" t="s">
        <v>87</v>
      </c>
      <c r="BK142" s="170">
        <f t="shared" si="16"/>
        <v>0</v>
      </c>
    </row>
    <row r="143" spans="1:65" s="2" customFormat="1" ht="6.95" customHeight="1">
      <c r="A143" s="33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3:D143">
      <formula1>"K, M"</formula1>
    </dataValidation>
    <dataValidation type="list" allowBlank="1" showInputMessage="1" showErrorMessage="1" error="Povolené sú hodnoty základná, znížená, nulová." sqref="N133:N14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20210701_01_a - SO-01 Čas...</vt:lpstr>
      <vt:lpstr>20210701_01_z - SO-01 Čas...</vt:lpstr>
      <vt:lpstr>20210701_01zt - SO 01 Čas...</vt:lpstr>
      <vt:lpstr>20210701_01_u - SO-01 Čas...</vt:lpstr>
      <vt:lpstr>20210901_01 el - SO-01 Ča...</vt:lpstr>
      <vt:lpstr>20210701_01_vz - SO-01 Ča...</vt:lpstr>
      <vt:lpstr>20210701_01_eps - SO-01 Č...</vt:lpstr>
      <vt:lpstr>20210701_01_zo - SO-01 Ča...</vt:lpstr>
      <vt:lpstr>20210701_01_m - SO-01 Čas...</vt:lpstr>
      <vt:lpstr>20210701_01_g - SO-01 Čas...</vt:lpstr>
      <vt:lpstr>20210701_02 - SO 02 Vodov...</vt:lpstr>
      <vt:lpstr>20210701_03_1 - SO 03.1 S...</vt:lpstr>
      <vt:lpstr>20210701_03_2 - SO 03.2 D...</vt:lpstr>
      <vt:lpstr>20210701_03_3 - SO 03.3 Z...</vt:lpstr>
      <vt:lpstr>20210701_04 - SO-04 Prípo...</vt:lpstr>
      <vt:lpstr>20210701_05 - SO-05 Prípo...</vt:lpstr>
      <vt:lpstr>20210701_06 - SO-06 Verej...</vt:lpstr>
      <vt:lpstr>20210701_07 - SO-07 Spevn...</vt:lpstr>
      <vt:lpstr>Zoznam figúr</vt:lpstr>
      <vt:lpstr>'20210701_01_a - SO-01 Čas...'!Názvy_tlače</vt:lpstr>
      <vt:lpstr>'20210701_01_eps - SO-01 Č...'!Názvy_tlače</vt:lpstr>
      <vt:lpstr>'20210701_01_g - SO-01 Čas...'!Názvy_tlače</vt:lpstr>
      <vt:lpstr>'20210701_01_m - SO-01 Čas...'!Názvy_tlače</vt:lpstr>
      <vt:lpstr>'20210701_01_u - SO-01 Čas...'!Názvy_tlače</vt:lpstr>
      <vt:lpstr>'20210701_01_vz - SO-01 Ča...'!Názvy_tlače</vt:lpstr>
      <vt:lpstr>'20210701_01_z - SO-01 Čas...'!Názvy_tlače</vt:lpstr>
      <vt:lpstr>'20210701_01_zo - SO-01 Ča...'!Názvy_tlače</vt:lpstr>
      <vt:lpstr>'20210701_01zt - SO 01 Čas...'!Názvy_tlače</vt:lpstr>
      <vt:lpstr>'20210701_02 - SO 02 Vodov...'!Názvy_tlače</vt:lpstr>
      <vt:lpstr>'20210701_03_1 - SO 03.1 S...'!Názvy_tlače</vt:lpstr>
      <vt:lpstr>'20210701_03_2 - SO 03.2 D...'!Názvy_tlače</vt:lpstr>
      <vt:lpstr>'20210701_03_3 - SO 03.3 Z...'!Názvy_tlače</vt:lpstr>
      <vt:lpstr>'20210701_04 - SO-04 Prípo...'!Názvy_tlače</vt:lpstr>
      <vt:lpstr>'20210701_05 - SO-05 Prípo...'!Názvy_tlače</vt:lpstr>
      <vt:lpstr>'20210701_06 - SO-06 Verej...'!Názvy_tlače</vt:lpstr>
      <vt:lpstr>'20210701_07 - SO-07 Spevn...'!Názvy_tlače</vt:lpstr>
      <vt:lpstr>'20210901_01 el - SO-01 Ča...'!Názvy_tlače</vt:lpstr>
      <vt:lpstr>'Rekapitulácia stavby'!Názvy_tlače</vt:lpstr>
      <vt:lpstr>'Zoznam figúr'!Názvy_tlače</vt:lpstr>
      <vt:lpstr>'20210701_01_a - SO-01 Čas...'!Oblasť_tlače</vt:lpstr>
      <vt:lpstr>'20210701_01_eps - SO-01 Č...'!Oblasť_tlače</vt:lpstr>
      <vt:lpstr>'20210701_01_g - SO-01 Čas...'!Oblasť_tlače</vt:lpstr>
      <vt:lpstr>'20210701_01_m - SO-01 Čas...'!Oblasť_tlače</vt:lpstr>
      <vt:lpstr>'20210701_01_u - SO-01 Čas...'!Oblasť_tlače</vt:lpstr>
      <vt:lpstr>'20210701_01_vz - SO-01 Ča...'!Oblasť_tlače</vt:lpstr>
      <vt:lpstr>'20210701_01_z - SO-01 Čas...'!Oblasť_tlače</vt:lpstr>
      <vt:lpstr>'20210701_01_zo - SO-01 Ča...'!Oblasť_tlače</vt:lpstr>
      <vt:lpstr>'20210701_01zt - SO 01 Čas...'!Oblasť_tlače</vt:lpstr>
      <vt:lpstr>'20210701_02 - SO 02 Vodov...'!Oblasť_tlače</vt:lpstr>
      <vt:lpstr>'20210701_03_1 - SO 03.1 S...'!Oblasť_tlače</vt:lpstr>
      <vt:lpstr>'20210701_03_2 - SO 03.2 D...'!Oblasť_tlače</vt:lpstr>
      <vt:lpstr>'20210701_03_3 - SO 03.3 Z...'!Oblasť_tlače</vt:lpstr>
      <vt:lpstr>'20210701_04 - SO-04 Prípo...'!Oblasť_tlače</vt:lpstr>
      <vt:lpstr>'20210701_05 - SO-05 Prípo...'!Oblasť_tlače</vt:lpstr>
      <vt:lpstr>'20210701_06 - SO-06 Verej...'!Oblasť_tlače</vt:lpstr>
      <vt:lpstr>'20210701_07 - SO-07 Spevn...'!Oblasť_tlače</vt:lpstr>
      <vt:lpstr>'20210901_01 el - SO-01 Ča...'!Oblasť_tlače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Narodova</cp:lastModifiedBy>
  <dcterms:created xsi:type="dcterms:W3CDTF">2021-12-03T07:37:14Z</dcterms:created>
  <dcterms:modified xsi:type="dcterms:W3CDTF">2021-12-06T09:59:07Z</dcterms:modified>
</cp:coreProperties>
</file>