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U\Desktop\"/>
    </mc:Choice>
  </mc:AlternateContent>
  <bookViews>
    <workbookView xWindow="0" yWindow="0" windowWidth="28800" windowHeight="11835" activeTab="1"/>
  </bookViews>
  <sheets>
    <sheet name="Rekapitulácia stavby" sheetId="1" r:id="rId1"/>
    <sheet name="Vstupná rampa ..." sheetId="2" r:id="rId2"/>
  </sheets>
  <definedNames>
    <definedName name="_xlnm.Print_Titles" localSheetId="0">'Rekapitulácia stavby'!$85:$85</definedName>
    <definedName name="_xlnm.Print_Titles" localSheetId="1">'Vstupná rampa ...'!$120:$120</definedName>
    <definedName name="_xlnm.Print_Area" localSheetId="0">'Rekapitulácia stavby'!$C$4:$AP$70,'Rekapitulácia stavby'!$C$76:$AP$96</definedName>
    <definedName name="_xlnm.Print_Area" localSheetId="1">'Vstupná rampa ...'!$C$4:$Q$60,'Vstupná rampa ...'!$C$66:$Q$105,'Vstupná rampa ...'!$C$111:$Q$352</definedName>
  </definedNames>
  <calcPr calcId="162913"/>
</workbook>
</file>

<file path=xl/calcChain.xml><?xml version="1.0" encoding="utf-8"?>
<calcChain xmlns="http://schemas.openxmlformats.org/spreadsheetml/2006/main">
  <c r="AY88" i="1" l="1"/>
  <c r="AX88" i="1"/>
  <c r="BI352" i="2"/>
  <c r="BH352" i="2"/>
  <c r="BG352" i="2"/>
  <c r="BE352" i="2"/>
  <c r="BK352" i="2"/>
  <c r="N352" i="2"/>
  <c r="BF352" i="2" s="1"/>
  <c r="BI351" i="2"/>
  <c r="BH351" i="2"/>
  <c r="BG351" i="2"/>
  <c r="BE351" i="2"/>
  <c r="BK351" i="2"/>
  <c r="N351" i="2" s="1"/>
  <c r="BF351" i="2" s="1"/>
  <c r="BI350" i="2"/>
  <c r="BH350" i="2"/>
  <c r="BG350" i="2"/>
  <c r="BE350" i="2"/>
  <c r="BK350" i="2"/>
  <c r="N350" i="2" s="1"/>
  <c r="BF350" i="2" s="1"/>
  <c r="BI349" i="2"/>
  <c r="BH349" i="2"/>
  <c r="BG349" i="2"/>
  <c r="BE349" i="2"/>
  <c r="BK349" i="2"/>
  <c r="N349" i="2" s="1"/>
  <c r="BF349" i="2" s="1"/>
  <c r="BI348" i="2"/>
  <c r="BH348" i="2"/>
  <c r="BG348" i="2"/>
  <c r="BE348" i="2"/>
  <c r="BK348" i="2"/>
  <c r="N348" i="2" s="1"/>
  <c r="BF348" i="2" s="1"/>
  <c r="BI346" i="2"/>
  <c r="BH346" i="2"/>
  <c r="BG346" i="2"/>
  <c r="BE346" i="2"/>
  <c r="AA346" i="2"/>
  <c r="AA345" i="2" s="1"/>
  <c r="AA344" i="2" s="1"/>
  <c r="Y346" i="2"/>
  <c r="Y345" i="2" s="1"/>
  <c r="Y344" i="2" s="1"/>
  <c r="W346" i="2"/>
  <c r="W345" i="2" s="1"/>
  <c r="W344" i="2" s="1"/>
  <c r="BK346" i="2"/>
  <c r="BK345" i="2" s="1"/>
  <c r="N346" i="2"/>
  <c r="BF346" i="2" s="1"/>
  <c r="BI343" i="2"/>
  <c r="BH343" i="2"/>
  <c r="BG343" i="2"/>
  <c r="BE343" i="2"/>
  <c r="AA343" i="2"/>
  <c r="Y343" i="2"/>
  <c r="W343" i="2"/>
  <c r="BK343" i="2"/>
  <c r="N343" i="2"/>
  <c r="BF343" i="2" s="1"/>
  <c r="BI342" i="2"/>
  <c r="BH342" i="2"/>
  <c r="BG342" i="2"/>
  <c r="BE342" i="2"/>
  <c r="AA342" i="2"/>
  <c r="Y342" i="2"/>
  <c r="W342" i="2"/>
  <c r="BK342" i="2"/>
  <c r="N342" i="2"/>
  <c r="BF342" i="2"/>
  <c r="BI338" i="2"/>
  <c r="BH338" i="2"/>
  <c r="BG338" i="2"/>
  <c r="BE338" i="2"/>
  <c r="AA338" i="2"/>
  <c r="AA337" i="2" s="1"/>
  <c r="Y338" i="2"/>
  <c r="W338" i="2"/>
  <c r="W337" i="2" s="1"/>
  <c r="BK338" i="2"/>
  <c r="N338" i="2"/>
  <c r="BF338" i="2" s="1"/>
  <c r="BI336" i="2"/>
  <c r="BH336" i="2"/>
  <c r="BG336" i="2"/>
  <c r="BE336" i="2"/>
  <c r="AA336" i="2"/>
  <c r="Y336" i="2"/>
  <c r="W336" i="2"/>
  <c r="BK336" i="2"/>
  <c r="N336" i="2"/>
  <c r="BF336" i="2" s="1"/>
  <c r="BI335" i="2"/>
  <c r="BH335" i="2"/>
  <c r="BG335" i="2"/>
  <c r="BE335" i="2"/>
  <c r="AA335" i="2"/>
  <c r="Y335" i="2"/>
  <c r="W335" i="2"/>
  <c r="BK335" i="2"/>
  <c r="N335" i="2"/>
  <c r="BF335" i="2" s="1"/>
  <c r="BI334" i="2"/>
  <c r="BH334" i="2"/>
  <c r="BG334" i="2"/>
  <c r="BE334" i="2"/>
  <c r="AA334" i="2"/>
  <c r="Y334" i="2"/>
  <c r="W334" i="2"/>
  <c r="BK334" i="2"/>
  <c r="N334" i="2"/>
  <c r="BF334" i="2" s="1"/>
  <c r="BI333" i="2"/>
  <c r="BH333" i="2"/>
  <c r="BG333" i="2"/>
  <c r="BE333" i="2"/>
  <c r="AA333" i="2"/>
  <c r="Y333" i="2"/>
  <c r="W333" i="2"/>
  <c r="BK333" i="2"/>
  <c r="N333" i="2"/>
  <c r="BF333" i="2" s="1"/>
  <c r="BI325" i="2"/>
  <c r="BH325" i="2"/>
  <c r="BG325" i="2"/>
  <c r="BE325" i="2"/>
  <c r="AA325" i="2"/>
  <c r="Y325" i="2"/>
  <c r="W325" i="2"/>
  <c r="BK325" i="2"/>
  <c r="N325" i="2"/>
  <c r="BF325" i="2" s="1"/>
  <c r="BI322" i="2"/>
  <c r="BH322" i="2"/>
  <c r="BG322" i="2"/>
  <c r="BE322" i="2"/>
  <c r="AA322" i="2"/>
  <c r="Y322" i="2"/>
  <c r="W322" i="2"/>
  <c r="BK322" i="2"/>
  <c r="N322" i="2"/>
  <c r="BF322" i="2" s="1"/>
  <c r="BI318" i="2"/>
  <c r="BH318" i="2"/>
  <c r="BG318" i="2"/>
  <c r="BE318" i="2"/>
  <c r="AA318" i="2"/>
  <c r="Y318" i="2"/>
  <c r="W318" i="2"/>
  <c r="BK318" i="2"/>
  <c r="N318" i="2"/>
  <c r="BF318" i="2" s="1"/>
  <c r="BI316" i="2"/>
  <c r="BH316" i="2"/>
  <c r="BG316" i="2"/>
  <c r="BE316" i="2"/>
  <c r="AA316" i="2"/>
  <c r="Y316" i="2"/>
  <c r="W316" i="2"/>
  <c r="BK316" i="2"/>
  <c r="N316" i="2"/>
  <c r="BF316" i="2" s="1"/>
  <c r="BI312" i="2"/>
  <c r="BH312" i="2"/>
  <c r="BG312" i="2"/>
  <c r="BE312" i="2"/>
  <c r="AA312" i="2"/>
  <c r="Y312" i="2"/>
  <c r="W312" i="2"/>
  <c r="BK312" i="2"/>
  <c r="N312" i="2"/>
  <c r="BF312" i="2"/>
  <c r="BI309" i="2"/>
  <c r="BH309" i="2"/>
  <c r="BG309" i="2"/>
  <c r="BE309" i="2"/>
  <c r="AA309" i="2"/>
  <c r="AA305" i="2" s="1"/>
  <c r="Y309" i="2"/>
  <c r="W309" i="2"/>
  <c r="BK309" i="2"/>
  <c r="N309" i="2"/>
  <c r="BF309" i="2" s="1"/>
  <c r="BI306" i="2"/>
  <c r="BH306" i="2"/>
  <c r="BG306" i="2"/>
  <c r="BE306" i="2"/>
  <c r="AA306" i="2"/>
  <c r="Y306" i="2"/>
  <c r="W306" i="2"/>
  <c r="W305" i="2" s="1"/>
  <c r="BK306" i="2"/>
  <c r="N306" i="2"/>
  <c r="BF306" i="2" s="1"/>
  <c r="BI304" i="2"/>
  <c r="BH304" i="2"/>
  <c r="BG304" i="2"/>
  <c r="BE304" i="2"/>
  <c r="AA304" i="2"/>
  <c r="Y304" i="2"/>
  <c r="W304" i="2"/>
  <c r="BK304" i="2"/>
  <c r="N304" i="2"/>
  <c r="BF304" i="2" s="1"/>
  <c r="BI303" i="2"/>
  <c r="BH303" i="2"/>
  <c r="BG303" i="2"/>
  <c r="BE303" i="2"/>
  <c r="AA303" i="2"/>
  <c r="Y303" i="2"/>
  <c r="W303" i="2"/>
  <c r="BK303" i="2"/>
  <c r="N303" i="2"/>
  <c r="BF303" i="2"/>
  <c r="BI300" i="2"/>
  <c r="BH300" i="2"/>
  <c r="BG300" i="2"/>
  <c r="BE300" i="2"/>
  <c r="AA300" i="2"/>
  <c r="AA299" i="2" s="1"/>
  <c r="Y300" i="2"/>
  <c r="Y299" i="2" s="1"/>
  <c r="W300" i="2"/>
  <c r="BK300" i="2"/>
  <c r="N300" i="2"/>
  <c r="BF300" i="2" s="1"/>
  <c r="BI298" i="2"/>
  <c r="BH298" i="2"/>
  <c r="BG298" i="2"/>
  <c r="BE298" i="2"/>
  <c r="AA298" i="2"/>
  <c r="Y298" i="2"/>
  <c r="W298" i="2"/>
  <c r="BK298" i="2"/>
  <c r="N298" i="2"/>
  <c r="BF298" i="2" s="1"/>
  <c r="BI297" i="2"/>
  <c r="BH297" i="2"/>
  <c r="BG297" i="2"/>
  <c r="BE297" i="2"/>
  <c r="AA297" i="2"/>
  <c r="Y297" i="2"/>
  <c r="W297" i="2"/>
  <c r="BK297" i="2"/>
  <c r="N297" i="2"/>
  <c r="BF297" i="2"/>
  <c r="BI296" i="2"/>
  <c r="BH296" i="2"/>
  <c r="BG296" i="2"/>
  <c r="BE296" i="2"/>
  <c r="AA296" i="2"/>
  <c r="Y296" i="2"/>
  <c r="W296" i="2"/>
  <c r="BK296" i="2"/>
  <c r="N296" i="2"/>
  <c r="BF296" i="2" s="1"/>
  <c r="BI293" i="2"/>
  <c r="BH293" i="2"/>
  <c r="BG293" i="2"/>
  <c r="BE293" i="2"/>
  <c r="AA293" i="2"/>
  <c r="Y293" i="2"/>
  <c r="W293" i="2"/>
  <c r="BK293" i="2"/>
  <c r="N293" i="2"/>
  <c r="BF293" i="2"/>
  <c r="BI292" i="2"/>
  <c r="BH292" i="2"/>
  <c r="BG292" i="2"/>
  <c r="BE292" i="2"/>
  <c r="AA292" i="2"/>
  <c r="Y292" i="2"/>
  <c r="W292" i="2"/>
  <c r="BK292" i="2"/>
  <c r="N292" i="2"/>
  <c r="BF292" i="2" s="1"/>
  <c r="BI289" i="2"/>
  <c r="BH289" i="2"/>
  <c r="BG289" i="2"/>
  <c r="BE289" i="2"/>
  <c r="AA289" i="2"/>
  <c r="Y289" i="2"/>
  <c r="W289" i="2"/>
  <c r="BK289" i="2"/>
  <c r="N289" i="2"/>
  <c r="BF289" i="2"/>
  <c r="BI285" i="2"/>
  <c r="BH285" i="2"/>
  <c r="BG285" i="2"/>
  <c r="BE285" i="2"/>
  <c r="AA285" i="2"/>
  <c r="AA284" i="2" s="1"/>
  <c r="Y285" i="2"/>
  <c r="W285" i="2"/>
  <c r="W284" i="2" s="1"/>
  <c r="BK285" i="2"/>
  <c r="N285" i="2"/>
  <c r="BF285" i="2"/>
  <c r="BI282" i="2"/>
  <c r="BH282" i="2"/>
  <c r="BG282" i="2"/>
  <c r="BE282" i="2"/>
  <c r="AA282" i="2"/>
  <c r="AA281" i="2" s="1"/>
  <c r="Y282" i="2"/>
  <c r="Y281" i="2"/>
  <c r="W282" i="2"/>
  <c r="W281" i="2" s="1"/>
  <c r="BK282" i="2"/>
  <c r="BK281" i="2"/>
  <c r="N281" i="2" s="1"/>
  <c r="N86" i="2" s="1"/>
  <c r="N282" i="2"/>
  <c r="BF282" i="2" s="1"/>
  <c r="BI278" i="2"/>
  <c r="BH278" i="2"/>
  <c r="BG278" i="2"/>
  <c r="BE278" i="2"/>
  <c r="AA278" i="2"/>
  <c r="Y278" i="2"/>
  <c r="W278" i="2"/>
  <c r="BK278" i="2"/>
  <c r="N278" i="2"/>
  <c r="BF278" i="2" s="1"/>
  <c r="BI275" i="2"/>
  <c r="BH275" i="2"/>
  <c r="BG275" i="2"/>
  <c r="BE275" i="2"/>
  <c r="AA275" i="2"/>
  <c r="Y275" i="2"/>
  <c r="W275" i="2"/>
  <c r="BK275" i="2"/>
  <c r="N275" i="2"/>
  <c r="BF275" i="2" s="1"/>
  <c r="BI272" i="2"/>
  <c r="BH272" i="2"/>
  <c r="BG272" i="2"/>
  <c r="BE272" i="2"/>
  <c r="AA272" i="2"/>
  <c r="Y272" i="2"/>
  <c r="W272" i="2"/>
  <c r="BK272" i="2"/>
  <c r="N272" i="2"/>
  <c r="BF272" i="2" s="1"/>
  <c r="BI269" i="2"/>
  <c r="BH269" i="2"/>
  <c r="BG269" i="2"/>
  <c r="BE269" i="2"/>
  <c r="AA269" i="2"/>
  <c r="Y269" i="2"/>
  <c r="W269" i="2"/>
  <c r="BK269" i="2"/>
  <c r="N269" i="2"/>
  <c r="BF269" i="2" s="1"/>
  <c r="BI267" i="2"/>
  <c r="BH267" i="2"/>
  <c r="BG267" i="2"/>
  <c r="BE267" i="2"/>
  <c r="AA267" i="2"/>
  <c r="Y267" i="2"/>
  <c r="W267" i="2"/>
  <c r="BK267" i="2"/>
  <c r="N267" i="2"/>
  <c r="BF267" i="2" s="1"/>
  <c r="BI266" i="2"/>
  <c r="BH266" i="2"/>
  <c r="BG266" i="2"/>
  <c r="BE266" i="2"/>
  <c r="AA266" i="2"/>
  <c r="Y266" i="2"/>
  <c r="W266" i="2"/>
  <c r="BK266" i="2"/>
  <c r="N266" i="2"/>
  <c r="BF266" i="2" s="1"/>
  <c r="BI262" i="2"/>
  <c r="BH262" i="2"/>
  <c r="BG262" i="2"/>
  <c r="BE262" i="2"/>
  <c r="AA262" i="2"/>
  <c r="Y262" i="2"/>
  <c r="W262" i="2"/>
  <c r="BK262" i="2"/>
  <c r="N262" i="2"/>
  <c r="BF262" i="2" s="1"/>
  <c r="BI256" i="2"/>
  <c r="BH256" i="2"/>
  <c r="BG256" i="2"/>
  <c r="BE256" i="2"/>
  <c r="AA256" i="2"/>
  <c r="Y256" i="2"/>
  <c r="W256" i="2"/>
  <c r="BK256" i="2"/>
  <c r="N256" i="2"/>
  <c r="BF256" i="2" s="1"/>
  <c r="BI252" i="2"/>
  <c r="BH252" i="2"/>
  <c r="BG252" i="2"/>
  <c r="BE252" i="2"/>
  <c r="AA252" i="2"/>
  <c r="Y252" i="2"/>
  <c r="W252" i="2"/>
  <c r="BK252" i="2"/>
  <c r="N252" i="2"/>
  <c r="BF252" i="2" s="1"/>
  <c r="BI248" i="2"/>
  <c r="BH248" i="2"/>
  <c r="BG248" i="2"/>
  <c r="BE248" i="2"/>
  <c r="AA248" i="2"/>
  <c r="Y248" i="2"/>
  <c r="W248" i="2"/>
  <c r="BK248" i="2"/>
  <c r="N248" i="2"/>
  <c r="BF248" i="2" s="1"/>
  <c r="BI244" i="2"/>
  <c r="BH244" i="2"/>
  <c r="BG244" i="2"/>
  <c r="BE244" i="2"/>
  <c r="AA244" i="2"/>
  <c r="Y244" i="2"/>
  <c r="W244" i="2"/>
  <c r="BK244" i="2"/>
  <c r="N244" i="2"/>
  <c r="BF244" i="2" s="1"/>
  <c r="BI240" i="2"/>
  <c r="BH240" i="2"/>
  <c r="BG240" i="2"/>
  <c r="BE240" i="2"/>
  <c r="AA240" i="2"/>
  <c r="Y240" i="2"/>
  <c r="W240" i="2"/>
  <c r="BK240" i="2"/>
  <c r="N240" i="2"/>
  <c r="BF240" i="2" s="1"/>
  <c r="BI236" i="2"/>
  <c r="BH236" i="2"/>
  <c r="BG236" i="2"/>
  <c r="BE236" i="2"/>
  <c r="AA236" i="2"/>
  <c r="Y236" i="2"/>
  <c r="W236" i="2"/>
  <c r="BK236" i="2"/>
  <c r="N236" i="2"/>
  <c r="BF236" i="2"/>
  <c r="BI235" i="2"/>
  <c r="BH235" i="2"/>
  <c r="BG235" i="2"/>
  <c r="BE235" i="2"/>
  <c r="AA235" i="2"/>
  <c r="Y235" i="2"/>
  <c r="W235" i="2"/>
  <c r="BK235" i="2"/>
  <c r="N235" i="2"/>
  <c r="BF235" i="2" s="1"/>
  <c r="BI232" i="2"/>
  <c r="BH232" i="2"/>
  <c r="BG232" i="2"/>
  <c r="BE232" i="2"/>
  <c r="AA232" i="2"/>
  <c r="Y232" i="2"/>
  <c r="W232" i="2"/>
  <c r="W231" i="2" s="1"/>
  <c r="BK232" i="2"/>
  <c r="N232" i="2"/>
  <c r="BF232" i="2" s="1"/>
  <c r="BI230" i="2"/>
  <c r="BH230" i="2"/>
  <c r="BG230" i="2"/>
  <c r="BE230" i="2"/>
  <c r="AA230" i="2"/>
  <c r="Y230" i="2"/>
  <c r="W230" i="2"/>
  <c r="BK230" i="2"/>
  <c r="N230" i="2"/>
  <c r="BF230" i="2" s="1"/>
  <c r="BI227" i="2"/>
  <c r="BH227" i="2"/>
  <c r="BG227" i="2"/>
  <c r="BE227" i="2"/>
  <c r="AA227" i="2"/>
  <c r="AA226" i="2" s="1"/>
  <c r="Y227" i="2"/>
  <c r="W227" i="2"/>
  <c r="W226" i="2"/>
  <c r="BK227" i="2"/>
  <c r="BK226" i="2" s="1"/>
  <c r="N226" i="2" s="1"/>
  <c r="N84" i="2" s="1"/>
  <c r="N227" i="2"/>
  <c r="BF227" i="2" s="1"/>
  <c r="BI223" i="2"/>
  <c r="BH223" i="2"/>
  <c r="BG223" i="2"/>
  <c r="BE223" i="2"/>
  <c r="AA223" i="2"/>
  <c r="Y223" i="2"/>
  <c r="W223" i="2"/>
  <c r="BK223" i="2"/>
  <c r="N223" i="2"/>
  <c r="BF223" i="2" s="1"/>
  <c r="BI219" i="2"/>
  <c r="BH219" i="2"/>
  <c r="BG219" i="2"/>
  <c r="BE219" i="2"/>
  <c r="AA219" i="2"/>
  <c r="Y219" i="2"/>
  <c r="W219" i="2"/>
  <c r="BK219" i="2"/>
  <c r="N219" i="2"/>
  <c r="BF219" i="2" s="1"/>
  <c r="BI215" i="2"/>
  <c r="BH215" i="2"/>
  <c r="BG215" i="2"/>
  <c r="BE215" i="2"/>
  <c r="AA215" i="2"/>
  <c r="Y215" i="2"/>
  <c r="W215" i="2"/>
  <c r="BK215" i="2"/>
  <c r="N215" i="2"/>
  <c r="BF215" i="2" s="1"/>
  <c r="BI212" i="2"/>
  <c r="BH212" i="2"/>
  <c r="BG212" i="2"/>
  <c r="BE212" i="2"/>
  <c r="AA212" i="2"/>
  <c r="Y212" i="2"/>
  <c r="W212" i="2"/>
  <c r="BK212" i="2"/>
  <c r="N212" i="2"/>
  <c r="BF212" i="2"/>
  <c r="BI209" i="2"/>
  <c r="BH209" i="2"/>
  <c r="BG209" i="2"/>
  <c r="BE209" i="2"/>
  <c r="AA209" i="2"/>
  <c r="Y209" i="2"/>
  <c r="W209" i="2"/>
  <c r="BK209" i="2"/>
  <c r="N209" i="2"/>
  <c r="BF209" i="2" s="1"/>
  <c r="BI205" i="2"/>
  <c r="BH205" i="2"/>
  <c r="BG205" i="2"/>
  <c r="BE205" i="2"/>
  <c r="AA205" i="2"/>
  <c r="Y205" i="2"/>
  <c r="W205" i="2"/>
  <c r="BK205" i="2"/>
  <c r="N205" i="2"/>
  <c r="BF205" i="2"/>
  <c r="BI201" i="2"/>
  <c r="BH201" i="2"/>
  <c r="BG201" i="2"/>
  <c r="BE201" i="2"/>
  <c r="AA201" i="2"/>
  <c r="AA197" i="2" s="1"/>
  <c r="Y201" i="2"/>
  <c r="W201" i="2"/>
  <c r="BK201" i="2"/>
  <c r="N201" i="2"/>
  <c r="BF201" i="2" s="1"/>
  <c r="BI198" i="2"/>
  <c r="BH198" i="2"/>
  <c r="BG198" i="2"/>
  <c r="BE198" i="2"/>
  <c r="AA198" i="2"/>
  <c r="Y198" i="2"/>
  <c r="W198" i="2"/>
  <c r="BK198" i="2"/>
  <c r="N198" i="2"/>
  <c r="BF198" i="2" s="1"/>
  <c r="BI193" i="2"/>
  <c r="BH193" i="2"/>
  <c r="BG193" i="2"/>
  <c r="BE193" i="2"/>
  <c r="AA193" i="2"/>
  <c r="Y193" i="2"/>
  <c r="W193" i="2"/>
  <c r="W188" i="2" s="1"/>
  <c r="BK193" i="2"/>
  <c r="N193" i="2"/>
  <c r="BF193" i="2" s="1"/>
  <c r="BI189" i="2"/>
  <c r="BH189" i="2"/>
  <c r="BG189" i="2"/>
  <c r="BE189" i="2"/>
  <c r="AA189" i="2"/>
  <c r="AA188" i="2"/>
  <c r="Y189" i="2"/>
  <c r="Y188" i="2" s="1"/>
  <c r="W189" i="2"/>
  <c r="BK189" i="2"/>
  <c r="BK188" i="2" s="1"/>
  <c r="N188" i="2" s="1"/>
  <c r="N82" i="2" s="1"/>
  <c r="N189" i="2"/>
  <c r="BF189" i="2" s="1"/>
  <c r="BI187" i="2"/>
  <c r="BH187" i="2"/>
  <c r="BG187" i="2"/>
  <c r="BE187" i="2"/>
  <c r="AA187" i="2"/>
  <c r="Y187" i="2"/>
  <c r="W187" i="2"/>
  <c r="BK187" i="2"/>
  <c r="N187" i="2"/>
  <c r="BF187" i="2" s="1"/>
  <c r="BI184" i="2"/>
  <c r="BH184" i="2"/>
  <c r="BG184" i="2"/>
  <c r="BE184" i="2"/>
  <c r="AA184" i="2"/>
  <c r="Y184" i="2"/>
  <c r="Y180" i="2" s="1"/>
  <c r="W184" i="2"/>
  <c r="BK184" i="2"/>
  <c r="N184" i="2"/>
  <c r="BF184" i="2"/>
  <c r="BI181" i="2"/>
  <c r="BH181" i="2"/>
  <c r="BG181" i="2"/>
  <c r="BE181" i="2"/>
  <c r="AA181" i="2"/>
  <c r="AA180" i="2" s="1"/>
  <c r="Y181" i="2"/>
  <c r="W181" i="2"/>
  <c r="W180" i="2" s="1"/>
  <c r="BK181" i="2"/>
  <c r="BK180" i="2" s="1"/>
  <c r="N180" i="2" s="1"/>
  <c r="N81" i="2" s="1"/>
  <c r="N181" i="2"/>
  <c r="BF181" i="2" s="1"/>
  <c r="BI177" i="2"/>
  <c r="BH177" i="2"/>
  <c r="BG177" i="2"/>
  <c r="BE177" i="2"/>
  <c r="AA177" i="2"/>
  <c r="Y177" i="2"/>
  <c r="W177" i="2"/>
  <c r="BK177" i="2"/>
  <c r="N177" i="2"/>
  <c r="BF177" i="2" s="1"/>
  <c r="BI173" i="2"/>
  <c r="BH173" i="2"/>
  <c r="BG173" i="2"/>
  <c r="BE173" i="2"/>
  <c r="AA173" i="2"/>
  <c r="Y173" i="2"/>
  <c r="W173" i="2"/>
  <c r="BK173" i="2"/>
  <c r="N173" i="2"/>
  <c r="BF173" i="2" s="1"/>
  <c r="BI170" i="2"/>
  <c r="BH170" i="2"/>
  <c r="BG170" i="2"/>
  <c r="BE170" i="2"/>
  <c r="AA170" i="2"/>
  <c r="Y170" i="2"/>
  <c r="W170" i="2"/>
  <c r="BK170" i="2"/>
  <c r="N170" i="2"/>
  <c r="BF170" i="2"/>
  <c r="BI167" i="2"/>
  <c r="BH167" i="2"/>
  <c r="BG167" i="2"/>
  <c r="BE167" i="2"/>
  <c r="AA167" i="2"/>
  <c r="Y167" i="2"/>
  <c r="W167" i="2"/>
  <c r="BK167" i="2"/>
  <c r="N167" i="2"/>
  <c r="BF167" i="2" s="1"/>
  <c r="BI159" i="2"/>
  <c r="BH159" i="2"/>
  <c r="BG159" i="2"/>
  <c r="BE159" i="2"/>
  <c r="AA159" i="2"/>
  <c r="Y159" i="2"/>
  <c r="W159" i="2"/>
  <c r="BK159" i="2"/>
  <c r="N159" i="2"/>
  <c r="BF159" i="2"/>
  <c r="BI153" i="2"/>
  <c r="BH153" i="2"/>
  <c r="BG153" i="2"/>
  <c r="BE153" i="2"/>
  <c r="AA153" i="2"/>
  <c r="Y153" i="2"/>
  <c r="W153" i="2"/>
  <c r="BK153" i="2"/>
  <c r="N153" i="2"/>
  <c r="BF153" i="2" s="1"/>
  <c r="BI150" i="2"/>
  <c r="BH150" i="2"/>
  <c r="BG150" i="2"/>
  <c r="BE150" i="2"/>
  <c r="AA150" i="2"/>
  <c r="Y150" i="2"/>
  <c r="W150" i="2"/>
  <c r="BK150" i="2"/>
  <c r="N150" i="2"/>
  <c r="BF150" i="2"/>
  <c r="BI146" i="2"/>
  <c r="BH146" i="2"/>
  <c r="BG146" i="2"/>
  <c r="BE146" i="2"/>
  <c r="AA146" i="2"/>
  <c r="Y146" i="2"/>
  <c r="W146" i="2"/>
  <c r="BK146" i="2"/>
  <c r="N146" i="2"/>
  <c r="BF146" i="2" s="1"/>
  <c r="BI143" i="2"/>
  <c r="BH143" i="2"/>
  <c r="BG143" i="2"/>
  <c r="BE143" i="2"/>
  <c r="AA143" i="2"/>
  <c r="AA142" i="2"/>
  <c r="Y143" i="2"/>
  <c r="Y142" i="2" s="1"/>
  <c r="W143" i="2"/>
  <c r="W142" i="2"/>
  <c r="BK143" i="2"/>
  <c r="BK142" i="2" s="1"/>
  <c r="N142" i="2" s="1"/>
  <c r="N80" i="2" s="1"/>
  <c r="N143" i="2"/>
  <c r="BF143" i="2" s="1"/>
  <c r="BI138" i="2"/>
  <c r="BH138" i="2"/>
  <c r="BG138" i="2"/>
  <c r="BE138" i="2"/>
  <c r="AA138" i="2"/>
  <c r="Y138" i="2"/>
  <c r="W138" i="2"/>
  <c r="BK138" i="2"/>
  <c r="N138" i="2"/>
  <c r="BF138" i="2" s="1"/>
  <c r="BI136" i="2"/>
  <c r="BH136" i="2"/>
  <c r="BG136" i="2"/>
  <c r="BE136" i="2"/>
  <c r="AA136" i="2"/>
  <c r="Y136" i="2"/>
  <c r="W136" i="2"/>
  <c r="BK136" i="2"/>
  <c r="N136" i="2"/>
  <c r="BF136" i="2" s="1"/>
  <c r="BI132" i="2"/>
  <c r="BH132" i="2"/>
  <c r="BG132" i="2"/>
  <c r="BE132" i="2"/>
  <c r="AA132" i="2"/>
  <c r="Y132" i="2"/>
  <c r="W132" i="2"/>
  <c r="W123" i="2" s="1"/>
  <c r="BK132" i="2"/>
  <c r="N132" i="2"/>
  <c r="BF132" i="2" s="1"/>
  <c r="BI128" i="2"/>
  <c r="BH128" i="2"/>
  <c r="BG128" i="2"/>
  <c r="BE128" i="2"/>
  <c r="AA128" i="2"/>
  <c r="Y128" i="2"/>
  <c r="W128" i="2"/>
  <c r="BK128" i="2"/>
  <c r="N128" i="2"/>
  <c r="BF128" i="2" s="1"/>
  <c r="BI124" i="2"/>
  <c r="BH124" i="2"/>
  <c r="BG124" i="2"/>
  <c r="BE124" i="2"/>
  <c r="AA124" i="2"/>
  <c r="AA123" i="2" s="1"/>
  <c r="Y124" i="2"/>
  <c r="W124" i="2"/>
  <c r="BK124" i="2"/>
  <c r="N124" i="2"/>
  <c r="BF124" i="2" s="1"/>
  <c r="M118" i="2"/>
  <c r="F115" i="2"/>
  <c r="F113" i="2"/>
  <c r="BI103" i="2"/>
  <c r="BH103" i="2"/>
  <c r="BG103" i="2"/>
  <c r="BE103" i="2"/>
  <c r="BI102" i="2"/>
  <c r="BH102" i="2"/>
  <c r="BG102" i="2"/>
  <c r="BE102" i="2"/>
  <c r="BI101" i="2"/>
  <c r="BH101" i="2"/>
  <c r="BG101" i="2"/>
  <c r="BE101" i="2"/>
  <c r="BI100" i="2"/>
  <c r="BH100" i="2"/>
  <c r="BG100" i="2"/>
  <c r="BE100" i="2"/>
  <c r="BI99" i="2"/>
  <c r="BH99" i="2"/>
  <c r="BG99" i="2"/>
  <c r="BE99" i="2"/>
  <c r="BI98" i="2"/>
  <c r="H35" i="2" s="1"/>
  <c r="BD88" i="1" s="1"/>
  <c r="BD87" i="1" s="1"/>
  <c r="W35" i="1" s="1"/>
  <c r="BH98" i="2"/>
  <c r="BG98" i="2"/>
  <c r="BE98" i="2"/>
  <c r="M73" i="2"/>
  <c r="F70" i="2"/>
  <c r="F68" i="2"/>
  <c r="O17" i="2"/>
  <c r="E17" i="2"/>
  <c r="M72" i="2" s="1"/>
  <c r="O16" i="2"/>
  <c r="O14" i="2"/>
  <c r="E14" i="2"/>
  <c r="F118" i="2" s="1"/>
  <c r="O13" i="2"/>
  <c r="O11" i="2"/>
  <c r="E11" i="2"/>
  <c r="F72" i="2" s="1"/>
  <c r="F117" i="2"/>
  <c r="O10" i="2"/>
  <c r="O8" i="2"/>
  <c r="M70" i="2" s="1"/>
  <c r="M115" i="2"/>
  <c r="CK94" i="1"/>
  <c r="CJ94" i="1"/>
  <c r="CI94" i="1"/>
  <c r="CC94" i="1"/>
  <c r="CH94" i="1"/>
  <c r="CB94" i="1"/>
  <c r="CG94" i="1"/>
  <c r="CA94" i="1"/>
  <c r="CF94" i="1"/>
  <c r="BZ94" i="1"/>
  <c r="CE94" i="1"/>
  <c r="CK93" i="1"/>
  <c r="CJ93" i="1"/>
  <c r="CI93" i="1"/>
  <c r="CC93" i="1"/>
  <c r="CH93" i="1"/>
  <c r="CB93" i="1"/>
  <c r="CG93" i="1"/>
  <c r="CA93" i="1"/>
  <c r="CF93" i="1"/>
  <c r="BZ93" i="1"/>
  <c r="CE93" i="1"/>
  <c r="CK92" i="1"/>
  <c r="CJ92" i="1"/>
  <c r="CI92" i="1"/>
  <c r="CC92" i="1"/>
  <c r="CH92" i="1"/>
  <c r="CB92" i="1"/>
  <c r="CG92" i="1"/>
  <c r="CA92" i="1"/>
  <c r="CF92" i="1"/>
  <c r="BZ92" i="1"/>
  <c r="CE92" i="1"/>
  <c r="CK91" i="1"/>
  <c r="CJ91" i="1"/>
  <c r="CI91" i="1"/>
  <c r="CH91" i="1"/>
  <c r="CG91" i="1"/>
  <c r="CF91" i="1"/>
  <c r="BZ91" i="1"/>
  <c r="CE91" i="1"/>
  <c r="AM83" i="1"/>
  <c r="L83" i="1"/>
  <c r="AM82" i="1"/>
  <c r="L82" i="1"/>
  <c r="AM80" i="1"/>
  <c r="L80" i="1"/>
  <c r="L78" i="1"/>
  <c r="L77" i="1"/>
  <c r="BK123" i="2" l="1"/>
  <c r="W197" i="2"/>
  <c r="W122" i="2" s="1"/>
  <c r="BK299" i="2"/>
  <c r="N299" i="2" s="1"/>
  <c r="N89" i="2" s="1"/>
  <c r="BK305" i="2"/>
  <c r="N305" i="2" s="1"/>
  <c r="N90" i="2" s="1"/>
  <c r="Y305" i="2"/>
  <c r="Y226" i="2"/>
  <c r="W299" i="2"/>
  <c r="W283" i="2" s="1"/>
  <c r="AA317" i="2"/>
  <c r="AA283" i="2" s="1"/>
  <c r="AA121" i="2" s="1"/>
  <c r="Y337" i="2"/>
  <c r="AA231" i="2"/>
  <c r="AA122" i="2" s="1"/>
  <c r="W317" i="2"/>
  <c r="M31" i="2"/>
  <c r="AV88" i="1" s="1"/>
  <c r="BK197" i="2"/>
  <c r="N197" i="2" s="1"/>
  <c r="N83" i="2" s="1"/>
  <c r="Y197" i="2"/>
  <c r="BK231" i="2"/>
  <c r="N231" i="2" s="1"/>
  <c r="N85" i="2" s="1"/>
  <c r="Y231" i="2"/>
  <c r="Y284" i="2"/>
  <c r="BK317" i="2"/>
  <c r="N317" i="2" s="1"/>
  <c r="N91" i="2" s="1"/>
  <c r="Y317" i="2"/>
  <c r="BK347" i="2"/>
  <c r="N347" i="2" s="1"/>
  <c r="N95" i="2" s="1"/>
  <c r="BK337" i="2"/>
  <c r="N337" i="2" s="1"/>
  <c r="N92" i="2" s="1"/>
  <c r="BK284" i="2"/>
  <c r="BK283" i="2" s="1"/>
  <c r="N283" i="2" s="1"/>
  <c r="N87" i="2" s="1"/>
  <c r="M117" i="2"/>
  <c r="H34" i="2"/>
  <c r="BC88" i="1" s="1"/>
  <c r="BC87" i="1" s="1"/>
  <c r="W34" i="1" s="1"/>
  <c r="Y123" i="2"/>
  <c r="H33" i="2"/>
  <c r="BB88" i="1" s="1"/>
  <c r="BB87" i="1" s="1"/>
  <c r="W33" i="1" s="1"/>
  <c r="BK344" i="2"/>
  <c r="N344" i="2" s="1"/>
  <c r="N93" i="2" s="1"/>
  <c r="N345" i="2"/>
  <c r="N94" i="2" s="1"/>
  <c r="AY87" i="1"/>
  <c r="N123" i="2"/>
  <c r="N79" i="2" s="1"/>
  <c r="Y122" i="2"/>
  <c r="H31" i="2"/>
  <c r="AZ88" i="1" s="1"/>
  <c r="AZ87" i="1" s="1"/>
  <c r="F73" i="2"/>
  <c r="W121" i="2" l="1"/>
  <c r="AU88" i="1" s="1"/>
  <c r="AU87" i="1" s="1"/>
  <c r="N284" i="2"/>
  <c r="N88" i="2" s="1"/>
  <c r="Y283" i="2"/>
  <c r="Y121" i="2" s="1"/>
  <c r="BK122" i="2"/>
  <c r="AX87" i="1"/>
  <c r="AV87" i="1"/>
  <c r="N122" i="2"/>
  <c r="N78" i="2" s="1"/>
  <c r="BK121" i="2"/>
  <c r="N121" i="2" s="1"/>
  <c r="N77" i="2" s="1"/>
  <c r="N103" i="2" l="1"/>
  <c r="BF103" i="2" s="1"/>
  <c r="N101" i="2"/>
  <c r="BF101" i="2" s="1"/>
  <c r="N99" i="2"/>
  <c r="BF99" i="2" s="1"/>
  <c r="N98" i="2"/>
  <c r="N102" i="2"/>
  <c r="BF102" i="2" s="1"/>
  <c r="N100" i="2"/>
  <c r="BF100" i="2" s="1"/>
  <c r="M26" i="2"/>
  <c r="N97" i="2" l="1"/>
  <c r="BF98" i="2"/>
  <c r="M32" i="2" l="1"/>
  <c r="AW88" i="1" s="1"/>
  <c r="AT88" i="1" s="1"/>
  <c r="H32" i="2"/>
  <c r="BA88" i="1" s="1"/>
  <c r="BA87" i="1" s="1"/>
  <c r="M27" i="2"/>
  <c r="L105" i="2"/>
  <c r="AS88" i="1" l="1"/>
  <c r="AS87" i="1" s="1"/>
  <c r="M29" i="2"/>
  <c r="AW87" i="1"/>
  <c r="W32" i="1"/>
  <c r="AK32" i="1" l="1"/>
  <c r="AT87" i="1"/>
  <c r="L37" i="2"/>
  <c r="AG88" i="1"/>
  <c r="AG87" i="1" l="1"/>
  <c r="AN88" i="1"/>
  <c r="AG93" i="1" l="1"/>
  <c r="AG92" i="1"/>
  <c r="AN87" i="1"/>
  <c r="AK26" i="1"/>
  <c r="AG91" i="1"/>
  <c r="AG94" i="1"/>
  <c r="CD94" i="1" l="1"/>
  <c r="AV94" i="1"/>
  <c r="BY94" i="1" s="1"/>
  <c r="AV91" i="1"/>
  <c r="BY91" i="1" s="1"/>
  <c r="AG90" i="1"/>
  <c r="CD91" i="1"/>
  <c r="AV92" i="1"/>
  <c r="BY92" i="1" s="1"/>
  <c r="CD92" i="1"/>
  <c r="CD93" i="1"/>
  <c r="AV93" i="1"/>
  <c r="BY93" i="1" s="1"/>
  <c r="AN91" i="1" l="1"/>
  <c r="AK31" i="1"/>
  <c r="W31" i="1"/>
  <c r="AN94" i="1"/>
  <c r="AN93" i="1"/>
  <c r="AN92" i="1"/>
  <c r="AK27" i="1"/>
  <c r="AK29" i="1" s="1"/>
  <c r="AG96" i="1"/>
  <c r="AN90" i="1" l="1"/>
  <c r="AN96" i="1" s="1"/>
  <c r="AK37" i="1"/>
</calcChain>
</file>

<file path=xl/sharedStrings.xml><?xml version="1.0" encoding="utf-8"?>
<sst xmlns="http://schemas.openxmlformats.org/spreadsheetml/2006/main" count="2575" uniqueCount="515">
  <si>
    <t>2012</t>
  </si>
  <si>
    <t>Hárok obsahuje:</t>
  </si>
  <si>
    <t>1) Súhrnný list stavby</t>
  </si>
  <si>
    <t>2) Rekapitulácia objektov</t>
  </si>
  <si>
    <t>2.0</t>
  </si>
  <si>
    <t/>
  </si>
  <si>
    <t>False</t>
  </si>
  <si>
    <t>optimalizované pre tlač zostáv vo formáte A4 - na výšku</t>
  </si>
  <si>
    <t>&gt;&gt;  skryté stĺpce  &lt;&lt;</t>
  </si>
  <si>
    <t>0,001</t>
  </si>
  <si>
    <t>20</t>
  </si>
  <si>
    <t>SÚHRNNÝ LIST STAVBY</t>
  </si>
  <si>
    <t>v ---  nižšie sa nachádzajú doplnkové a pomocné údaje k zostavám  --- v</t>
  </si>
  <si>
    <t>Návod na vyplnenie</t>
  </si>
  <si>
    <t>Kód:</t>
  </si>
  <si>
    <t>26062018</t>
  </si>
  <si>
    <t>Meniť je možné iba bunky so žltým podfarbením!_x000D_
_x000D_
1) na prvom liste Rekapitulácie stavby vyplňte v zostave_x000D_
_x000D_
    a) Súhrnný list_x000D_
       - údaje o Zhotoviteľovi_x000D_
         (prenesú sa do ostatných zostáv aj v iných listoch)_x000D_
_x000D_
    b) Rekapitulácia objektov_x000D_
       - potrebné Ostatné náklady_x000D_
_x000D_
2) na vybraných listoch vyplňte v zostave_x000D_
_x000D_
    a) Krycí list_x000D_
       - údaje o Zhotoviteľovi, pokiaľ sa líšia od údajov o Zhotoviteľovi na Súhrnnom liste_x000D_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</si>
  <si>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</si>
  <si>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>Vstupná rampa EUBA</t>
  </si>
  <si>
    <t>JKSO:</t>
  </si>
  <si>
    <t>KS:</t>
  </si>
  <si>
    <t>Miesto:</t>
  </si>
  <si>
    <t xml:space="preserve"> </t>
  </si>
  <si>
    <t>Dátum:</t>
  </si>
  <si>
    <t>26. 6. 2018</t>
  </si>
  <si>
    <t>Objednávateľ:</t>
  </si>
  <si>
    <t>IČO:</t>
  </si>
  <si>
    <t>IČO DPH:</t>
  </si>
  <si>
    <t>Zhotoviteľ:</t>
  </si>
  <si>
    <t>Vyplň údaj</t>
  </si>
  <si>
    <t>Projektant:</t>
  </si>
  <si>
    <t>True</t>
  </si>
  <si>
    <t>0,01</t>
  </si>
  <si>
    <t>Spracovateľ:</t>
  </si>
  <si>
    <t>Cenekon a.s.</t>
  </si>
  <si>
    <t>Poznámka:</t>
  </si>
  <si>
    <t>K správnemu naceneniu výkazu výmer je potrebné naštudovanie PD a obhliadka stavby. Naceniť je potrebné jestvujúci výkaz výmer podľa pokynov tendrového zadávateľa, resp. zmluvy o dielo. Rozdiely uviesť pod čiaru._x000D_
Výkaz výmer výberom položiek, priloženými výpočtami má pomôcť a urýchliť dodávateľovi správne naceniť všetky práce podľa PD ku kompletnej realizácii, skolaudovaní a užívateľnosti stavebného diela._x000D_
Práce a dodávky obsiahnuté v projektovej dokumentácii a neobsiahnuté vo výkaze výmer je dodávateľ povinný položkovo rozšpecifikovať a naceniť pod čiaru, mimo ponukového rozpočtu pre objektívne rozhodovanie._x000D_
Zmeny, opravy VV a návrhy na možné zniženie stavebných nákladov dodávateľ nacení rovnako pod čiaru a priloží k ponukovému rozpočtu. Výmeny materiálov je potrebné prekonzultovať s architektom a investorom. Pri materiáloch uvedených všeobecne dodávateľ špecifikuje konkrétny uvažovaný druh. Rozpočet bol spracovaný na základe projektovej dokumentácie na STAVEBNÉ POVOLENIE.</t>
  </si>
  <si>
    <t>Náklady z rozpočtov</t>
  </si>
  <si>
    <t>Ostatné náklady zo súhrnného listu</t>
  </si>
  <si>
    <t>Cena bez DPH</t>
  </si>
  <si>
    <t>DPH</t>
  </si>
  <si>
    <t>základná</t>
  </si>
  <si>
    <t>z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</si>
  <si>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</si>
  <si>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</si>
  <si>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</si>
  <si>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</si>
  <si>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</si>
  <si>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</si>
  <si>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</si>
  <si>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</si>
  <si>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</si>
  <si>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</si>
  <si>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</si>
  <si>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</si>
  <si>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</si>
  <si>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</si>
  <si>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</si>
  <si>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</si>
  <si>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Objekt</t>
  </si>
  <si>
    <t>Cena bez DPH [EUR]</t>
  </si>
  <si>
    <t>Cena s DPH [EUR]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</si>
  <si>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</si>
  <si>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</si>
  <si>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</si>
  <si>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</si>
  <si>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</si>
  <si>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</si>
  <si>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</si>
  <si>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</si>
  <si>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</si>
  <si>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</si>
  <si>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</si>
  <si>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</si>
  <si>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1) Náklady z rozpočtov</t>
  </si>
  <si>
    <t>D</t>
  </si>
  <si>
    <t>0</t>
  </si>
  <si>
    <t>IMPORT</t>
  </si>
  <si>
    <t>{d688b39e-6286-4352-b929-6740840b5df9}</t>
  </si>
  <si>
    <t>{00000000-0000-0000-0000-000000000000}</t>
  </si>
  <si>
    <t>/</t>
  </si>
  <si>
    <t>1</t>
  </si>
  <si>
    <t>###NOINSERT###</t>
  </si>
  <si>
    <t>2) Ostatné náklady zo súhrnného listu</t>
  </si>
  <si>
    <t>Percent. zadanie_x000D_
[% nákladov rozpočtu]</t>
  </si>
  <si>
    <t>Zaradenie nákladov</t>
  </si>
  <si>
    <t>Ostatné náklady</t>
  </si>
  <si>
    <t>stavebná časť</t>
  </si>
  <si>
    <t>OSTATNENAKLADY</t>
  </si>
  <si>
    <t>Vyplň vlastné</t>
  </si>
  <si>
    <t>OSTATNENAKLADYVLASTNE</t>
  </si>
  <si>
    <t>Celkové náklady za stavbu 1) + 2)</t>
  </si>
  <si>
    <t>1) Krycí list rozpočtu</t>
  </si>
  <si>
    <t>2) Rekapitulácia rozpočtu</t>
  </si>
  <si>
    <t>3) Rozpočet</t>
  </si>
  <si>
    <t>Späť na hárok:</t>
  </si>
  <si>
    <t>Rekapitulácia stavby</t>
  </si>
  <si>
    <t>KRYCÍ LIST ROZPOČTU</t>
  </si>
  <si>
    <t>Náklady z rozpočtu</t>
  </si>
  <si>
    <t>REKAPITULÁCIA ROZPOČTU</t>
  </si>
  <si>
    <t>Kód - Popis</t>
  </si>
  <si>
    <t>Cena celkom [EUR]</t>
  </si>
  <si>
    <t>1) Náklady z rozpočtu</t>
  </si>
  <si>
    <t>-1</t>
  </si>
  <si>
    <t>HSV - Práce a dodávky HSV</t>
  </si>
  <si>
    <t xml:space="preserve">    1 - Zemné práce</t>
  </si>
  <si>
    <t xml:space="preserve">    2 - Zakladanie</t>
  </si>
  <si>
    <t xml:space="preserve">    3 - Zvislé a kompletné konštrukcie</t>
  </si>
  <si>
    <t xml:space="preserve">    5 - Komunikácie</t>
  </si>
  <si>
    <t xml:space="preserve">    6 - Úpravy povrchov, podlahy, osadenie</t>
  </si>
  <si>
    <t xml:space="preserve">    8 - Rúrové vedenie</t>
  </si>
  <si>
    <t xml:space="preserve">    9 - Ostatné konštrukcie a práce-búranie</t>
  </si>
  <si>
    <t xml:space="preserve">    99 - Presun hmôt HSV</t>
  </si>
  <si>
    <t>PSV - Práce a dodávky PSV</t>
  </si>
  <si>
    <t xml:space="preserve">    711 - Izolácie proti vode a vlhkosti</t>
  </si>
  <si>
    <t xml:space="preserve">    713 - Izolácie tepelné</t>
  </si>
  <si>
    <t xml:space="preserve">    767 - Konštrukcie doplnkové kovové</t>
  </si>
  <si>
    <t xml:space="preserve">    771 - Podlahy z dlaždíc</t>
  </si>
  <si>
    <t xml:space="preserve">    781 - Obklady</t>
  </si>
  <si>
    <t>Ostatné - Ostatné</t>
  </si>
  <si>
    <t xml:space="preserve">    999 - Vybavenie objektu</t>
  </si>
  <si>
    <t>VP -   Práce naviac</t>
  </si>
  <si>
    <t>2) Ostatné náklady</t>
  </si>
  <si>
    <t>GZS</t>
  </si>
  <si>
    <t>VRN</t>
  </si>
  <si>
    <t>2</t>
  </si>
  <si>
    <t>Projektové práce</t>
  </si>
  <si>
    <t>Sťažené podmienky</t>
  </si>
  <si>
    <t>Vplyv prostredia</t>
  </si>
  <si>
    <t>Iné VRN</t>
  </si>
  <si>
    <t>Kompletačná činnosť</t>
  </si>
  <si>
    <t>KOMPLETACNA</t>
  </si>
  <si>
    <t>ROZPOČET</t>
  </si>
  <si>
    <t>PČ</t>
  </si>
  <si>
    <t>Typ</t>
  </si>
  <si>
    <t>Popis</t>
  </si>
  <si>
    <t>MJ</t>
  </si>
  <si>
    <t>Množstvo</t>
  </si>
  <si>
    <t>J.cena [EUR]</t>
  </si>
  <si>
    <t>Poznámka</t>
  </si>
  <si>
    <t>J. Nh [h]</t>
  </si>
  <si>
    <t>Nh celkom [h]</t>
  </si>
  <si>
    <t>J. hmotnosť_x000D_
[t]</t>
  </si>
  <si>
    <t>Hmotnosť_x000D_
celkom [t]</t>
  </si>
  <si>
    <t>J. suť [t]</t>
  </si>
  <si>
    <t>Suť Celkom [t]</t>
  </si>
  <si>
    <t>ROZPOCET</t>
  </si>
  <si>
    <t>K</t>
  </si>
  <si>
    <t>113107141</t>
  </si>
  <si>
    <t>Odstránenie krytu v ploche do 200 m2 asfaltového, hr. vrstvy do 50 mm,  -0,09800t</t>
  </si>
  <si>
    <t>m2</t>
  </si>
  <si>
    <t>4</t>
  </si>
  <si>
    <t>1048934709</t>
  </si>
  <si>
    <t>Búracie práce bod 4</t>
  </si>
  <si>
    <t>VV</t>
  </si>
  <si>
    <t>17,1</t>
  </si>
  <si>
    <t>Súčet</t>
  </si>
  <si>
    <t>113307131</t>
  </si>
  <si>
    <t>Odstránenie podkladu v ploche do 200 m2 z betónu prostého, hr. vrstvy do 150 mm,  -0,22500t</t>
  </si>
  <si>
    <t>-112514892</t>
  </si>
  <si>
    <t>Buracie práce bod 5</t>
  </si>
  <si>
    <t>3</t>
  </si>
  <si>
    <t>132211101</t>
  </si>
  <si>
    <t>Hĺbenie rýh šírky do 600 mm v  hornine tr.3 súdržných - ručným náradím</t>
  </si>
  <si>
    <t>m3</t>
  </si>
  <si>
    <t>1127774394</t>
  </si>
  <si>
    <t>vykop zeminy</t>
  </si>
  <si>
    <t>2,5</t>
  </si>
  <si>
    <t>132211119</t>
  </si>
  <si>
    <t>Príplatok za lepivosť pri hĺbení rýh š do 600 mm ručným náradím v hornine tr. 3</t>
  </si>
  <si>
    <t>-529392047</t>
  </si>
  <si>
    <t>2,5*0,3</t>
  </si>
  <si>
    <t>5</t>
  </si>
  <si>
    <t>174101001</t>
  </si>
  <si>
    <t>Zásyp sypaninou so zhutnením jám, šachiet, rýh, zárezov alebo okolo objektov do 100 m3</t>
  </si>
  <si>
    <t>-481526758</t>
  </si>
  <si>
    <t>spätný zásyp</t>
  </si>
  <si>
    <t>6</t>
  </si>
  <si>
    <t>212752125</t>
  </si>
  <si>
    <t>Trativody z drenážnych rúr DN 100</t>
  </si>
  <si>
    <t>m</t>
  </si>
  <si>
    <t>1837615039</t>
  </si>
  <si>
    <t>9,35</t>
  </si>
  <si>
    <t>7</t>
  </si>
  <si>
    <t>271573001</t>
  </si>
  <si>
    <t>Násyp pod základové  konštrukcie so zhutnením zo štrkopiesku fr.0-32 mm</t>
  </si>
  <si>
    <t>-1494323527</t>
  </si>
  <si>
    <t>zemne prace strkový zásyp+ dosyp</t>
  </si>
  <si>
    <t>9,578+2,013</t>
  </si>
  <si>
    <t>8</t>
  </si>
  <si>
    <t>273313711</t>
  </si>
  <si>
    <t>Betón základových dosiek, prostý tr. C 25/30</t>
  </si>
  <si>
    <t>1031538336</t>
  </si>
  <si>
    <t>0,42</t>
  </si>
  <si>
    <t>9</t>
  </si>
  <si>
    <t>273321312</t>
  </si>
  <si>
    <t>Betón základových dosiek, železový (bez výstuže), tr. C 20/25</t>
  </si>
  <si>
    <t>911771029</t>
  </si>
  <si>
    <t>doska jestvujúcej rampy</t>
  </si>
  <si>
    <t>0,925</t>
  </si>
  <si>
    <t>doska rampy na pásoch</t>
  </si>
  <si>
    <t>2,7</t>
  </si>
  <si>
    <t>10</t>
  </si>
  <si>
    <t>273351217</t>
  </si>
  <si>
    <t>Debnenie stien základových dosiek, zhotovenie-tradičné</t>
  </si>
  <si>
    <t>-233823442</t>
  </si>
  <si>
    <t>debnenie dosky rampy jestvujúcej</t>
  </si>
  <si>
    <t>0,071*(2*7,88+2*1,65)</t>
  </si>
  <si>
    <t>debnenie dosky rampy na pásoch</t>
  </si>
  <si>
    <t>0,15*(2*7,85+2*2,293)</t>
  </si>
  <si>
    <t>debnenie ukončenia mostnej konstrukcie</t>
  </si>
  <si>
    <t>0,12*(2*1+2*3,465)</t>
  </si>
  <si>
    <t>11</t>
  </si>
  <si>
    <t>273351218</t>
  </si>
  <si>
    <t>Debnenie stien základových dosiek, odstránenie-tradičné</t>
  </si>
  <si>
    <t>-1439903805</t>
  </si>
  <si>
    <t>5,468</t>
  </si>
  <si>
    <t>12</t>
  </si>
  <si>
    <t>273362021</t>
  </si>
  <si>
    <t>Výstuž základových dosiek zo zvár. sietí KARI</t>
  </si>
  <si>
    <t>t</t>
  </si>
  <si>
    <t>616839576</t>
  </si>
  <si>
    <t>0,236</t>
  </si>
  <si>
    <t>13</t>
  </si>
  <si>
    <t>273362422</t>
  </si>
  <si>
    <t>Výstuž zo zvár. sietí KARI, priemer drôtu 6/6 mm, veľkosť oka 150x150 mm</t>
  </si>
  <si>
    <t>85242790</t>
  </si>
  <si>
    <t>Karisieť KH20, R6/150mm</t>
  </si>
  <si>
    <t>4+42,87</t>
  </si>
  <si>
    <t>14</t>
  </si>
  <si>
    <t>274313612</t>
  </si>
  <si>
    <t>Betón základových pásov, prostý tr. C 20/25</t>
  </si>
  <si>
    <t>-1749672831</t>
  </si>
  <si>
    <t>1,05</t>
  </si>
  <si>
    <t>15</t>
  </si>
  <si>
    <t>341311410</t>
  </si>
  <si>
    <t>Betón  stien, priečok  prostý tr. C 25/30</t>
  </si>
  <si>
    <t>-1470983297</t>
  </si>
  <si>
    <t>7,76</t>
  </si>
  <si>
    <t>16</t>
  </si>
  <si>
    <t>341351103</t>
  </si>
  <si>
    <t>Debnenie stien a priečok  jednostranné zhotovenie-tradičné</t>
  </si>
  <si>
    <t>-940634080</t>
  </si>
  <si>
    <t>2*35,29</t>
  </si>
  <si>
    <t>17</t>
  </si>
  <si>
    <t>341351104</t>
  </si>
  <si>
    <t>Debnenie stien a priečok  jednostranné odstránenie-tradičné</t>
  </si>
  <si>
    <t>238373786</t>
  </si>
  <si>
    <t>18</t>
  </si>
  <si>
    <t>566902162</t>
  </si>
  <si>
    <t>Vyspravenie podkladu plochy do 15 m2 podkladovým betónom PB I tr. C 20/25 hr. 150 mm</t>
  </si>
  <si>
    <t>-134936559</t>
  </si>
  <si>
    <t>chodnik</t>
  </si>
  <si>
    <t>5,7</t>
  </si>
  <si>
    <t>19</t>
  </si>
  <si>
    <t>572754112</t>
  </si>
  <si>
    <t>Vyrovnanie povrchu doterajších krytov asfaltovým betónom AC hr. nad 40 do 60 mm</t>
  </si>
  <si>
    <t>1364392799</t>
  </si>
  <si>
    <t>chodník</t>
  </si>
  <si>
    <t>622451070</t>
  </si>
  <si>
    <t>Vyspravenie povrchu neomietaných betónových stien vonkajších maltou opravnou Ceresit CD</t>
  </si>
  <si>
    <t>-1602516522</t>
  </si>
  <si>
    <t>232,35</t>
  </si>
  <si>
    <t>21</t>
  </si>
  <si>
    <t>622451071</t>
  </si>
  <si>
    <t>Vyspravenie povrchu neomietaných betónových stien vonkajších ochrannou maltou Ceresit CD 30</t>
  </si>
  <si>
    <t>1792312532</t>
  </si>
  <si>
    <t>zvisle, vodorovne a komletne konstrukcie</t>
  </si>
  <si>
    <t>46,47</t>
  </si>
  <si>
    <t>22</t>
  </si>
  <si>
    <t>622463263</t>
  </si>
  <si>
    <t>Sanácia betónových konštrukcií , ochranný náter oceľových platní pred koróziou</t>
  </si>
  <si>
    <t>1382250357</t>
  </si>
  <si>
    <t>ocelova platna</t>
  </si>
  <si>
    <t>0,25</t>
  </si>
  <si>
    <t>23</t>
  </si>
  <si>
    <t>622463264</t>
  </si>
  <si>
    <t>Sanácia betónových konštrukcií, ochranný náter výstuže pred koróziou</t>
  </si>
  <si>
    <t>-1234119894</t>
  </si>
  <si>
    <t>0,032*35</t>
  </si>
  <si>
    <t>24</t>
  </si>
  <si>
    <t>622463271</t>
  </si>
  <si>
    <t>Sanácia betónových konštrukcií, vyrovnávacia malta na jemné opravy,  hr. 10 mm</t>
  </si>
  <si>
    <t>-1486221867</t>
  </si>
  <si>
    <t>0,032*35*1,1+0,25</t>
  </si>
  <si>
    <t>25</t>
  </si>
  <si>
    <t>631312661</t>
  </si>
  <si>
    <t xml:space="preserve">Mazanina z betónu prostého (m3) tr. C 20/25 </t>
  </si>
  <si>
    <t>188135698</t>
  </si>
  <si>
    <t>spádová mazanina</t>
  </si>
  <si>
    <t>9,14</t>
  </si>
  <si>
    <t>26</t>
  </si>
  <si>
    <t>632311001</t>
  </si>
  <si>
    <t>Brúsenie nerovností betónových podláh - zbrúsenie povlaku hrúbky do 5 mm</t>
  </si>
  <si>
    <t>1236557950</t>
  </si>
  <si>
    <t>buracie prace bod 8 a 9</t>
  </si>
  <si>
    <t>229,28+183,795</t>
  </si>
  <si>
    <t>27</t>
  </si>
  <si>
    <t>634920023</t>
  </si>
  <si>
    <t>Rezanie dilatačných škár v čiastočne zatrvdnutej betónovej mazanine alebo poteru hĺbky nad 20 do 50 mm, šírky nad 10 do 20 mm</t>
  </si>
  <si>
    <t>-206452245</t>
  </si>
  <si>
    <t>28</t>
  </si>
  <si>
    <t>871326004</t>
  </si>
  <si>
    <t>Montáž kanalizačného PVC-U potrubia hladkého viacvrstvového DN 160</t>
  </si>
  <si>
    <t>145128475</t>
  </si>
  <si>
    <t>29</t>
  </si>
  <si>
    <t>M</t>
  </si>
  <si>
    <t>286110006900</t>
  </si>
  <si>
    <t>Rúra kanalizačná PVC-U gravitačná, hladká SN4 - KG, ML - viacvrstvová, DN 160, dĺ. 5 m, WAVIN</t>
  </si>
  <si>
    <t>ks</t>
  </si>
  <si>
    <t>16347358</t>
  </si>
  <si>
    <t>30</t>
  </si>
  <si>
    <t>915930003</t>
  </si>
  <si>
    <t>Osadenie parkovacieho pozinkového stĺpika pevného s kotviacou doskou</t>
  </si>
  <si>
    <t>1331568168</t>
  </si>
  <si>
    <t>31</t>
  </si>
  <si>
    <t>404490003600</t>
  </si>
  <si>
    <t>Pevný parkovací stĺpik s kotviacou doskou, výška 800 mm, vyhotovenie: pozink</t>
  </si>
  <si>
    <t>477516361</t>
  </si>
  <si>
    <t>32</t>
  </si>
  <si>
    <t>931961115</t>
  </si>
  <si>
    <t>Vložky do dilatačných škár zvislé, z polystyrénovej dosky hr. 15 mm</t>
  </si>
  <si>
    <t>-758046132</t>
  </si>
  <si>
    <t>dilatacia Styrodur 3000 CS</t>
  </si>
  <si>
    <t>3,01</t>
  </si>
  <si>
    <t>33</t>
  </si>
  <si>
    <t>938902313</t>
  </si>
  <si>
    <t>Čistenie betónového podkladu vysokotlakovým vodným lúčom do hrúbky 5 mm</t>
  </si>
  <si>
    <t>1477081607</t>
  </si>
  <si>
    <t>buracie práce bod 8 a 9</t>
  </si>
  <si>
    <t>34</t>
  </si>
  <si>
    <t>959941122</t>
  </si>
  <si>
    <t>Chemická kotva s kotevným svorníkom tesnená chemickou ampulkou do betónu, ŽB, kameňa, s vyvŕtaním otvoru M12/35/150 mm</t>
  </si>
  <si>
    <t>785414222</t>
  </si>
  <si>
    <t>kotvy HILTY HIT HY 150 Rebar</t>
  </si>
  <si>
    <t>46+15+74</t>
  </si>
  <si>
    <t>35</t>
  </si>
  <si>
    <t>965042141</t>
  </si>
  <si>
    <t>Búranie podkladov pod dlažby, liatych dlažieb a mazanín,betón alebo liaty asfalt hr.do 100 mm, plochy nad 4 m2 -2,20000t</t>
  </si>
  <si>
    <t>908294924</t>
  </si>
  <si>
    <t>buracie prace bod 3</t>
  </si>
  <si>
    <t>37,91*0,075</t>
  </si>
  <si>
    <t>36</t>
  </si>
  <si>
    <t>965081812</t>
  </si>
  <si>
    <t>Búranie dlažieb, z kamen., cement., terazzových, čadičových alebo keram. , hr.nad 10 mm,  -0,06500t</t>
  </si>
  <si>
    <t>1343231306</t>
  </si>
  <si>
    <t xml:space="preserve">Buracie prace bod 3 </t>
  </si>
  <si>
    <t>37,91</t>
  </si>
  <si>
    <t>37</t>
  </si>
  <si>
    <t>978059631</t>
  </si>
  <si>
    <t>Odsekanie a odobratie stien z obkladačiek vonkajších nad 2 m2,  -0,08900t</t>
  </si>
  <si>
    <t>-927419086</t>
  </si>
  <si>
    <t>buracie prace bod 1</t>
  </si>
  <si>
    <t>8,5</t>
  </si>
  <si>
    <t>buracie prace bod 2</t>
  </si>
  <si>
    <t>37,28</t>
  </si>
  <si>
    <t>38</t>
  </si>
  <si>
    <t>978065041</t>
  </si>
  <si>
    <t>Odstránenie kontaktného zateplenia vonkajších strán zábradlia vrátane povrchovej úpravy z polystyrénových dosiek hrúbky 10 -30 mm -0,01752 t</t>
  </si>
  <si>
    <t>1743117055</t>
  </si>
  <si>
    <t>buracie prace bod 7</t>
  </si>
  <si>
    <t>70,58</t>
  </si>
  <si>
    <t>39</t>
  </si>
  <si>
    <t>979081111</t>
  </si>
  <si>
    <t>Odvoz sutiny a vybúraných hmôt na skládku do 1 km</t>
  </si>
  <si>
    <t>-290293555</t>
  </si>
  <si>
    <t>40</t>
  </si>
  <si>
    <t>979081121</t>
  </si>
  <si>
    <t>Odvoz sutiny a vybúraných hmôt na skládku za každý ďalší 1 km</t>
  </si>
  <si>
    <t>-1282288370</t>
  </si>
  <si>
    <t>19,747*4</t>
  </si>
  <si>
    <t>41</t>
  </si>
  <si>
    <t>979089010</t>
  </si>
  <si>
    <t>Poplatok za skladovanie - betón (17 01 01 ), ostatné</t>
  </si>
  <si>
    <t>-1111772333</t>
  </si>
  <si>
    <t>5,9</t>
  </si>
  <si>
    <t>42</t>
  </si>
  <si>
    <t>979089012</t>
  </si>
  <si>
    <t>Poplatok za skladovanie - zmes z betónu, tehál, obkladačiek, dlaždíc a keramiky  (17 01 07 ), ostatné</t>
  </si>
  <si>
    <t>-976302492</t>
  </si>
  <si>
    <t>28,08</t>
  </si>
  <si>
    <t>43</t>
  </si>
  <si>
    <t>979089211</t>
  </si>
  <si>
    <t>Poplatok za skladovanie - bitúmenové zmesi, uhoľný decht, dechtové výrobky (17 03 01), nebezpečné</t>
  </si>
  <si>
    <t>147324716</t>
  </si>
  <si>
    <t>1,026</t>
  </si>
  <si>
    <t>44</t>
  </si>
  <si>
    <t>979089412</t>
  </si>
  <si>
    <t>Poplatok za skladovanie - izolačné materiály a materiály obsahujúce azbest (17 06 04), ostatné</t>
  </si>
  <si>
    <t>-872380511</t>
  </si>
  <si>
    <t>0,176</t>
  </si>
  <si>
    <t>45</t>
  </si>
  <si>
    <t>998012021</t>
  </si>
  <si>
    <t>Presun hmôt pre budovy (801, 803, 812), zvislá konštr. monolit. betónová výšky do 6 m</t>
  </si>
  <si>
    <t>-710856097</t>
  </si>
  <si>
    <t>46</t>
  </si>
  <si>
    <t>711111210</t>
  </si>
  <si>
    <t>Izolácia proti zemnej vlhkosti, stierka Ardex 8+9 betón. podklad , vodorovná</t>
  </si>
  <si>
    <t>1921916069</t>
  </si>
  <si>
    <t xml:space="preserve">izolacia ARDEX </t>
  </si>
  <si>
    <t>48,85</t>
  </si>
  <si>
    <t>47</t>
  </si>
  <si>
    <t>711133001</t>
  </si>
  <si>
    <t>Zhotovenie izolácie proti zemnej vlhkosti PVC fóliou položenou voľne na vodorovnej ploche so zvarením spoju</t>
  </si>
  <si>
    <t>-359910801</t>
  </si>
  <si>
    <t>48</t>
  </si>
  <si>
    <t>283220000300</t>
  </si>
  <si>
    <t>Hydroizolačná fólia PVC-P FATRAFOL 808, hr. 1,5 mm, š. 1 m, izolácia základov proti zemnej vlhkosti, tlakovej vode, radónu, hnedá</t>
  </si>
  <si>
    <t>1852218497</t>
  </si>
  <si>
    <t>49</t>
  </si>
  <si>
    <t>711471052</t>
  </si>
  <si>
    <t>Zhotovenie vodorovnej izolácie proti povrchovej a tlakovej vode textilnými pásmi alebo fóliou PE položenými do lepidla</t>
  </si>
  <si>
    <t>949170610</t>
  </si>
  <si>
    <t>215,1*2</t>
  </si>
  <si>
    <t>50</t>
  </si>
  <si>
    <t>283230000100</t>
  </si>
  <si>
    <t>Izolačný polyetýlenový pás Schluter Kerd</t>
  </si>
  <si>
    <t>-1569312416</t>
  </si>
  <si>
    <t>51</t>
  </si>
  <si>
    <t>283230007501</t>
  </si>
  <si>
    <t>Stabilná polyetylénová fólia Schluter Ditra Drain 8</t>
  </si>
  <si>
    <t>-497872724</t>
  </si>
  <si>
    <t>52</t>
  </si>
  <si>
    <t>998711101</t>
  </si>
  <si>
    <t>Presun hmôt pre izoláciu proti vode v objektoch výšky do 6 m</t>
  </si>
  <si>
    <t>-476399310</t>
  </si>
  <si>
    <t>53</t>
  </si>
  <si>
    <t>713170050</t>
  </si>
  <si>
    <t>Montáž tepelnej izolácie z XPS na terasy položením voľne</t>
  </si>
  <si>
    <t>883258890</t>
  </si>
  <si>
    <t>47,15</t>
  </si>
  <si>
    <t>54</t>
  </si>
  <si>
    <t>283750001600</t>
  </si>
  <si>
    <t>Doska XPS STYRODUR 3000 CS hr. 30 mm, zakladanie stavieb, podlahy, obrátené ploché strechy, ISOVER</t>
  </si>
  <si>
    <t>-615102815</t>
  </si>
  <si>
    <t>55</t>
  </si>
  <si>
    <t>998713101</t>
  </si>
  <si>
    <t>Presun hmôt pre izolácie tepelné v objektoch výšky do 6 m</t>
  </si>
  <si>
    <t>-1432516917</t>
  </si>
  <si>
    <t>56</t>
  </si>
  <si>
    <t>767995108</t>
  </si>
  <si>
    <t>Montáž ostatných atypických kovových stavebných doplnkových konštrukcií nad 500 kg</t>
  </si>
  <si>
    <t>kg</t>
  </si>
  <si>
    <t>581892337</t>
  </si>
  <si>
    <t>1238,13</t>
  </si>
  <si>
    <t>57</t>
  </si>
  <si>
    <t>767995220</t>
  </si>
  <si>
    <t>Výroba atypického zábradlia šikmého z rúrok</t>
  </si>
  <si>
    <t>832363777</t>
  </si>
  <si>
    <t>58</t>
  </si>
  <si>
    <t>767996803</t>
  </si>
  <si>
    <t>Demontáž ostatných doplnkov stavieb s hmotnosťou jednotlivých dielov konšt. nad 100 do 250 kg,  -0,00100t</t>
  </si>
  <si>
    <t>552248604</t>
  </si>
  <si>
    <t>búracie prace bod 6</t>
  </si>
  <si>
    <t>136,96</t>
  </si>
  <si>
    <t>59</t>
  </si>
  <si>
    <t>998767101</t>
  </si>
  <si>
    <t>Presun hmôt pre kovové stavebné doplnkové konštrukcie v objektoch výšky do 6 m</t>
  </si>
  <si>
    <t>1630634913</t>
  </si>
  <si>
    <t>60</t>
  </si>
  <si>
    <t>771578065</t>
  </si>
  <si>
    <t>Montáž podláh z dlaždíc keramických do flexibilného lepidla veľ. 600 x 600 x 20 mm</t>
  </si>
  <si>
    <t>900527928</t>
  </si>
  <si>
    <t>dlažba</t>
  </si>
  <si>
    <t>170,4</t>
  </si>
  <si>
    <t>61</t>
  </si>
  <si>
    <t>597740003300</t>
  </si>
  <si>
    <t>Dlaždice keramické Novabell Materia 600x600x20 mm, farba Rosso</t>
  </si>
  <si>
    <t>-889025791</t>
  </si>
  <si>
    <t>62</t>
  </si>
  <si>
    <t>781491013</t>
  </si>
  <si>
    <t>Montáž kovových profilov alebo líšt pre obklad alebo dlažbu</t>
  </si>
  <si>
    <t>-1335836473</t>
  </si>
  <si>
    <t>dilatačná lišta Schluter Dilex EDP</t>
  </si>
  <si>
    <t>10,25</t>
  </si>
  <si>
    <t>dilatačná lišta Schluter Dilex RT</t>
  </si>
  <si>
    <t>3,76</t>
  </si>
  <si>
    <t>kútová lišta Schluter DIlex EK</t>
  </si>
  <si>
    <t>56,35</t>
  </si>
  <si>
    <t>63</t>
  </si>
  <si>
    <t>597640002501</t>
  </si>
  <si>
    <t>Dilatačná lišta Schluter Dilex EDP</t>
  </si>
  <si>
    <t>1443345269</t>
  </si>
  <si>
    <t>64</t>
  </si>
  <si>
    <t>597640002502</t>
  </si>
  <si>
    <t>Odtoková lišta Schluter Bara RT</t>
  </si>
  <si>
    <t>-1073641274</t>
  </si>
  <si>
    <t>65</t>
  </si>
  <si>
    <t>597640002503</t>
  </si>
  <si>
    <t>Kútová lišta Schluter Dilex EK</t>
  </si>
  <si>
    <t>440464557</t>
  </si>
  <si>
    <t>66</t>
  </si>
  <si>
    <t>998771101</t>
  </si>
  <si>
    <t>Presun hmôt pre podlahy z dlaždíc v objektoch výšky do 6m</t>
  </si>
  <si>
    <t>-2079075256</t>
  </si>
  <si>
    <t>67</t>
  </si>
  <si>
    <t>781445420</t>
  </si>
  <si>
    <t>Montáž obkladov vonkajších stien z obkladačiek kladených do lepidla veľ. 300x600 mm</t>
  </si>
  <si>
    <t>-90769866</t>
  </si>
  <si>
    <t>obklad rampy</t>
  </si>
  <si>
    <t>53,07</t>
  </si>
  <si>
    <t>68</t>
  </si>
  <si>
    <t>597640001400</t>
  </si>
  <si>
    <t>Obkladačky keramické Novabell Materia, farba Rosso, 300x600x10 mm</t>
  </si>
  <si>
    <t>468401085</t>
  </si>
  <si>
    <t>69</t>
  </si>
  <si>
    <t>998781101</t>
  </si>
  <si>
    <t>Presun hmôt pre obklady keramické v objektoch výšky do 6 m</t>
  </si>
  <si>
    <t>1194139903</t>
  </si>
  <si>
    <t>70</t>
  </si>
  <si>
    <t>533910000</t>
  </si>
  <si>
    <t>Skladací vozík pre osoby s obmedzenou schopnosťou pohybu šírka sedu 43 cm</t>
  </si>
  <si>
    <t>833399737</t>
  </si>
  <si>
    <t>VP - Práce naviac</t>
  </si>
  <si>
    <t>PN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</si>
</sst>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0%"/>
    <numFmt numFmtId="165" formatCode="dd\.mm\.yyyy"/>
    <numFmt numFmtId="166" formatCode="#,##0.00000"/>
    <numFmt numFmtId="167" formatCode="#,##0.000"/>
  </numFmts>
  <fonts count="37">
    <font>
      <sz val="8"/>
      <name val="Trebuchet MS"/>
      <family val="2"/>
    </font>
    <font>
      <sz val="8"/>
      <color rgb="FF969696"/>
      <name val="Trebuchet MS"/>
    </font>
    <font>
      <sz val="9"/>
      <name val="Trebuchet MS"/>
    </font>
    <font>
      <b/>
      <sz val="12"/>
      <name val="Trebuchet MS"/>
    </font>
    <font>
      <sz val="11"/>
      <name val="Trebuchet MS"/>
    </font>
    <font>
      <sz val="12"/>
      <color rgb="FF003366"/>
      <name val="Trebuchet MS"/>
    </font>
    <font>
      <sz val="10"/>
      <color rgb="FF003366"/>
      <name val="Trebuchet MS"/>
    </font>
    <font>
      <sz val="8"/>
      <color rgb="FF003366"/>
      <name val="Trebuchet MS"/>
    </font>
    <font>
      <sz val="8"/>
      <color rgb="FF800080"/>
      <name val="Trebuchet MS"/>
    </font>
    <font>
      <sz val="8"/>
      <color rgb="FF505050"/>
      <name val="Trebuchet MS"/>
    </font>
    <font>
      <sz val="8"/>
      <color rgb="FFFF0000"/>
      <name val="Trebuchet MS"/>
    </font>
    <font>
      <sz val="8"/>
      <color rgb="FFFAE682"/>
      <name val="Trebuchet MS"/>
    </font>
    <font>
      <sz val="10"/>
      <name val="Trebuchet MS"/>
    </font>
    <font>
      <sz val="10"/>
      <color rgb="FF960000"/>
      <name val="Trebuchet MS"/>
    </font>
    <font>
      <u/>
      <sz val="10"/>
      <color theme="10"/>
      <name val="Trebuchet MS"/>
    </font>
    <font>
      <sz val="8"/>
      <color rgb="FF3366FF"/>
      <name val="Trebuchet MS"/>
    </font>
    <font>
      <b/>
      <sz val="16"/>
      <name val="Trebuchet MS"/>
    </font>
    <font>
      <b/>
      <sz val="12"/>
      <color rgb="FF969696"/>
      <name val="Trebuchet MS"/>
    </font>
    <font>
      <sz val="9"/>
      <color rgb="FF969696"/>
      <name val="Trebuchet MS"/>
    </font>
    <font>
      <b/>
      <sz val="8"/>
      <color rgb="FF969696"/>
      <name val="Trebuchet MS"/>
    </font>
    <font>
      <sz val="10"/>
      <color rgb="FF464646"/>
      <name val="Trebuchet MS"/>
    </font>
    <font>
      <b/>
      <sz val="10"/>
      <name val="Trebuchet MS"/>
    </font>
    <font>
      <b/>
      <sz val="10"/>
      <color rgb="FF464646"/>
      <name val="Trebuchet MS"/>
    </font>
    <font>
      <sz val="10"/>
      <color rgb="FF969696"/>
      <name val="Trebuchet MS"/>
    </font>
    <font>
      <b/>
      <sz val="9"/>
      <name val="Trebuchet MS"/>
    </font>
    <font>
      <sz val="12"/>
      <color rgb="FF969696"/>
      <name val="Trebuchet MS"/>
    </font>
    <font>
      <b/>
      <sz val="12"/>
      <color rgb="FF960000"/>
      <name val="Trebuchet MS"/>
    </font>
    <font>
      <sz val="18"/>
      <color theme="10"/>
      <name val="Wingdings 2"/>
    </font>
    <font>
      <b/>
      <sz val="11"/>
      <color rgb="FF003366"/>
      <name val="Trebuchet MS"/>
    </font>
    <font>
      <sz val="11"/>
      <color rgb="FF003366"/>
      <name val="Trebuchet MS"/>
    </font>
    <font>
      <sz val="11"/>
      <color rgb="FF969696"/>
      <name val="Trebuchet MS"/>
    </font>
    <font>
      <b/>
      <sz val="12"/>
      <color rgb="FF800000"/>
      <name val="Trebuchet MS"/>
    </font>
    <font>
      <b/>
      <sz val="8"/>
      <color rgb="FF800000"/>
      <name val="Trebuchet MS"/>
    </font>
    <font>
      <sz val="8"/>
      <color rgb="FF960000"/>
      <name val="Trebuchet MS"/>
    </font>
    <font>
      <b/>
      <sz val="8"/>
      <name val="Trebuchet MS"/>
    </font>
    <font>
      <i/>
      <sz val="8"/>
      <color rgb="FF0000FF"/>
      <name val="Trebuchet MS"/>
    </font>
    <font>
      <u/>
      <sz val="11"/>
      <color theme="10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AE682"/>
      </patternFill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6" fillId="0" borderId="0" applyNumberFormat="0" applyFill="0" applyBorder="0" applyAlignment="0" applyProtection="0"/>
  </cellStyleXfs>
  <cellXfs count="295">
    <xf numFmtId="0" fontId="0" fillId="0" borderId="0" xfId="0"/>
    <xf numFmtId="0" fontId="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7" fillId="0" borderId="0" xfId="0" applyFont="1" applyAlignment="1"/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2" borderId="0" xfId="0" applyFont="1" applyFill="1" applyAlignment="1" applyProtection="1">
      <alignment horizontal="left" vertical="center"/>
    </xf>
    <xf numFmtId="0" fontId="12" fillId="2" borderId="0" xfId="0" applyFont="1" applyFill="1" applyAlignment="1" applyProtection="1">
      <alignment vertical="center"/>
    </xf>
    <xf numFmtId="0" fontId="13" fillId="2" borderId="0" xfId="0" applyFont="1" applyFill="1" applyAlignment="1" applyProtection="1">
      <alignment horizontal="left" vertical="center"/>
    </xf>
    <xf numFmtId="0" fontId="14" fillId="2" borderId="0" xfId="1" applyFont="1" applyFill="1" applyAlignment="1" applyProtection="1">
      <alignment vertical="center"/>
    </xf>
    <xf numFmtId="0" fontId="0" fillId="2" borderId="0" xfId="0" applyFill="1"/>
    <xf numFmtId="0" fontId="11" fillId="2" borderId="0" xfId="0" applyFont="1" applyFill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17" fillId="0" borderId="0" xfId="0" applyFont="1" applyAlignment="1">
      <alignment horizontal="left" vertical="center"/>
    </xf>
    <xf numFmtId="0" fontId="0" fillId="0" borderId="0" xfId="0" applyBorder="1"/>
    <xf numFmtId="0" fontId="18" fillId="0" borderId="0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top"/>
    </xf>
    <xf numFmtId="0" fontId="18" fillId="0" borderId="0" xfId="0" applyFont="1" applyBorder="1" applyAlignment="1">
      <alignment horizontal="left" vertical="center"/>
    </xf>
    <xf numFmtId="0" fontId="2" fillId="4" borderId="0" xfId="0" applyFont="1" applyFill="1" applyBorder="1" applyAlignment="1" applyProtection="1">
      <alignment horizontal="left" vertical="center"/>
      <protection locked="0"/>
    </xf>
    <xf numFmtId="49" fontId="2" fillId="4" borderId="0" xfId="0" applyNumberFormat="1" applyFont="1" applyFill="1" applyBorder="1" applyAlignment="1" applyProtection="1">
      <alignment horizontal="left" vertical="center"/>
      <protection locked="0"/>
    </xf>
    <xf numFmtId="0" fontId="0" fillId="0" borderId="6" xfId="0" applyBorder="1"/>
    <xf numFmtId="0" fontId="20" fillId="0" borderId="0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21" fillId="0" borderId="7" xfId="0" applyFont="1" applyBorder="1" applyAlignment="1">
      <alignment horizontal="left" vertical="center"/>
    </xf>
    <xf numFmtId="0" fontId="0" fillId="0" borderId="7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left" vertical="center"/>
    </xf>
    <xf numFmtId="164" fontId="1" fillId="0" borderId="0" xfId="0" applyNumberFormat="1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0" fontId="0" fillId="5" borderId="0" xfId="0" applyFont="1" applyFill="1" applyBorder="1" applyAlignment="1">
      <alignment vertical="center"/>
    </xf>
    <xf numFmtId="0" fontId="3" fillId="5" borderId="8" xfId="0" applyFont="1" applyFill="1" applyBorder="1" applyAlignment="1">
      <alignment horizontal="left" vertical="center"/>
    </xf>
    <xf numFmtId="0" fontId="0" fillId="5" borderId="9" xfId="0" applyFont="1" applyFill="1" applyBorder="1" applyAlignment="1">
      <alignment vertical="center"/>
    </xf>
    <xf numFmtId="0" fontId="3" fillId="5" borderId="9" xfId="0" applyFont="1" applyFill="1" applyBorder="1" applyAlignment="1">
      <alignment horizontal="center" vertical="center"/>
    </xf>
    <xf numFmtId="0" fontId="22" fillId="0" borderId="11" xfId="0" applyFont="1" applyBorder="1" applyAlignment="1">
      <alignment horizontal="left"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0" fillId="0" borderId="14" xfId="0" applyBorder="1"/>
    <xf numFmtId="0" fontId="0" fillId="0" borderId="15" xfId="0" applyBorder="1"/>
    <xf numFmtId="0" fontId="23" fillId="0" borderId="16" xfId="0" applyFont="1" applyBorder="1" applyAlignment="1">
      <alignment horizontal="left" vertical="center"/>
    </xf>
    <xf numFmtId="0" fontId="0" fillId="0" borderId="17" xfId="0" applyFont="1" applyBorder="1" applyAlignment="1">
      <alignment vertical="center"/>
    </xf>
    <xf numFmtId="0" fontId="23" fillId="0" borderId="17" xfId="0" applyFont="1" applyBorder="1" applyAlignment="1">
      <alignment horizontal="left" vertical="center"/>
    </xf>
    <xf numFmtId="0" fontId="0" fillId="0" borderId="18" xfId="0" applyFont="1" applyBorder="1" applyAlignment="1">
      <alignment vertical="center"/>
    </xf>
    <xf numFmtId="0" fontId="0" fillId="0" borderId="19" xfId="0" applyFont="1" applyBorder="1" applyAlignment="1">
      <alignment vertical="center"/>
    </xf>
    <xf numFmtId="0" fontId="0" fillId="0" borderId="20" xfId="0" applyFont="1" applyBorder="1" applyAlignment="1">
      <alignment vertical="center"/>
    </xf>
    <xf numFmtId="0" fontId="0" fillId="0" borderId="21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24" fillId="0" borderId="0" xfId="0" applyFont="1" applyBorder="1" applyAlignment="1">
      <alignment vertical="center"/>
    </xf>
    <xf numFmtId="165" fontId="2" fillId="0" borderId="0" xfId="0" applyNumberFormat="1" applyFont="1" applyBorder="1" applyAlignment="1">
      <alignment horizontal="left" vertical="center"/>
    </xf>
    <xf numFmtId="0" fontId="0" fillId="0" borderId="15" xfId="0" applyFont="1" applyBorder="1" applyAlignment="1">
      <alignment vertical="center"/>
    </xf>
    <xf numFmtId="0" fontId="0" fillId="6" borderId="9" xfId="0" applyFont="1" applyFill="1" applyBorder="1" applyAlignment="1">
      <alignment vertical="center"/>
    </xf>
    <xf numFmtId="0" fontId="18" fillId="0" borderId="22" xfId="0" applyFont="1" applyBorder="1" applyAlignment="1">
      <alignment horizontal="center" vertical="center" wrapText="1"/>
    </xf>
    <xf numFmtId="0" fontId="18" fillId="0" borderId="23" xfId="0" applyFont="1" applyBorder="1" applyAlignment="1">
      <alignment horizontal="center" vertical="center" wrapText="1"/>
    </xf>
    <xf numFmtId="0" fontId="18" fillId="0" borderId="24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26" fillId="0" borderId="0" xfId="0" applyFont="1" applyBorder="1" applyAlignment="1">
      <alignment horizontal="left" vertical="center"/>
    </xf>
    <xf numFmtId="0" fontId="26" fillId="0" borderId="0" xfId="0" applyFont="1" applyBorder="1" applyAlignment="1">
      <alignment vertical="center"/>
    </xf>
    <xf numFmtId="4" fontId="25" fillId="0" borderId="14" xfId="0" applyNumberFormat="1" applyFont="1" applyBorder="1" applyAlignment="1">
      <alignment vertical="center"/>
    </xf>
    <xf numFmtId="4" fontId="25" fillId="0" borderId="0" xfId="0" applyNumberFormat="1" applyFont="1" applyBorder="1" applyAlignment="1">
      <alignment vertical="center"/>
    </xf>
    <xf numFmtId="166" fontId="25" fillId="0" borderId="0" xfId="0" applyNumberFormat="1" applyFont="1" applyBorder="1" applyAlignment="1">
      <alignment vertical="center"/>
    </xf>
    <xf numFmtId="4" fontId="25" fillId="0" borderId="15" xfId="0" applyNumberFormat="1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27" fillId="0" borderId="0" xfId="1" applyFont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29" fillId="0" borderId="0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4" fontId="30" fillId="0" borderId="16" xfId="0" applyNumberFormat="1" applyFont="1" applyBorder="1" applyAlignment="1">
      <alignment vertical="center"/>
    </xf>
    <xf numFmtId="4" fontId="30" fillId="0" borderId="17" xfId="0" applyNumberFormat="1" applyFont="1" applyBorder="1" applyAlignment="1">
      <alignment vertical="center"/>
    </xf>
    <xf numFmtId="166" fontId="30" fillId="0" borderId="17" xfId="0" applyNumberFormat="1" applyFont="1" applyBorder="1" applyAlignment="1">
      <alignment vertical="center"/>
    </xf>
    <xf numFmtId="4" fontId="30" fillId="0" borderId="18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164" fontId="23" fillId="4" borderId="11" xfId="0" applyNumberFormat="1" applyFont="1" applyFill="1" applyBorder="1" applyAlignment="1" applyProtection="1">
      <alignment horizontal="center" vertical="center"/>
      <protection locked="0"/>
    </xf>
    <xf numFmtId="0" fontId="23" fillId="4" borderId="12" xfId="0" applyFont="1" applyFill="1" applyBorder="1" applyAlignment="1" applyProtection="1">
      <alignment horizontal="center" vertical="center"/>
      <protection locked="0"/>
    </xf>
    <xf numFmtId="4" fontId="23" fillId="0" borderId="13" xfId="0" applyNumberFormat="1" applyFont="1" applyBorder="1" applyAlignment="1">
      <alignment vertical="center"/>
    </xf>
    <xf numFmtId="4" fontId="0" fillId="0" borderId="0" xfId="0" applyNumberFormat="1" applyFont="1" applyAlignment="1">
      <alignment vertical="center"/>
    </xf>
    <xf numFmtId="164" fontId="23" fillId="4" borderId="14" xfId="0" applyNumberFormat="1" applyFont="1" applyFill="1" applyBorder="1" applyAlignment="1" applyProtection="1">
      <alignment horizontal="center" vertical="center"/>
      <protection locked="0"/>
    </xf>
    <xf numFmtId="0" fontId="23" fillId="4" borderId="0" xfId="0" applyFont="1" applyFill="1" applyBorder="1" applyAlignment="1" applyProtection="1">
      <alignment horizontal="center" vertical="center"/>
      <protection locked="0"/>
    </xf>
    <xf numFmtId="4" fontId="23" fillId="0" borderId="15" xfId="0" applyNumberFormat="1" applyFont="1" applyBorder="1" applyAlignment="1">
      <alignment vertical="center"/>
    </xf>
    <xf numFmtId="164" fontId="23" fillId="4" borderId="16" xfId="0" applyNumberFormat="1" applyFont="1" applyFill="1" applyBorder="1" applyAlignment="1" applyProtection="1">
      <alignment horizontal="center" vertical="center"/>
      <protection locked="0"/>
    </xf>
    <xf numFmtId="0" fontId="23" fillId="4" borderId="17" xfId="0" applyFont="1" applyFill="1" applyBorder="1" applyAlignment="1" applyProtection="1">
      <alignment horizontal="center" vertical="center"/>
      <protection locked="0"/>
    </xf>
    <xf numFmtId="4" fontId="23" fillId="0" borderId="18" xfId="0" applyNumberFormat="1" applyFont="1" applyBorder="1" applyAlignment="1">
      <alignment vertical="center"/>
    </xf>
    <xf numFmtId="0" fontId="26" fillId="6" borderId="0" xfId="0" applyFont="1" applyFill="1" applyBorder="1" applyAlignment="1">
      <alignment horizontal="left" vertical="center"/>
    </xf>
    <xf numFmtId="0" fontId="0" fillId="6" borderId="0" xfId="0" applyFont="1" applyFill="1" applyBorder="1" applyAlignment="1">
      <alignment vertical="center"/>
    </xf>
    <xf numFmtId="0" fontId="0" fillId="2" borderId="0" xfId="0" applyFill="1" applyProtection="1"/>
    <xf numFmtId="0" fontId="12" fillId="0" borderId="0" xfId="0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right" vertical="center"/>
    </xf>
    <xf numFmtId="0" fontId="3" fillId="6" borderId="8" xfId="0" applyFont="1" applyFill="1" applyBorder="1" applyAlignment="1">
      <alignment horizontal="left" vertical="center"/>
    </xf>
    <xf numFmtId="0" fontId="3" fillId="6" borderId="9" xfId="0" applyFont="1" applyFill="1" applyBorder="1" applyAlignment="1">
      <alignment horizontal="right" vertical="center"/>
    </xf>
    <xf numFmtId="0" fontId="3" fillId="6" borderId="9" xfId="0" applyFont="1" applyFill="1" applyBorder="1" applyAlignment="1">
      <alignment horizontal="center" vertical="center"/>
    </xf>
    <xf numFmtId="0" fontId="31" fillId="0" borderId="0" xfId="0" applyFont="1" applyBorder="1" applyAlignment="1">
      <alignment horizontal="left" vertical="center"/>
    </xf>
    <xf numFmtId="0" fontId="5" fillId="0" borderId="4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5" fillId="0" borderId="5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0" fillId="0" borderId="25" xfId="0" applyFont="1" applyBorder="1" applyAlignment="1">
      <alignment vertical="center"/>
    </xf>
    <xf numFmtId="0" fontId="18" fillId="0" borderId="25" xfId="0" applyFont="1" applyBorder="1" applyAlignment="1">
      <alignment horizontal="center" vertical="center"/>
    </xf>
    <xf numFmtId="0" fontId="0" fillId="0" borderId="4" xfId="0" applyFont="1" applyBorder="1" applyAlignment="1" applyProtection="1">
      <alignment vertical="center"/>
      <protection locked="0"/>
    </xf>
    <xf numFmtId="0" fontId="0" fillId="0" borderId="0" xfId="0" applyFont="1" applyBorder="1" applyAlignment="1" applyProtection="1">
      <alignment vertical="center"/>
      <protection locked="0"/>
    </xf>
    <xf numFmtId="0" fontId="6" fillId="0" borderId="0" xfId="0" applyFont="1" applyBorder="1" applyAlignment="1" applyProtection="1">
      <alignment horizontal="left" vertical="center"/>
      <protection locked="0"/>
    </xf>
    <xf numFmtId="0" fontId="0" fillId="0" borderId="5" xfId="0" applyFont="1" applyBorder="1" applyAlignment="1" applyProtection="1">
      <alignment vertical="center"/>
      <protection locked="0"/>
    </xf>
    <xf numFmtId="0" fontId="0" fillId="0" borderId="0" xfId="0" applyFont="1" applyAlignment="1" applyProtection="1">
      <alignment vertical="center"/>
      <protection locked="0"/>
    </xf>
    <xf numFmtId="0" fontId="0" fillId="0" borderId="14" xfId="0" applyFont="1" applyBorder="1" applyAlignment="1" applyProtection="1">
      <alignment vertical="center"/>
      <protection locked="0"/>
    </xf>
    <xf numFmtId="0" fontId="23" fillId="0" borderId="15" xfId="0" applyFont="1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left" vertical="center"/>
      <protection locked="0"/>
    </xf>
    <xf numFmtId="4" fontId="0" fillId="0" borderId="0" xfId="0" applyNumberFormat="1" applyFont="1" applyAlignment="1" applyProtection="1">
      <alignment vertical="center"/>
      <protection locked="0"/>
    </xf>
    <xf numFmtId="0" fontId="0" fillId="0" borderId="16" xfId="0" applyFont="1" applyBorder="1" applyAlignment="1" applyProtection="1">
      <alignment vertical="center"/>
      <protection locked="0"/>
    </xf>
    <xf numFmtId="0" fontId="23" fillId="0" borderId="18" xfId="0" applyFont="1" applyBorder="1" applyAlignment="1" applyProtection="1">
      <alignment horizontal="center" vertical="center"/>
      <protection locked="0"/>
    </xf>
    <xf numFmtId="0" fontId="0" fillId="0" borderId="4" xfId="0" applyFont="1" applyBorder="1" applyAlignment="1">
      <alignment horizontal="center" vertical="center" wrapText="1"/>
    </xf>
    <xf numFmtId="0" fontId="2" fillId="6" borderId="22" xfId="0" applyFont="1" applyFill="1" applyBorder="1" applyAlignment="1">
      <alignment horizontal="center" vertical="center" wrapText="1"/>
    </xf>
    <xf numFmtId="0" fontId="2" fillId="6" borderId="23" xfId="0" applyFont="1" applyFill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166" fontId="33" fillId="0" borderId="12" xfId="0" applyNumberFormat="1" applyFont="1" applyBorder="1" applyAlignment="1"/>
    <xf numFmtId="166" fontId="33" fillId="0" borderId="13" xfId="0" applyNumberFormat="1" applyFont="1" applyBorder="1" applyAlignment="1"/>
    <xf numFmtId="167" fontId="34" fillId="0" borderId="0" xfId="0" applyNumberFormat="1" applyFont="1" applyAlignment="1">
      <alignment vertical="center"/>
    </xf>
    <xf numFmtId="0" fontId="7" fillId="0" borderId="4" xfId="0" applyFont="1" applyBorder="1" applyAlignment="1"/>
    <xf numFmtId="0" fontId="7" fillId="0" borderId="0" xfId="0" applyFont="1" applyBorder="1" applyAlignment="1"/>
    <xf numFmtId="0" fontId="5" fillId="0" borderId="0" xfId="0" applyFont="1" applyBorder="1" applyAlignment="1">
      <alignment horizontal="left"/>
    </xf>
    <xf numFmtId="0" fontId="7" fillId="0" borderId="5" xfId="0" applyFont="1" applyBorder="1" applyAlignment="1"/>
    <xf numFmtId="0" fontId="7" fillId="0" borderId="14" xfId="0" applyFont="1" applyBorder="1" applyAlignment="1"/>
    <xf numFmtId="166" fontId="7" fillId="0" borderId="0" xfId="0" applyNumberFormat="1" applyFont="1" applyBorder="1" applyAlignment="1"/>
    <xf numFmtId="166" fontId="7" fillId="0" borderId="15" xfId="0" applyNumberFormat="1" applyFont="1" applyBorder="1" applyAlignment="1"/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167" fontId="7" fillId="0" borderId="0" xfId="0" applyNumberFormat="1" applyFont="1" applyAlignment="1">
      <alignment vertical="center"/>
    </xf>
    <xf numFmtId="0" fontId="6" fillId="0" borderId="0" xfId="0" applyFont="1" applyBorder="1" applyAlignment="1">
      <alignment horizontal="left"/>
    </xf>
    <xf numFmtId="0" fontId="0" fillId="0" borderId="25" xfId="0" applyFont="1" applyBorder="1" applyAlignment="1" applyProtection="1">
      <alignment horizontal="center" vertical="center"/>
      <protection locked="0"/>
    </xf>
    <xf numFmtId="49" fontId="0" fillId="0" borderId="25" xfId="0" applyNumberFormat="1" applyFont="1" applyBorder="1" applyAlignment="1" applyProtection="1">
      <alignment horizontal="left" vertical="center" wrapText="1"/>
      <protection locked="0"/>
    </xf>
    <xf numFmtId="0" fontId="0" fillId="0" borderId="25" xfId="0" applyFont="1" applyBorder="1" applyAlignment="1" applyProtection="1">
      <alignment horizontal="center" vertical="center" wrapText="1"/>
      <protection locked="0"/>
    </xf>
    <xf numFmtId="167" fontId="0" fillId="0" borderId="25" xfId="0" applyNumberFormat="1" applyFont="1" applyBorder="1" applyAlignment="1" applyProtection="1">
      <alignment vertical="center"/>
      <protection locked="0"/>
    </xf>
    <xf numFmtId="167" fontId="0" fillId="4" borderId="25" xfId="0" applyNumberFormat="1" applyFont="1" applyFill="1" applyBorder="1" applyAlignment="1" applyProtection="1">
      <alignment vertical="center"/>
      <protection locked="0"/>
    </xf>
    <xf numFmtId="0" fontId="1" fillId="4" borderId="25" xfId="0" applyFont="1" applyFill="1" applyBorder="1" applyAlignment="1" applyProtection="1">
      <alignment horizontal="left" vertical="center"/>
      <protection locked="0"/>
    </xf>
    <xf numFmtId="166" fontId="1" fillId="0" borderId="0" xfId="0" applyNumberFormat="1" applyFont="1" applyBorder="1" applyAlignment="1">
      <alignment vertical="center"/>
    </xf>
    <xf numFmtId="166" fontId="1" fillId="0" borderId="15" xfId="0" applyNumberFormat="1" applyFont="1" applyBorder="1" applyAlignment="1">
      <alignment vertical="center"/>
    </xf>
    <xf numFmtId="167" fontId="0" fillId="0" borderId="0" xfId="0" applyNumberFormat="1" applyFont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horizontal="left" vertical="center"/>
    </xf>
    <xf numFmtId="0" fontId="8" fillId="0" borderId="5" xfId="0" applyFont="1" applyBorder="1" applyAlignment="1">
      <alignment vertical="center"/>
    </xf>
    <xf numFmtId="0" fontId="8" fillId="0" borderId="14" xfId="0" applyFont="1" applyBorder="1" applyAlignment="1">
      <alignment vertical="center"/>
    </xf>
    <xf numFmtId="0" fontId="8" fillId="0" borderId="15" xfId="0" applyFont="1" applyBorder="1" applyAlignment="1">
      <alignment vertical="center"/>
    </xf>
    <xf numFmtId="0" fontId="8" fillId="0" borderId="0" xfId="0" applyFont="1" applyAlignment="1">
      <alignment horizontal="left" vertical="center"/>
    </xf>
    <xf numFmtId="0" fontId="9" fillId="0" borderId="4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167" fontId="9" fillId="0" borderId="0" xfId="0" applyNumberFormat="1" applyFont="1" applyBorder="1" applyAlignment="1">
      <alignment vertical="center"/>
    </xf>
    <xf numFmtId="0" fontId="9" fillId="0" borderId="5" xfId="0" applyFont="1" applyBorder="1" applyAlignment="1">
      <alignment vertical="center"/>
    </xf>
    <xf numFmtId="0" fontId="9" fillId="0" borderId="14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9" fillId="0" borderId="0" xfId="0" applyFont="1" applyAlignment="1">
      <alignment horizontal="left" vertical="center"/>
    </xf>
    <xf numFmtId="0" fontId="10" fillId="0" borderId="4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167" fontId="10" fillId="0" borderId="0" xfId="0" applyNumberFormat="1" applyFont="1" applyBorder="1" applyAlignment="1">
      <alignment vertical="center"/>
    </xf>
    <xf numFmtId="0" fontId="10" fillId="0" borderId="5" xfId="0" applyFont="1" applyBorder="1" applyAlignment="1">
      <alignment vertical="center"/>
    </xf>
    <xf numFmtId="0" fontId="10" fillId="0" borderId="14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35" fillId="0" borderId="25" xfId="0" applyFont="1" applyBorder="1" applyAlignment="1" applyProtection="1">
      <alignment horizontal="center" vertical="center"/>
      <protection locked="0"/>
    </xf>
    <xf numFmtId="49" fontId="35" fillId="0" borderId="25" xfId="0" applyNumberFormat="1" applyFont="1" applyBorder="1" applyAlignment="1" applyProtection="1">
      <alignment horizontal="left" vertical="center" wrapText="1"/>
      <protection locked="0"/>
    </xf>
    <xf numFmtId="0" fontId="35" fillId="0" borderId="25" xfId="0" applyFont="1" applyBorder="1" applyAlignment="1" applyProtection="1">
      <alignment horizontal="center" vertical="center" wrapText="1"/>
      <protection locked="0"/>
    </xf>
    <xf numFmtId="167" fontId="35" fillId="0" borderId="25" xfId="0" applyNumberFormat="1" applyFont="1" applyBorder="1" applyAlignment="1" applyProtection="1">
      <alignment vertical="center"/>
      <protection locked="0"/>
    </xf>
    <xf numFmtId="0" fontId="0" fillId="0" borderId="14" xfId="0" applyFont="1" applyBorder="1" applyAlignment="1">
      <alignment vertical="center"/>
    </xf>
    <xf numFmtId="0" fontId="0" fillId="4" borderId="25" xfId="0" applyFont="1" applyFill="1" applyBorder="1" applyAlignment="1" applyProtection="1">
      <alignment horizontal="center" vertical="center"/>
      <protection locked="0"/>
    </xf>
    <xf numFmtId="49" fontId="0" fillId="4" borderId="25" xfId="0" applyNumberFormat="1" applyFont="1" applyFill="1" applyBorder="1" applyAlignment="1" applyProtection="1">
      <alignment horizontal="left" vertical="center" wrapText="1"/>
      <protection locked="0"/>
    </xf>
    <xf numFmtId="0" fontId="0" fillId="4" borderId="25" xfId="0" applyFont="1" applyFill="1" applyBorder="1" applyAlignment="1" applyProtection="1">
      <alignment horizontal="center" vertical="center" wrapText="1"/>
      <protection locked="0"/>
    </xf>
    <xf numFmtId="0" fontId="1" fillId="4" borderId="25" xfId="0" applyFont="1" applyFill="1" applyBorder="1" applyAlignment="1" applyProtection="1">
      <alignment horizontal="center" vertical="center"/>
      <protection locked="0"/>
    </xf>
    <xf numFmtId="0" fontId="25" fillId="0" borderId="11" xfId="0" applyFont="1" applyBorder="1" applyAlignment="1">
      <alignment horizontal="center" vertical="center"/>
    </xf>
    <xf numFmtId="0" fontId="25" fillId="0" borderId="12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2" fillId="6" borderId="9" xfId="0" applyFont="1" applyFill="1" applyBorder="1" applyAlignment="1">
      <alignment horizontal="center" vertical="center"/>
    </xf>
    <xf numFmtId="0" fontId="2" fillId="6" borderId="9" xfId="0" applyFont="1" applyFill="1" applyBorder="1" applyAlignment="1">
      <alignment horizontal="left" vertical="center"/>
    </xf>
    <xf numFmtId="0" fontId="2" fillId="6" borderId="10" xfId="0" applyFont="1" applyFill="1" applyBorder="1" applyAlignment="1">
      <alignment horizontal="left" vertical="center"/>
    </xf>
    <xf numFmtId="0" fontId="28" fillId="0" borderId="0" xfId="0" applyFont="1" applyBorder="1" applyAlignment="1">
      <alignment horizontal="left" vertical="center" wrapText="1"/>
    </xf>
    <xf numFmtId="4" fontId="29" fillId="0" borderId="0" xfId="0" applyNumberFormat="1" applyFont="1" applyBorder="1" applyAlignment="1">
      <alignment vertical="center"/>
    </xf>
    <xf numFmtId="0" fontId="29" fillId="0" borderId="0" xfId="0" applyFont="1" applyBorder="1" applyAlignment="1">
      <alignment vertical="center"/>
    </xf>
    <xf numFmtId="4" fontId="26" fillId="0" borderId="0" xfId="0" applyNumberFormat="1" applyFont="1" applyBorder="1" applyAlignment="1">
      <alignment horizontal="right" vertical="center"/>
    </xf>
    <xf numFmtId="4" fontId="26" fillId="0" borderId="0" xfId="0" applyNumberFormat="1" applyFont="1" applyBorder="1" applyAlignment="1">
      <alignment vertical="center"/>
    </xf>
    <xf numFmtId="0" fontId="6" fillId="4" borderId="0" xfId="0" applyFont="1" applyFill="1" applyBorder="1" applyAlignment="1" applyProtection="1">
      <alignment horizontal="left" vertical="center"/>
      <protection locked="0"/>
    </xf>
    <xf numFmtId="0" fontId="6" fillId="0" borderId="0" xfId="0" applyFont="1" applyBorder="1" applyAlignment="1">
      <alignment horizontal="left" vertical="center"/>
    </xf>
    <xf numFmtId="4" fontId="6" fillId="0" borderId="0" xfId="0" applyNumberFormat="1" applyFont="1" applyBorder="1" applyAlignment="1">
      <alignment vertical="center"/>
    </xf>
    <xf numFmtId="4" fontId="6" fillId="4" borderId="0" xfId="0" applyNumberFormat="1" applyFont="1" applyFill="1" applyBorder="1" applyAlignment="1" applyProtection="1">
      <alignment vertical="center"/>
      <protection locked="0"/>
    </xf>
    <xf numFmtId="4" fontId="26" fillId="6" borderId="0" xfId="0" applyNumberFormat="1" applyFont="1" applyFill="1" applyBorder="1" applyAlignment="1">
      <alignment vertical="center"/>
    </xf>
    <xf numFmtId="0" fontId="3" fillId="0" borderId="0" xfId="0" applyFont="1" applyBorder="1" applyAlignment="1">
      <alignment horizontal="left" vertical="top" wrapText="1"/>
    </xf>
    <xf numFmtId="0" fontId="0" fillId="0" borderId="0" xfId="0" applyBorder="1"/>
    <xf numFmtId="4" fontId="19" fillId="0" borderId="0" xfId="0" applyNumberFormat="1" applyFont="1" applyBorder="1" applyAlignment="1">
      <alignment vertical="center"/>
    </xf>
    <xf numFmtId="0" fontId="1" fillId="0" borderId="0" xfId="0" applyFont="1" applyBorder="1" applyAlignment="1">
      <alignment vertical="center"/>
    </xf>
    <xf numFmtId="164" fontId="1" fillId="0" borderId="0" xfId="0" applyNumberFormat="1" applyFont="1" applyBorder="1" applyAlignment="1">
      <alignment vertical="center"/>
    </xf>
    <xf numFmtId="0" fontId="3" fillId="5" borderId="9" xfId="0" applyFont="1" applyFill="1" applyBorder="1" applyAlignment="1">
      <alignment horizontal="left" vertical="center"/>
    </xf>
    <xf numFmtId="0" fontId="0" fillId="5" borderId="9" xfId="0" applyFont="1" applyFill="1" applyBorder="1" applyAlignment="1">
      <alignment vertical="center"/>
    </xf>
    <xf numFmtId="4" fontId="3" fillId="5" borderId="9" xfId="0" applyNumberFormat="1" applyFont="1" applyFill="1" applyBorder="1" applyAlignment="1">
      <alignment vertical="center"/>
    </xf>
    <xf numFmtId="0" fontId="0" fillId="5" borderId="10" xfId="0" applyFont="1" applyFill="1" applyBorder="1" applyAlignment="1">
      <alignment vertical="center"/>
    </xf>
    <xf numFmtId="0" fontId="16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vertical="center"/>
    </xf>
    <xf numFmtId="0" fontId="2" fillId="6" borderId="8" xfId="0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5" fillId="3" borderId="0" xfId="0" applyFont="1" applyFill="1" applyAlignment="1">
      <alignment horizontal="center" vertical="center"/>
    </xf>
    <xf numFmtId="0" fontId="0" fillId="0" borderId="0" xfId="0"/>
    <xf numFmtId="0" fontId="2" fillId="0" borderId="0" xfId="0" applyFont="1" applyBorder="1" applyAlignment="1">
      <alignment horizontal="left" vertical="center"/>
    </xf>
    <xf numFmtId="0" fontId="19" fillId="0" borderId="0" xfId="0" applyFont="1" applyAlignment="1">
      <alignment horizontal="left" vertical="center" wrapText="1"/>
    </xf>
    <xf numFmtId="0" fontId="19" fillId="0" borderId="0" xfId="0" applyFont="1" applyAlignment="1">
      <alignment horizontal="left" vertical="center"/>
    </xf>
    <xf numFmtId="49" fontId="2" fillId="4" borderId="0" xfId="0" applyNumberFormat="1" applyFont="1" applyFill="1" applyBorder="1" applyAlignment="1" applyProtection="1">
      <alignment horizontal="left" vertical="center"/>
      <protection locked="0"/>
    </xf>
    <xf numFmtId="49" fontId="2" fillId="0" borderId="0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 wrapText="1"/>
    </xf>
    <xf numFmtId="4" fontId="12" fillId="0" borderId="0" xfId="0" applyNumberFormat="1" applyFont="1" applyBorder="1" applyAlignment="1">
      <alignment vertical="center"/>
    </xf>
    <xf numFmtId="4" fontId="21" fillId="0" borderId="7" xfId="0" applyNumberFormat="1" applyFont="1" applyBorder="1" applyAlignment="1">
      <alignment vertical="center"/>
    </xf>
    <xf numFmtId="0" fontId="0" fillId="0" borderId="7" xfId="0" applyFont="1" applyBorder="1" applyAlignment="1">
      <alignment vertical="center"/>
    </xf>
    <xf numFmtId="167" fontId="0" fillId="0" borderId="25" xfId="0" applyNumberFormat="1" applyFont="1" applyBorder="1" applyAlignment="1" applyProtection="1">
      <alignment vertical="center"/>
      <protection locked="0"/>
    </xf>
    <xf numFmtId="167" fontId="6" fillId="0" borderId="17" xfId="0" applyNumberFormat="1" applyFont="1" applyBorder="1" applyAlignment="1"/>
    <xf numFmtId="167" fontId="6" fillId="0" borderId="17" xfId="0" applyNumberFormat="1" applyFont="1" applyBorder="1" applyAlignment="1">
      <alignment vertical="center"/>
    </xf>
    <xf numFmtId="167" fontId="6" fillId="0" borderId="23" xfId="0" applyNumberFormat="1" applyFont="1" applyBorder="1" applyAlignment="1"/>
    <xf numFmtId="167" fontId="6" fillId="0" borderId="23" xfId="0" applyNumberFormat="1" applyFont="1" applyBorder="1" applyAlignment="1">
      <alignment vertical="center"/>
    </xf>
    <xf numFmtId="167" fontId="35" fillId="0" borderId="25" xfId="0" applyNumberFormat="1" applyFont="1" applyBorder="1" applyAlignment="1" applyProtection="1">
      <alignment vertical="center"/>
      <protection locked="0"/>
    </xf>
    <xf numFmtId="167" fontId="26" fillId="0" borderId="12" xfId="0" applyNumberFormat="1" applyFont="1" applyBorder="1" applyAlignment="1"/>
    <xf numFmtId="167" fontId="3" fillId="0" borderId="12" xfId="0" applyNumberFormat="1" applyFont="1" applyBorder="1" applyAlignment="1">
      <alignment vertical="center"/>
    </xf>
    <xf numFmtId="167" fontId="5" fillId="0" borderId="0" xfId="0" applyNumberFormat="1" applyFont="1" applyBorder="1" applyAlignment="1"/>
    <xf numFmtId="167" fontId="5" fillId="0" borderId="0" xfId="0" applyNumberFormat="1" applyFont="1" applyBorder="1" applyAlignment="1">
      <alignment vertical="center"/>
    </xf>
    <xf numFmtId="167" fontId="0" fillId="4" borderId="25" xfId="0" applyNumberFormat="1" applyFont="1" applyFill="1" applyBorder="1" applyAlignment="1" applyProtection="1">
      <alignment vertical="center"/>
      <protection locked="0"/>
    </xf>
    <xf numFmtId="167" fontId="35" fillId="4" borderId="25" xfId="0" applyNumberFormat="1" applyFont="1" applyFill="1" applyBorder="1" applyAlignment="1" applyProtection="1">
      <alignment vertical="center"/>
      <protection locked="0"/>
    </xf>
    <xf numFmtId="0" fontId="10" fillId="0" borderId="0" xfId="0" applyFont="1" applyBorder="1" applyAlignment="1">
      <alignment horizontal="left" vertical="center" wrapText="1"/>
    </xf>
    <xf numFmtId="0" fontId="10" fillId="0" borderId="0" xfId="0" applyFont="1" applyBorder="1" applyAlignment="1">
      <alignment vertical="center"/>
    </xf>
    <xf numFmtId="0" fontId="0" fillId="0" borderId="25" xfId="0" applyFont="1" applyBorder="1" applyAlignment="1" applyProtection="1">
      <alignment horizontal="left" vertical="center" wrapText="1"/>
      <protection locked="0"/>
    </xf>
    <xf numFmtId="0" fontId="9" fillId="0" borderId="12" xfId="0" applyFont="1" applyBorder="1" applyAlignment="1">
      <alignment horizontal="left" vertical="center" wrapText="1"/>
    </xf>
    <xf numFmtId="0" fontId="9" fillId="0" borderId="12" xfId="0" applyFont="1" applyBorder="1" applyAlignment="1">
      <alignment vertical="center"/>
    </xf>
    <xf numFmtId="0" fontId="35" fillId="0" borderId="25" xfId="0" applyFont="1" applyBorder="1" applyAlignment="1" applyProtection="1">
      <alignment horizontal="left" vertical="center" wrapText="1"/>
      <protection locked="0"/>
    </xf>
    <xf numFmtId="0" fontId="8" fillId="0" borderId="12" xfId="0" applyFont="1" applyBorder="1" applyAlignment="1">
      <alignment horizontal="left" vertical="center" wrapText="1"/>
    </xf>
    <xf numFmtId="0" fontId="8" fillId="0" borderId="12" xfId="0" applyFont="1" applyBorder="1" applyAlignment="1">
      <alignment vertical="center"/>
    </xf>
    <xf numFmtId="0" fontId="9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vertical="center"/>
    </xf>
    <xf numFmtId="0" fontId="8" fillId="0" borderId="0" xfId="0" applyFont="1" applyBorder="1" applyAlignment="1">
      <alignment horizontal="left" vertical="center" wrapText="1"/>
    </xf>
    <xf numFmtId="0" fontId="8" fillId="0" borderId="0" xfId="0" applyFont="1" applyBorder="1" applyAlignment="1">
      <alignment vertical="center"/>
    </xf>
    <xf numFmtId="0" fontId="6" fillId="0" borderId="0" xfId="0" applyFont="1" applyBorder="1" applyAlignment="1" applyProtection="1">
      <alignment horizontal="left" vertical="center"/>
      <protection locked="0"/>
    </xf>
    <xf numFmtId="4" fontId="6" fillId="0" borderId="0" xfId="0" applyNumberFormat="1" applyFont="1" applyBorder="1" applyAlignment="1" applyProtection="1">
      <alignment vertical="center"/>
      <protection locked="0"/>
    </xf>
    <xf numFmtId="0" fontId="0" fillId="0" borderId="0" xfId="0" applyFont="1" applyBorder="1" applyAlignment="1">
      <alignment vertical="center"/>
    </xf>
    <xf numFmtId="165" fontId="2" fillId="0" borderId="0" xfId="0" applyNumberFormat="1" applyFont="1" applyBorder="1" applyAlignment="1">
      <alignment horizontal="left" vertical="center"/>
    </xf>
    <xf numFmtId="0" fontId="2" fillId="6" borderId="23" xfId="0" applyFont="1" applyFill="1" applyBorder="1" applyAlignment="1">
      <alignment horizontal="center" vertical="center" wrapText="1"/>
    </xf>
    <xf numFmtId="0" fontId="2" fillId="6" borderId="24" xfId="0" applyFont="1" applyFill="1" applyBorder="1" applyAlignment="1">
      <alignment horizontal="center" vertical="center" wrapText="1"/>
    </xf>
    <xf numFmtId="4" fontId="5" fillId="0" borderId="0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4" fontId="31" fillId="0" borderId="0" xfId="0" applyNumberFormat="1" applyFont="1" applyBorder="1" applyAlignment="1">
      <alignment vertical="center"/>
    </xf>
    <xf numFmtId="4" fontId="32" fillId="0" borderId="0" xfId="0" applyNumberFormat="1" applyFont="1" applyBorder="1" applyAlignment="1">
      <alignment vertical="center"/>
    </xf>
    <xf numFmtId="0" fontId="2" fillId="6" borderId="0" xfId="0" applyFont="1" applyFill="1" applyBorder="1" applyAlignment="1">
      <alignment horizontal="center" vertical="center"/>
    </xf>
    <xf numFmtId="0" fontId="0" fillId="6" borderId="0" xfId="0" applyFont="1" applyFill="1" applyBorder="1" applyAlignment="1">
      <alignment vertical="center"/>
    </xf>
    <xf numFmtId="4" fontId="1" fillId="0" borderId="0" xfId="0" applyNumberFormat="1" applyFont="1" applyBorder="1" applyAlignment="1">
      <alignment vertical="center"/>
    </xf>
    <xf numFmtId="4" fontId="3" fillId="6" borderId="9" xfId="0" applyNumberFormat="1" applyFont="1" applyFill="1" applyBorder="1" applyAlignment="1">
      <alignment vertical="center"/>
    </xf>
    <xf numFmtId="4" fontId="3" fillId="6" borderId="10" xfId="0" applyNumberFormat="1" applyFont="1" applyFill="1" applyBorder="1" applyAlignment="1">
      <alignment vertical="center"/>
    </xf>
    <xf numFmtId="0" fontId="14" fillId="2" borderId="0" xfId="1" applyFont="1" applyFill="1" applyAlignment="1" applyProtection="1">
      <alignment horizontal="center" vertical="center"/>
    </xf>
    <xf numFmtId="4" fontId="21" fillId="0" borderId="0" xfId="0" applyNumberFormat="1" applyFont="1" applyBorder="1" applyAlignment="1">
      <alignment vertical="center"/>
    </xf>
    <xf numFmtId="165" fontId="2" fillId="4" borderId="0" xfId="0" applyNumberFormat="1" applyFont="1" applyFill="1" applyBorder="1" applyAlignment="1" applyProtection="1">
      <alignment horizontal="left" vertical="center"/>
      <protection locked="0"/>
    </xf>
    <xf numFmtId="0" fontId="2" fillId="4" borderId="0" xfId="0" applyFont="1" applyFill="1" applyBorder="1" applyAlignment="1" applyProtection="1">
      <alignment horizontal="left" vertical="center"/>
      <protection locked="0"/>
    </xf>
    <xf numFmtId="0" fontId="2" fillId="4" borderId="0" xfId="0" applyFont="1" applyFill="1" applyBorder="1" applyAlignment="1">
      <alignment horizontal="left" vertical="center"/>
    </xf>
    <xf numFmtId="167" fontId="5" fillId="0" borderId="12" xfId="0" applyNumberFormat="1" applyFont="1" applyBorder="1" applyAlignment="1"/>
    <xf numFmtId="167" fontId="5" fillId="0" borderId="12" xfId="0" applyNumberFormat="1" applyFont="1" applyBorder="1" applyAlignment="1">
      <alignment vertical="center"/>
    </xf>
    <xf numFmtId="167" fontId="0" fillId="0" borderId="25" xfId="0" applyNumberFormat="1" applyFont="1" applyBorder="1" applyAlignment="1">
      <alignment vertical="center"/>
    </xf>
    <xf numFmtId="167" fontId="5" fillId="0" borderId="23" xfId="0" applyNumberFormat="1" applyFont="1" applyBorder="1" applyAlignment="1"/>
    <xf numFmtId="167" fontId="5" fillId="0" borderId="23" xfId="0" applyNumberFormat="1" applyFont="1" applyBorder="1" applyAlignment="1">
      <alignment vertical="center"/>
    </xf>
    <xf numFmtId="0" fontId="0" fillId="4" borderId="25" xfId="0" applyFont="1" applyFill="1" applyBorder="1" applyAlignment="1" applyProtection="1">
      <alignment horizontal="left" vertical="center" wrapText="1"/>
      <protection locked="0"/>
    </xf>
  </cellXfs>
  <cellStyles count="2">
    <cellStyle name="Hypertextové prepojenie" xfId="1" builtinId="8"/>
    <cellStyle name="Normálna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kros.sk/cenkros-ocenovanie-a-riadenie-stavebnej-vyroby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kros.sk/cenkros-ocenovanie-a-riadenie-stavebnej-vyroby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71145" cy="271145"/>
    <xdr:pic>
      <xdr:nvPicPr>
        <xdr:cNvPr id="2" name="Picture 1">
          <a:hlinkClick xmlns:r="http://schemas.openxmlformats.org/officeDocument/2006/relationships" r:id="rId1" tooltip="https://www.kros.sk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s://www.kros.sk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K97"/>
  <sheetViews>
    <sheetView showGridLines="0" workbookViewId="0">
      <pane ySplit="1" topLeftCell="A2" activePane="bottomLeft" state="frozen"/>
      <selection pane="bottomLeft"/>
    </sheetView>
  </sheetViews>
  <sheetFormatPr defaultRowHeight="13.5"/>
  <cols>
    <col min="1" max="1" width="8.33203125" customWidth="1"/>
    <col min="2" max="2" width="1.6640625" customWidth="1"/>
    <col min="3" max="3" width="4.1640625" customWidth="1"/>
    <col min="4" max="33" width="2.5" customWidth="1"/>
    <col min="34" max="34" width="3.33203125" customWidth="1"/>
    <col min="35" max="37" width="2.5" customWidth="1"/>
    <col min="38" max="38" width="8.33203125" customWidth="1"/>
    <col min="39" max="39" width="3.33203125" customWidth="1"/>
    <col min="40" max="40" width="13.33203125" customWidth="1"/>
    <col min="41" max="41" width="7.5" customWidth="1"/>
    <col min="42" max="42" width="4.1640625" customWidth="1"/>
    <col min="43" max="43" width="1.6640625" customWidth="1"/>
    <col min="44" max="44" width="13.6640625" customWidth="1"/>
    <col min="45" max="46" width="25.83203125" hidden="1" customWidth="1"/>
    <col min="47" max="47" width="25" hidden="1" customWidth="1"/>
    <col min="48" max="52" width="21.6640625" hidden="1" customWidth="1"/>
    <col min="53" max="53" width="19.1640625" hidden="1" customWidth="1"/>
    <col min="54" max="54" width="25" hidden="1" customWidth="1"/>
    <col min="55" max="56" width="19.1640625" hidden="1" customWidth="1"/>
    <col min="57" max="57" width="66.5" customWidth="1"/>
    <col min="71" max="89" width="9.33203125" hidden="1"/>
  </cols>
  <sheetData>
    <row r="1" spans="1:73" ht="21.4" customHeight="1">
      <c r="A1" s="13" t="s">
        <v>0</v>
      </c>
      <c r="B1" s="14"/>
      <c r="C1" s="14"/>
      <c r="D1" s="15" t="s">
        <v>1</v>
      </c>
      <c r="E1" s="14"/>
      <c r="F1" s="14"/>
      <c r="G1" s="14"/>
      <c r="H1" s="14"/>
      <c r="I1" s="14"/>
      <c r="J1" s="14"/>
      <c r="K1" s="16" t="s">
        <v>2</v>
      </c>
      <c r="L1" s="16"/>
      <c r="M1" s="16"/>
      <c r="N1" s="16"/>
      <c r="O1" s="16"/>
      <c r="P1" s="16"/>
      <c r="Q1" s="16"/>
      <c r="R1" s="16"/>
      <c r="S1" s="16"/>
      <c r="T1" s="14"/>
      <c r="U1" s="14"/>
      <c r="V1" s="14"/>
      <c r="W1" s="16" t="s">
        <v>3</v>
      </c>
      <c r="X1" s="16"/>
      <c r="Y1" s="16"/>
      <c r="Z1" s="16"/>
      <c r="AA1" s="16"/>
      <c r="AB1" s="16"/>
      <c r="AC1" s="16"/>
      <c r="AD1" s="16"/>
      <c r="AE1" s="16"/>
      <c r="AF1" s="16"/>
      <c r="AG1" s="14"/>
      <c r="AH1" s="14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8" t="s">
        <v>4</v>
      </c>
      <c r="BB1" s="18" t="s">
        <v>5</v>
      </c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T1" s="19" t="s">
        <v>6</v>
      </c>
      <c r="BU1" s="19" t="s">
        <v>6</v>
      </c>
    </row>
    <row r="2" spans="1:73" ht="36.950000000000003" customHeight="1">
      <c r="C2" s="231" t="s">
        <v>7</v>
      </c>
      <c r="D2" s="232"/>
      <c r="E2" s="232"/>
      <c r="F2" s="232"/>
      <c r="G2" s="232"/>
      <c r="H2" s="232"/>
      <c r="I2" s="232"/>
      <c r="J2" s="232"/>
      <c r="K2" s="232"/>
      <c r="L2" s="232"/>
      <c r="M2" s="232"/>
      <c r="N2" s="232"/>
      <c r="O2" s="232"/>
      <c r="P2" s="232"/>
      <c r="Q2" s="232"/>
      <c r="R2" s="232"/>
      <c r="S2" s="232"/>
      <c r="T2" s="232"/>
      <c r="U2" s="232"/>
      <c r="V2" s="232"/>
      <c r="W2" s="232"/>
      <c r="X2" s="232"/>
      <c r="Y2" s="232"/>
      <c r="Z2" s="232"/>
      <c r="AA2" s="232"/>
      <c r="AB2" s="232"/>
      <c r="AC2" s="232"/>
      <c r="AD2" s="232"/>
      <c r="AE2" s="232"/>
      <c r="AF2" s="232"/>
      <c r="AG2" s="232"/>
      <c r="AH2" s="232"/>
      <c r="AI2" s="232"/>
      <c r="AJ2" s="232"/>
      <c r="AK2" s="232"/>
      <c r="AL2" s="232"/>
      <c r="AM2" s="232"/>
      <c r="AN2" s="232"/>
      <c r="AO2" s="232"/>
      <c r="AP2" s="232"/>
      <c r="AR2" s="233" t="s">
        <v>8</v>
      </c>
      <c r="AS2" s="234"/>
      <c r="AT2" s="234"/>
      <c r="AU2" s="234"/>
      <c r="AV2" s="234"/>
      <c r="AW2" s="234"/>
      <c r="AX2" s="234"/>
      <c r="AY2" s="234"/>
      <c r="AZ2" s="234"/>
      <c r="BA2" s="234"/>
      <c r="BB2" s="234"/>
      <c r="BC2" s="234"/>
      <c r="BD2" s="234"/>
      <c r="BE2" s="234"/>
      <c r="BS2" s="21" t="s">
        <v>9</v>
      </c>
      <c r="BT2" s="21" t="s">
        <v>10</v>
      </c>
    </row>
    <row r="3" spans="1:73" ht="6.95" customHeight="1">
      <c r="B3" s="22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24"/>
      <c r="BS3" s="21" t="s">
        <v>9</v>
      </c>
      <c r="BT3" s="21" t="s">
        <v>10</v>
      </c>
    </row>
    <row r="4" spans="1:73" ht="36.950000000000003" customHeight="1">
      <c r="B4" s="25"/>
      <c r="C4" s="226" t="s">
        <v>11</v>
      </c>
      <c r="D4" s="227"/>
      <c r="E4" s="227"/>
      <c r="F4" s="227"/>
      <c r="G4" s="227"/>
      <c r="H4" s="227"/>
      <c r="I4" s="227"/>
      <c r="J4" s="227"/>
      <c r="K4" s="227"/>
      <c r="L4" s="227"/>
      <c r="M4" s="227"/>
      <c r="N4" s="227"/>
      <c r="O4" s="227"/>
      <c r="P4" s="227"/>
      <c r="Q4" s="227"/>
      <c r="R4" s="227"/>
      <c r="S4" s="227"/>
      <c r="T4" s="227"/>
      <c r="U4" s="227"/>
      <c r="V4" s="227"/>
      <c r="W4" s="227"/>
      <c r="X4" s="227"/>
      <c r="Y4" s="227"/>
      <c r="Z4" s="227"/>
      <c r="AA4" s="227"/>
      <c r="AB4" s="227"/>
      <c r="AC4" s="227"/>
      <c r="AD4" s="227"/>
      <c r="AE4" s="227"/>
      <c r="AF4" s="227"/>
      <c r="AG4" s="227"/>
      <c r="AH4" s="227"/>
      <c r="AI4" s="227"/>
      <c r="AJ4" s="227"/>
      <c r="AK4" s="227"/>
      <c r="AL4" s="227"/>
      <c r="AM4" s="227"/>
      <c r="AN4" s="227"/>
      <c r="AO4" s="227"/>
      <c r="AP4" s="227"/>
      <c r="AQ4" s="26"/>
      <c r="AS4" s="20" t="s">
        <v>12</v>
      </c>
      <c r="BE4" s="27" t="s">
        <v>13</v>
      </c>
      <c r="BS4" s="21" t="s">
        <v>9</v>
      </c>
    </row>
    <row r="5" spans="1:73" ht="14.45" customHeight="1">
      <c r="B5" s="25"/>
      <c r="C5" s="28"/>
      <c r="D5" s="29" t="s">
        <v>14</v>
      </c>
      <c r="E5" s="28"/>
      <c r="F5" s="28"/>
      <c r="G5" s="28"/>
      <c r="H5" s="28"/>
      <c r="I5" s="28"/>
      <c r="J5" s="28"/>
      <c r="K5" s="235" t="s">
        <v>15</v>
      </c>
      <c r="L5" s="218"/>
      <c r="M5" s="218"/>
      <c r="N5" s="218"/>
      <c r="O5" s="218"/>
      <c r="P5" s="218"/>
      <c r="Q5" s="218"/>
      <c r="R5" s="218"/>
      <c r="S5" s="218"/>
      <c r="T5" s="218"/>
      <c r="U5" s="218"/>
      <c r="V5" s="218"/>
      <c r="W5" s="218"/>
      <c r="X5" s="218"/>
      <c r="Y5" s="218"/>
      <c r="Z5" s="218"/>
      <c r="AA5" s="218"/>
      <c r="AB5" s="218"/>
      <c r="AC5" s="218"/>
      <c r="AD5" s="218"/>
      <c r="AE5" s="218"/>
      <c r="AF5" s="218"/>
      <c r="AG5" s="218"/>
      <c r="AH5" s="218"/>
      <c r="AI5" s="218"/>
      <c r="AJ5" s="218"/>
      <c r="AK5" s="218"/>
      <c r="AL5" s="218"/>
      <c r="AM5" s="218"/>
      <c r="AN5" s="218"/>
      <c r="AO5" s="218"/>
      <c r="AP5" s="28"/>
      <c r="AQ5" s="26"/>
      <c r="BE5" s="236" t="s">
        <v>16</v>
      </c>
      <c r="BS5" s="21" t="s">
        <v>9</v>
      </c>
    </row>
    <row r="6" spans="1:73" ht="36.950000000000003" customHeight="1">
      <c r="B6" s="25"/>
      <c r="C6" s="28"/>
      <c r="D6" s="31" t="s">
        <v>17</v>
      </c>
      <c r="E6" s="28"/>
      <c r="F6" s="28"/>
      <c r="G6" s="28"/>
      <c r="H6" s="28"/>
      <c r="I6" s="28"/>
      <c r="J6" s="28"/>
      <c r="K6" s="217" t="s">
        <v>18</v>
      </c>
      <c r="L6" s="218"/>
      <c r="M6" s="218"/>
      <c r="N6" s="218"/>
      <c r="O6" s="218"/>
      <c r="P6" s="218"/>
      <c r="Q6" s="218"/>
      <c r="R6" s="218"/>
      <c r="S6" s="218"/>
      <c r="T6" s="218"/>
      <c r="U6" s="218"/>
      <c r="V6" s="218"/>
      <c r="W6" s="218"/>
      <c r="X6" s="218"/>
      <c r="Y6" s="218"/>
      <c r="Z6" s="218"/>
      <c r="AA6" s="218"/>
      <c r="AB6" s="218"/>
      <c r="AC6" s="218"/>
      <c r="AD6" s="218"/>
      <c r="AE6" s="218"/>
      <c r="AF6" s="218"/>
      <c r="AG6" s="218"/>
      <c r="AH6" s="218"/>
      <c r="AI6" s="218"/>
      <c r="AJ6" s="218"/>
      <c r="AK6" s="218"/>
      <c r="AL6" s="218"/>
      <c r="AM6" s="218"/>
      <c r="AN6" s="218"/>
      <c r="AO6" s="218"/>
      <c r="AP6" s="28"/>
      <c r="AQ6" s="26"/>
      <c r="BE6" s="237"/>
      <c r="BS6" s="21" t="s">
        <v>9</v>
      </c>
    </row>
    <row r="7" spans="1:73" ht="14.45" customHeight="1">
      <c r="B7" s="25"/>
      <c r="C7" s="28"/>
      <c r="D7" s="32" t="s">
        <v>19</v>
      </c>
      <c r="E7" s="28"/>
      <c r="F7" s="28"/>
      <c r="G7" s="28"/>
      <c r="H7" s="28"/>
      <c r="I7" s="28"/>
      <c r="J7" s="28"/>
      <c r="K7" s="30" t="s">
        <v>5</v>
      </c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8"/>
      <c r="AH7" s="28"/>
      <c r="AI7" s="28"/>
      <c r="AJ7" s="28"/>
      <c r="AK7" s="32" t="s">
        <v>20</v>
      </c>
      <c r="AL7" s="28"/>
      <c r="AM7" s="28"/>
      <c r="AN7" s="30" t="s">
        <v>5</v>
      </c>
      <c r="AO7" s="28"/>
      <c r="AP7" s="28"/>
      <c r="AQ7" s="26"/>
      <c r="BE7" s="237"/>
      <c r="BS7" s="21" t="s">
        <v>9</v>
      </c>
    </row>
    <row r="8" spans="1:73" ht="14.45" customHeight="1">
      <c r="B8" s="25"/>
      <c r="C8" s="28"/>
      <c r="D8" s="32" t="s">
        <v>21</v>
      </c>
      <c r="E8" s="28"/>
      <c r="F8" s="28"/>
      <c r="G8" s="28"/>
      <c r="H8" s="28"/>
      <c r="I8" s="28"/>
      <c r="J8" s="28"/>
      <c r="K8" s="30" t="s">
        <v>22</v>
      </c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  <c r="AF8" s="28"/>
      <c r="AG8" s="28"/>
      <c r="AH8" s="28"/>
      <c r="AI8" s="28"/>
      <c r="AJ8" s="28"/>
      <c r="AK8" s="32" t="s">
        <v>23</v>
      </c>
      <c r="AL8" s="28"/>
      <c r="AM8" s="28"/>
      <c r="AN8" s="33" t="s">
        <v>24</v>
      </c>
      <c r="AO8" s="28"/>
      <c r="AP8" s="28"/>
      <c r="AQ8" s="26"/>
      <c r="BE8" s="237"/>
      <c r="BS8" s="21" t="s">
        <v>9</v>
      </c>
    </row>
    <row r="9" spans="1:73" ht="14.45" customHeight="1">
      <c r="B9" s="25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28"/>
      <c r="AL9" s="28"/>
      <c r="AM9" s="28"/>
      <c r="AN9" s="28"/>
      <c r="AO9" s="28"/>
      <c r="AP9" s="28"/>
      <c r="AQ9" s="26"/>
      <c r="BE9" s="237"/>
      <c r="BS9" s="21" t="s">
        <v>9</v>
      </c>
    </row>
    <row r="10" spans="1:73" ht="14.45" customHeight="1">
      <c r="B10" s="25"/>
      <c r="C10" s="28"/>
      <c r="D10" s="32" t="s">
        <v>25</v>
      </c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28"/>
      <c r="AK10" s="32" t="s">
        <v>26</v>
      </c>
      <c r="AL10" s="28"/>
      <c r="AM10" s="28"/>
      <c r="AN10" s="30" t="s">
        <v>5</v>
      </c>
      <c r="AO10" s="28"/>
      <c r="AP10" s="28"/>
      <c r="AQ10" s="26"/>
      <c r="BE10" s="237"/>
      <c r="BS10" s="21" t="s">
        <v>9</v>
      </c>
    </row>
    <row r="11" spans="1:73" ht="18.399999999999999" customHeight="1">
      <c r="B11" s="25"/>
      <c r="C11" s="28"/>
      <c r="D11" s="28"/>
      <c r="E11" s="30" t="s">
        <v>22</v>
      </c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8"/>
      <c r="AK11" s="32" t="s">
        <v>27</v>
      </c>
      <c r="AL11" s="28"/>
      <c r="AM11" s="28"/>
      <c r="AN11" s="30" t="s">
        <v>5</v>
      </c>
      <c r="AO11" s="28"/>
      <c r="AP11" s="28"/>
      <c r="AQ11" s="26"/>
      <c r="BE11" s="237"/>
      <c r="BS11" s="21" t="s">
        <v>9</v>
      </c>
    </row>
    <row r="12" spans="1:73" ht="6.95" customHeight="1">
      <c r="B12" s="25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6"/>
      <c r="BE12" s="237"/>
      <c r="BS12" s="21" t="s">
        <v>9</v>
      </c>
    </row>
    <row r="13" spans="1:73" ht="14.45" customHeight="1">
      <c r="B13" s="25"/>
      <c r="C13" s="28"/>
      <c r="D13" s="32" t="s">
        <v>28</v>
      </c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32" t="s">
        <v>26</v>
      </c>
      <c r="AL13" s="28"/>
      <c r="AM13" s="28"/>
      <c r="AN13" s="34" t="s">
        <v>29</v>
      </c>
      <c r="AO13" s="28"/>
      <c r="AP13" s="28"/>
      <c r="AQ13" s="26"/>
      <c r="BE13" s="237"/>
      <c r="BS13" s="21" t="s">
        <v>9</v>
      </c>
    </row>
    <row r="14" spans="1:73" ht="15">
      <c r="B14" s="25"/>
      <c r="C14" s="28"/>
      <c r="D14" s="28"/>
      <c r="E14" s="238" t="s">
        <v>29</v>
      </c>
      <c r="F14" s="239"/>
      <c r="G14" s="239"/>
      <c r="H14" s="239"/>
      <c r="I14" s="239"/>
      <c r="J14" s="239"/>
      <c r="K14" s="239"/>
      <c r="L14" s="239"/>
      <c r="M14" s="239"/>
      <c r="N14" s="239"/>
      <c r="O14" s="239"/>
      <c r="P14" s="239"/>
      <c r="Q14" s="239"/>
      <c r="R14" s="239"/>
      <c r="S14" s="239"/>
      <c r="T14" s="239"/>
      <c r="U14" s="239"/>
      <c r="V14" s="239"/>
      <c r="W14" s="239"/>
      <c r="X14" s="239"/>
      <c r="Y14" s="239"/>
      <c r="Z14" s="239"/>
      <c r="AA14" s="239"/>
      <c r="AB14" s="239"/>
      <c r="AC14" s="239"/>
      <c r="AD14" s="239"/>
      <c r="AE14" s="239"/>
      <c r="AF14" s="239"/>
      <c r="AG14" s="239"/>
      <c r="AH14" s="239"/>
      <c r="AI14" s="239"/>
      <c r="AJ14" s="239"/>
      <c r="AK14" s="32" t="s">
        <v>27</v>
      </c>
      <c r="AL14" s="28"/>
      <c r="AM14" s="28"/>
      <c r="AN14" s="34" t="s">
        <v>29</v>
      </c>
      <c r="AO14" s="28"/>
      <c r="AP14" s="28"/>
      <c r="AQ14" s="26"/>
      <c r="BE14" s="237"/>
      <c r="BS14" s="21" t="s">
        <v>9</v>
      </c>
    </row>
    <row r="15" spans="1:73" ht="6.95" customHeight="1">
      <c r="B15" s="25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6"/>
      <c r="BE15" s="237"/>
      <c r="BS15" s="21" t="s">
        <v>6</v>
      </c>
    </row>
    <row r="16" spans="1:73" ht="14.45" customHeight="1">
      <c r="B16" s="25"/>
      <c r="C16" s="28"/>
      <c r="D16" s="32" t="s">
        <v>30</v>
      </c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32" t="s">
        <v>26</v>
      </c>
      <c r="AL16" s="28"/>
      <c r="AM16" s="28"/>
      <c r="AN16" s="30" t="s">
        <v>5</v>
      </c>
      <c r="AO16" s="28"/>
      <c r="AP16" s="28"/>
      <c r="AQ16" s="26"/>
      <c r="BE16" s="237"/>
      <c r="BS16" s="21" t="s">
        <v>6</v>
      </c>
    </row>
    <row r="17" spans="2:71" ht="18.399999999999999" customHeight="1">
      <c r="B17" s="25"/>
      <c r="C17" s="28"/>
      <c r="D17" s="28"/>
      <c r="E17" s="30" t="s">
        <v>22</v>
      </c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32" t="s">
        <v>27</v>
      </c>
      <c r="AL17" s="28"/>
      <c r="AM17" s="28"/>
      <c r="AN17" s="30" t="s">
        <v>5</v>
      </c>
      <c r="AO17" s="28"/>
      <c r="AP17" s="28"/>
      <c r="AQ17" s="26"/>
      <c r="BE17" s="237"/>
      <c r="BS17" s="21" t="s">
        <v>31</v>
      </c>
    </row>
    <row r="18" spans="2:71" ht="6.95" customHeight="1">
      <c r="B18" s="25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8"/>
      <c r="AQ18" s="26"/>
      <c r="BE18" s="237"/>
      <c r="BS18" s="21" t="s">
        <v>32</v>
      </c>
    </row>
    <row r="19" spans="2:71" ht="14.45" customHeight="1">
      <c r="B19" s="25"/>
      <c r="C19" s="28"/>
      <c r="D19" s="32" t="s">
        <v>33</v>
      </c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32" t="s">
        <v>26</v>
      </c>
      <c r="AL19" s="28"/>
      <c r="AM19" s="28"/>
      <c r="AN19" s="30" t="s">
        <v>5</v>
      </c>
      <c r="AO19" s="28"/>
      <c r="AP19" s="28"/>
      <c r="AQ19" s="26"/>
      <c r="BE19" s="237"/>
      <c r="BS19" s="21" t="s">
        <v>32</v>
      </c>
    </row>
    <row r="20" spans="2:71" ht="18.399999999999999" customHeight="1">
      <c r="B20" s="25"/>
      <c r="C20" s="28"/>
      <c r="D20" s="28"/>
      <c r="E20" s="30" t="s">
        <v>34</v>
      </c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32" t="s">
        <v>27</v>
      </c>
      <c r="AL20" s="28"/>
      <c r="AM20" s="28"/>
      <c r="AN20" s="30" t="s">
        <v>5</v>
      </c>
      <c r="AO20" s="28"/>
      <c r="AP20" s="28"/>
      <c r="AQ20" s="26"/>
      <c r="BE20" s="237"/>
    </row>
    <row r="21" spans="2:71" ht="6.95" customHeight="1">
      <c r="B21" s="25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6"/>
      <c r="BE21" s="237"/>
    </row>
    <row r="22" spans="2:71" ht="15">
      <c r="B22" s="25"/>
      <c r="C22" s="28"/>
      <c r="D22" s="32" t="s">
        <v>35</v>
      </c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6"/>
      <c r="BE22" s="237"/>
    </row>
    <row r="23" spans="2:71" ht="199.5" customHeight="1">
      <c r="B23" s="25"/>
      <c r="C23" s="28"/>
      <c r="D23" s="28"/>
      <c r="E23" s="240" t="s">
        <v>36</v>
      </c>
      <c r="F23" s="240"/>
      <c r="G23" s="240"/>
      <c r="H23" s="240"/>
      <c r="I23" s="240"/>
      <c r="J23" s="240"/>
      <c r="K23" s="240"/>
      <c r="L23" s="240"/>
      <c r="M23" s="240"/>
      <c r="N23" s="240"/>
      <c r="O23" s="240"/>
      <c r="P23" s="240"/>
      <c r="Q23" s="240"/>
      <c r="R23" s="240"/>
      <c r="S23" s="240"/>
      <c r="T23" s="240"/>
      <c r="U23" s="240"/>
      <c r="V23" s="240"/>
      <c r="W23" s="240"/>
      <c r="X23" s="240"/>
      <c r="Y23" s="240"/>
      <c r="Z23" s="240"/>
      <c r="AA23" s="240"/>
      <c r="AB23" s="240"/>
      <c r="AC23" s="240"/>
      <c r="AD23" s="240"/>
      <c r="AE23" s="240"/>
      <c r="AF23" s="240"/>
      <c r="AG23" s="240"/>
      <c r="AH23" s="240"/>
      <c r="AI23" s="240"/>
      <c r="AJ23" s="240"/>
      <c r="AK23" s="240"/>
      <c r="AL23" s="240"/>
      <c r="AM23" s="240"/>
      <c r="AN23" s="240"/>
      <c r="AO23" s="28"/>
      <c r="AP23" s="28"/>
      <c r="AQ23" s="26"/>
      <c r="BE23" s="237"/>
    </row>
    <row r="24" spans="2:71" ht="6.95" customHeight="1">
      <c r="B24" s="25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6"/>
      <c r="BE24" s="237"/>
    </row>
    <row r="25" spans="2:71" ht="6.95" customHeight="1">
      <c r="B25" s="25"/>
      <c r="C25" s="28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  <c r="AF25" s="35"/>
      <c r="AG25" s="35"/>
      <c r="AH25" s="35"/>
      <c r="AI25" s="35"/>
      <c r="AJ25" s="35"/>
      <c r="AK25" s="35"/>
      <c r="AL25" s="35"/>
      <c r="AM25" s="35"/>
      <c r="AN25" s="35"/>
      <c r="AO25" s="35"/>
      <c r="AP25" s="28"/>
      <c r="AQ25" s="26"/>
      <c r="BE25" s="237"/>
    </row>
    <row r="26" spans="2:71" ht="14.45" customHeight="1">
      <c r="B26" s="25"/>
      <c r="C26" s="28"/>
      <c r="D26" s="36" t="s">
        <v>37</v>
      </c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41">
        <f>ROUND(AG87,2)</f>
        <v>0</v>
      </c>
      <c r="AL26" s="218"/>
      <c r="AM26" s="218"/>
      <c r="AN26" s="218"/>
      <c r="AO26" s="218"/>
      <c r="AP26" s="28"/>
      <c r="AQ26" s="26"/>
      <c r="BE26" s="237"/>
    </row>
    <row r="27" spans="2:71" ht="14.45" customHeight="1">
      <c r="B27" s="25"/>
      <c r="C27" s="28"/>
      <c r="D27" s="36" t="s">
        <v>38</v>
      </c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41">
        <f>ROUND(AG90,2)</f>
        <v>0</v>
      </c>
      <c r="AL27" s="241"/>
      <c r="AM27" s="241"/>
      <c r="AN27" s="241"/>
      <c r="AO27" s="241"/>
      <c r="AP27" s="28"/>
      <c r="AQ27" s="26"/>
      <c r="BE27" s="237"/>
    </row>
    <row r="28" spans="2:71" s="1" customFormat="1" ht="6.95" customHeight="1">
      <c r="B28" s="37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38"/>
      <c r="AI28" s="38"/>
      <c r="AJ28" s="38"/>
      <c r="AK28" s="38"/>
      <c r="AL28" s="38"/>
      <c r="AM28" s="38"/>
      <c r="AN28" s="38"/>
      <c r="AO28" s="38"/>
      <c r="AP28" s="38"/>
      <c r="AQ28" s="39"/>
      <c r="BE28" s="237"/>
    </row>
    <row r="29" spans="2:71" s="1" customFormat="1" ht="25.9" customHeight="1">
      <c r="B29" s="37"/>
      <c r="C29" s="38"/>
      <c r="D29" s="40" t="s">
        <v>39</v>
      </c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41"/>
      <c r="AA29" s="41"/>
      <c r="AB29" s="41"/>
      <c r="AC29" s="41"/>
      <c r="AD29" s="41"/>
      <c r="AE29" s="41"/>
      <c r="AF29" s="41"/>
      <c r="AG29" s="41"/>
      <c r="AH29" s="41"/>
      <c r="AI29" s="41"/>
      <c r="AJ29" s="41"/>
      <c r="AK29" s="242">
        <f>ROUND(AK26+AK27,2)</f>
        <v>0</v>
      </c>
      <c r="AL29" s="243"/>
      <c r="AM29" s="243"/>
      <c r="AN29" s="243"/>
      <c r="AO29" s="243"/>
      <c r="AP29" s="38"/>
      <c r="AQ29" s="39"/>
      <c r="BE29" s="237"/>
    </row>
    <row r="30" spans="2:71" s="1" customFormat="1" ht="6.95" customHeight="1">
      <c r="B30" s="37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38"/>
      <c r="AK30" s="38"/>
      <c r="AL30" s="38"/>
      <c r="AM30" s="38"/>
      <c r="AN30" s="38"/>
      <c r="AO30" s="38"/>
      <c r="AP30" s="38"/>
      <c r="AQ30" s="39"/>
      <c r="BE30" s="237"/>
    </row>
    <row r="31" spans="2:71" s="2" customFormat="1" ht="14.45" customHeight="1">
      <c r="B31" s="42"/>
      <c r="C31" s="43"/>
      <c r="D31" s="44" t="s">
        <v>40</v>
      </c>
      <c r="E31" s="43"/>
      <c r="F31" s="44" t="s">
        <v>41</v>
      </c>
      <c r="G31" s="43"/>
      <c r="H31" s="43"/>
      <c r="I31" s="43"/>
      <c r="J31" s="43"/>
      <c r="K31" s="43"/>
      <c r="L31" s="221">
        <v>0.2</v>
      </c>
      <c r="M31" s="220"/>
      <c r="N31" s="220"/>
      <c r="O31" s="220"/>
      <c r="P31" s="43"/>
      <c r="Q31" s="43"/>
      <c r="R31" s="43"/>
      <c r="S31" s="43"/>
      <c r="T31" s="46" t="s">
        <v>42</v>
      </c>
      <c r="U31" s="43"/>
      <c r="V31" s="43"/>
      <c r="W31" s="219">
        <f>ROUND(AZ87+SUM(CD91:CD95),2)</f>
        <v>0</v>
      </c>
      <c r="X31" s="220"/>
      <c r="Y31" s="220"/>
      <c r="Z31" s="220"/>
      <c r="AA31" s="220"/>
      <c r="AB31" s="220"/>
      <c r="AC31" s="220"/>
      <c r="AD31" s="220"/>
      <c r="AE31" s="220"/>
      <c r="AF31" s="43"/>
      <c r="AG31" s="43"/>
      <c r="AH31" s="43"/>
      <c r="AI31" s="43"/>
      <c r="AJ31" s="43"/>
      <c r="AK31" s="219">
        <f>ROUND(AV87+SUM(BY91:BY95),2)</f>
        <v>0</v>
      </c>
      <c r="AL31" s="220"/>
      <c r="AM31" s="220"/>
      <c r="AN31" s="220"/>
      <c r="AO31" s="220"/>
      <c r="AP31" s="43"/>
      <c r="AQ31" s="47"/>
      <c r="BE31" s="237"/>
    </row>
    <row r="32" spans="2:71" s="2" customFormat="1" ht="14.45" customHeight="1">
      <c r="B32" s="42"/>
      <c r="C32" s="43"/>
      <c r="D32" s="43"/>
      <c r="E32" s="43"/>
      <c r="F32" s="44" t="s">
        <v>43</v>
      </c>
      <c r="G32" s="43"/>
      <c r="H32" s="43"/>
      <c r="I32" s="43"/>
      <c r="J32" s="43"/>
      <c r="K32" s="43"/>
      <c r="L32" s="221">
        <v>0.2</v>
      </c>
      <c r="M32" s="220"/>
      <c r="N32" s="220"/>
      <c r="O32" s="220"/>
      <c r="P32" s="43"/>
      <c r="Q32" s="43"/>
      <c r="R32" s="43"/>
      <c r="S32" s="43"/>
      <c r="T32" s="46" t="s">
        <v>42</v>
      </c>
      <c r="U32" s="43"/>
      <c r="V32" s="43"/>
      <c r="W32" s="219">
        <f>ROUND(BA87+SUM(CE91:CE95),2)</f>
        <v>0</v>
      </c>
      <c r="X32" s="220"/>
      <c r="Y32" s="220"/>
      <c r="Z32" s="220"/>
      <c r="AA32" s="220"/>
      <c r="AB32" s="220"/>
      <c r="AC32" s="220"/>
      <c r="AD32" s="220"/>
      <c r="AE32" s="220"/>
      <c r="AF32" s="43"/>
      <c r="AG32" s="43"/>
      <c r="AH32" s="43"/>
      <c r="AI32" s="43"/>
      <c r="AJ32" s="43"/>
      <c r="AK32" s="219">
        <f>ROUND(AW87+SUM(BZ91:BZ95),2)</f>
        <v>0</v>
      </c>
      <c r="AL32" s="220"/>
      <c r="AM32" s="220"/>
      <c r="AN32" s="220"/>
      <c r="AO32" s="220"/>
      <c r="AP32" s="43"/>
      <c r="AQ32" s="47"/>
      <c r="BE32" s="237"/>
    </row>
    <row r="33" spans="2:57" s="2" customFormat="1" ht="14.45" hidden="1" customHeight="1">
      <c r="B33" s="42"/>
      <c r="C33" s="43"/>
      <c r="D33" s="43"/>
      <c r="E33" s="43"/>
      <c r="F33" s="44" t="s">
        <v>44</v>
      </c>
      <c r="G33" s="43"/>
      <c r="H33" s="43"/>
      <c r="I33" s="43"/>
      <c r="J33" s="43"/>
      <c r="K33" s="43"/>
      <c r="L33" s="221">
        <v>0.2</v>
      </c>
      <c r="M33" s="220"/>
      <c r="N33" s="220"/>
      <c r="O33" s="220"/>
      <c r="P33" s="43"/>
      <c r="Q33" s="43"/>
      <c r="R33" s="43"/>
      <c r="S33" s="43"/>
      <c r="T33" s="46" t="s">
        <v>42</v>
      </c>
      <c r="U33" s="43"/>
      <c r="V33" s="43"/>
      <c r="W33" s="219">
        <f>ROUND(BB87+SUM(CF91:CF95),2)</f>
        <v>0</v>
      </c>
      <c r="X33" s="220"/>
      <c r="Y33" s="220"/>
      <c r="Z33" s="220"/>
      <c r="AA33" s="220"/>
      <c r="AB33" s="220"/>
      <c r="AC33" s="220"/>
      <c r="AD33" s="220"/>
      <c r="AE33" s="220"/>
      <c r="AF33" s="43"/>
      <c r="AG33" s="43"/>
      <c r="AH33" s="43"/>
      <c r="AI33" s="43"/>
      <c r="AJ33" s="43"/>
      <c r="AK33" s="219">
        <v>0</v>
      </c>
      <c r="AL33" s="220"/>
      <c r="AM33" s="220"/>
      <c r="AN33" s="220"/>
      <c r="AO33" s="220"/>
      <c r="AP33" s="43"/>
      <c r="AQ33" s="47"/>
      <c r="BE33" s="237"/>
    </row>
    <row r="34" spans="2:57" s="2" customFormat="1" ht="14.45" hidden="1" customHeight="1">
      <c r="B34" s="42"/>
      <c r="C34" s="43"/>
      <c r="D34" s="43"/>
      <c r="E34" s="43"/>
      <c r="F34" s="44" t="s">
        <v>45</v>
      </c>
      <c r="G34" s="43"/>
      <c r="H34" s="43"/>
      <c r="I34" s="43"/>
      <c r="J34" s="43"/>
      <c r="K34" s="43"/>
      <c r="L34" s="221">
        <v>0.2</v>
      </c>
      <c r="M34" s="220"/>
      <c r="N34" s="220"/>
      <c r="O34" s="220"/>
      <c r="P34" s="43"/>
      <c r="Q34" s="43"/>
      <c r="R34" s="43"/>
      <c r="S34" s="43"/>
      <c r="T34" s="46" t="s">
        <v>42</v>
      </c>
      <c r="U34" s="43"/>
      <c r="V34" s="43"/>
      <c r="W34" s="219">
        <f>ROUND(BC87+SUM(CG91:CG95),2)</f>
        <v>0</v>
      </c>
      <c r="X34" s="220"/>
      <c r="Y34" s="220"/>
      <c r="Z34" s="220"/>
      <c r="AA34" s="220"/>
      <c r="AB34" s="220"/>
      <c r="AC34" s="220"/>
      <c r="AD34" s="220"/>
      <c r="AE34" s="220"/>
      <c r="AF34" s="43"/>
      <c r="AG34" s="43"/>
      <c r="AH34" s="43"/>
      <c r="AI34" s="43"/>
      <c r="AJ34" s="43"/>
      <c r="AK34" s="219">
        <v>0</v>
      </c>
      <c r="AL34" s="220"/>
      <c r="AM34" s="220"/>
      <c r="AN34" s="220"/>
      <c r="AO34" s="220"/>
      <c r="AP34" s="43"/>
      <c r="AQ34" s="47"/>
      <c r="BE34" s="237"/>
    </row>
    <row r="35" spans="2:57" s="2" customFormat="1" ht="14.45" hidden="1" customHeight="1">
      <c r="B35" s="42"/>
      <c r="C35" s="43"/>
      <c r="D35" s="43"/>
      <c r="E35" s="43"/>
      <c r="F35" s="44" t="s">
        <v>46</v>
      </c>
      <c r="G35" s="43"/>
      <c r="H35" s="43"/>
      <c r="I35" s="43"/>
      <c r="J35" s="43"/>
      <c r="K35" s="43"/>
      <c r="L35" s="221">
        <v>0</v>
      </c>
      <c r="M35" s="220"/>
      <c r="N35" s="220"/>
      <c r="O35" s="220"/>
      <c r="P35" s="43"/>
      <c r="Q35" s="43"/>
      <c r="R35" s="43"/>
      <c r="S35" s="43"/>
      <c r="T35" s="46" t="s">
        <v>42</v>
      </c>
      <c r="U35" s="43"/>
      <c r="V35" s="43"/>
      <c r="W35" s="219">
        <f>ROUND(BD87+SUM(CH91:CH95),2)</f>
        <v>0</v>
      </c>
      <c r="X35" s="220"/>
      <c r="Y35" s="220"/>
      <c r="Z35" s="220"/>
      <c r="AA35" s="220"/>
      <c r="AB35" s="220"/>
      <c r="AC35" s="220"/>
      <c r="AD35" s="220"/>
      <c r="AE35" s="220"/>
      <c r="AF35" s="43"/>
      <c r="AG35" s="43"/>
      <c r="AH35" s="43"/>
      <c r="AI35" s="43"/>
      <c r="AJ35" s="43"/>
      <c r="AK35" s="219">
        <v>0</v>
      </c>
      <c r="AL35" s="220"/>
      <c r="AM35" s="220"/>
      <c r="AN35" s="220"/>
      <c r="AO35" s="220"/>
      <c r="AP35" s="43"/>
      <c r="AQ35" s="47"/>
    </row>
    <row r="36" spans="2:57" s="1" customFormat="1" ht="6.95" customHeight="1">
      <c r="B36" s="37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  <c r="AF36" s="38"/>
      <c r="AG36" s="38"/>
      <c r="AH36" s="38"/>
      <c r="AI36" s="38"/>
      <c r="AJ36" s="38"/>
      <c r="AK36" s="38"/>
      <c r="AL36" s="38"/>
      <c r="AM36" s="38"/>
      <c r="AN36" s="38"/>
      <c r="AO36" s="38"/>
      <c r="AP36" s="38"/>
      <c r="AQ36" s="39"/>
    </row>
    <row r="37" spans="2:57" s="1" customFormat="1" ht="25.9" customHeight="1">
      <c r="B37" s="37"/>
      <c r="C37" s="48"/>
      <c r="D37" s="49" t="s">
        <v>47</v>
      </c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1" t="s">
        <v>48</v>
      </c>
      <c r="U37" s="50"/>
      <c r="V37" s="50"/>
      <c r="W37" s="50"/>
      <c r="X37" s="222" t="s">
        <v>49</v>
      </c>
      <c r="Y37" s="223"/>
      <c r="Z37" s="223"/>
      <c r="AA37" s="223"/>
      <c r="AB37" s="223"/>
      <c r="AC37" s="50"/>
      <c r="AD37" s="50"/>
      <c r="AE37" s="50"/>
      <c r="AF37" s="50"/>
      <c r="AG37" s="50"/>
      <c r="AH37" s="50"/>
      <c r="AI37" s="50"/>
      <c r="AJ37" s="50"/>
      <c r="AK37" s="224">
        <f>SUM(AK29:AK35)</f>
        <v>0</v>
      </c>
      <c r="AL37" s="223"/>
      <c r="AM37" s="223"/>
      <c r="AN37" s="223"/>
      <c r="AO37" s="225"/>
      <c r="AP37" s="48"/>
      <c r="AQ37" s="39"/>
    </row>
    <row r="38" spans="2:57" s="1" customFormat="1" ht="14.45" customHeight="1">
      <c r="B38" s="37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38"/>
      <c r="AI38" s="38"/>
      <c r="AJ38" s="38"/>
      <c r="AK38" s="38"/>
      <c r="AL38" s="38"/>
      <c r="AM38" s="38"/>
      <c r="AN38" s="38"/>
      <c r="AO38" s="38"/>
      <c r="AP38" s="38"/>
      <c r="AQ38" s="39"/>
    </row>
    <row r="39" spans="2:57">
      <c r="B39" s="25"/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  <c r="AH39" s="28"/>
      <c r="AI39" s="28"/>
      <c r="AJ39" s="28"/>
      <c r="AK39" s="28"/>
      <c r="AL39" s="28"/>
      <c r="AM39" s="28"/>
      <c r="AN39" s="28"/>
      <c r="AO39" s="28"/>
      <c r="AP39" s="28"/>
      <c r="AQ39" s="26"/>
    </row>
    <row r="40" spans="2:57">
      <c r="B40" s="25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  <c r="AH40" s="28"/>
      <c r="AI40" s="28"/>
      <c r="AJ40" s="28"/>
      <c r="AK40" s="28"/>
      <c r="AL40" s="28"/>
      <c r="AM40" s="28"/>
      <c r="AN40" s="28"/>
      <c r="AO40" s="28"/>
      <c r="AP40" s="28"/>
      <c r="AQ40" s="26"/>
    </row>
    <row r="41" spans="2:57">
      <c r="B41" s="25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  <c r="AL41" s="28"/>
      <c r="AM41" s="28"/>
      <c r="AN41" s="28"/>
      <c r="AO41" s="28"/>
      <c r="AP41" s="28"/>
      <c r="AQ41" s="26"/>
    </row>
    <row r="42" spans="2:57">
      <c r="B42" s="25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  <c r="AH42" s="28"/>
      <c r="AI42" s="28"/>
      <c r="AJ42" s="28"/>
      <c r="AK42" s="28"/>
      <c r="AL42" s="28"/>
      <c r="AM42" s="28"/>
      <c r="AN42" s="28"/>
      <c r="AO42" s="28"/>
      <c r="AP42" s="28"/>
      <c r="AQ42" s="26"/>
    </row>
    <row r="43" spans="2:57">
      <c r="B43" s="25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  <c r="AG43" s="28"/>
      <c r="AH43" s="28"/>
      <c r="AI43" s="28"/>
      <c r="AJ43" s="28"/>
      <c r="AK43" s="28"/>
      <c r="AL43" s="28"/>
      <c r="AM43" s="28"/>
      <c r="AN43" s="28"/>
      <c r="AO43" s="28"/>
      <c r="AP43" s="28"/>
      <c r="AQ43" s="26"/>
    </row>
    <row r="44" spans="2:57">
      <c r="B44" s="25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  <c r="AG44" s="28"/>
      <c r="AH44" s="28"/>
      <c r="AI44" s="28"/>
      <c r="AJ44" s="28"/>
      <c r="AK44" s="28"/>
      <c r="AL44" s="28"/>
      <c r="AM44" s="28"/>
      <c r="AN44" s="28"/>
      <c r="AO44" s="28"/>
      <c r="AP44" s="28"/>
      <c r="AQ44" s="26"/>
    </row>
    <row r="45" spans="2:57">
      <c r="B45" s="25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  <c r="AG45" s="28"/>
      <c r="AH45" s="28"/>
      <c r="AI45" s="28"/>
      <c r="AJ45" s="28"/>
      <c r="AK45" s="28"/>
      <c r="AL45" s="28"/>
      <c r="AM45" s="28"/>
      <c r="AN45" s="28"/>
      <c r="AO45" s="28"/>
      <c r="AP45" s="28"/>
      <c r="AQ45" s="26"/>
    </row>
    <row r="46" spans="2:57">
      <c r="B46" s="25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  <c r="AH46" s="28"/>
      <c r="AI46" s="28"/>
      <c r="AJ46" s="28"/>
      <c r="AK46" s="28"/>
      <c r="AL46" s="28"/>
      <c r="AM46" s="28"/>
      <c r="AN46" s="28"/>
      <c r="AO46" s="28"/>
      <c r="AP46" s="28"/>
      <c r="AQ46" s="26"/>
    </row>
    <row r="47" spans="2:57">
      <c r="B47" s="25"/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  <c r="AG47" s="28"/>
      <c r="AH47" s="28"/>
      <c r="AI47" s="28"/>
      <c r="AJ47" s="28"/>
      <c r="AK47" s="28"/>
      <c r="AL47" s="28"/>
      <c r="AM47" s="28"/>
      <c r="AN47" s="28"/>
      <c r="AO47" s="28"/>
      <c r="AP47" s="28"/>
      <c r="AQ47" s="26"/>
    </row>
    <row r="48" spans="2:57">
      <c r="B48" s="25"/>
      <c r="C48" s="28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  <c r="AG48" s="28"/>
      <c r="AH48" s="28"/>
      <c r="AI48" s="28"/>
      <c r="AJ48" s="28"/>
      <c r="AK48" s="28"/>
      <c r="AL48" s="28"/>
      <c r="AM48" s="28"/>
      <c r="AN48" s="28"/>
      <c r="AO48" s="28"/>
      <c r="AP48" s="28"/>
      <c r="AQ48" s="26"/>
    </row>
    <row r="49" spans="2:43" s="1" customFormat="1" ht="15">
      <c r="B49" s="37"/>
      <c r="C49" s="38"/>
      <c r="D49" s="52" t="s">
        <v>50</v>
      </c>
      <c r="E49" s="53"/>
      <c r="F49" s="53"/>
      <c r="G49" s="53"/>
      <c r="H49" s="53"/>
      <c r="I49" s="53"/>
      <c r="J49" s="53"/>
      <c r="K49" s="53"/>
      <c r="L49" s="53"/>
      <c r="M49" s="53"/>
      <c r="N49" s="53"/>
      <c r="O49" s="53"/>
      <c r="P49" s="53"/>
      <c r="Q49" s="53"/>
      <c r="R49" s="53"/>
      <c r="S49" s="53"/>
      <c r="T49" s="53"/>
      <c r="U49" s="53"/>
      <c r="V49" s="53"/>
      <c r="W49" s="53"/>
      <c r="X49" s="53"/>
      <c r="Y49" s="53"/>
      <c r="Z49" s="54"/>
      <c r="AA49" s="38"/>
      <c r="AB49" s="38"/>
      <c r="AC49" s="52" t="s">
        <v>51</v>
      </c>
      <c r="AD49" s="53"/>
      <c r="AE49" s="53"/>
      <c r="AF49" s="53"/>
      <c r="AG49" s="53"/>
      <c r="AH49" s="53"/>
      <c r="AI49" s="53"/>
      <c r="AJ49" s="53"/>
      <c r="AK49" s="53"/>
      <c r="AL49" s="53"/>
      <c r="AM49" s="53"/>
      <c r="AN49" s="53"/>
      <c r="AO49" s="54"/>
      <c r="AP49" s="38"/>
      <c r="AQ49" s="39"/>
    </row>
    <row r="50" spans="2:43">
      <c r="B50" s="25"/>
      <c r="C50" s="28"/>
      <c r="D50" s="55"/>
      <c r="E50" s="28"/>
      <c r="F50" s="28"/>
      <c r="G50" s="28"/>
      <c r="H50" s="28"/>
      <c r="I50" s="28"/>
      <c r="J50" s="28"/>
      <c r="K50" s="28"/>
      <c r="L50" s="28"/>
      <c r="M50" s="28"/>
      <c r="N50" s="28"/>
      <c r="O50" s="28"/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56"/>
      <c r="AA50" s="28"/>
      <c r="AB50" s="28"/>
      <c r="AC50" s="55"/>
      <c r="AD50" s="28"/>
      <c r="AE50" s="28"/>
      <c r="AF50" s="28"/>
      <c r="AG50" s="28"/>
      <c r="AH50" s="28"/>
      <c r="AI50" s="28"/>
      <c r="AJ50" s="28"/>
      <c r="AK50" s="28"/>
      <c r="AL50" s="28"/>
      <c r="AM50" s="28"/>
      <c r="AN50" s="28"/>
      <c r="AO50" s="56"/>
      <c r="AP50" s="28"/>
      <c r="AQ50" s="26"/>
    </row>
    <row r="51" spans="2:43">
      <c r="B51" s="25"/>
      <c r="C51" s="28"/>
      <c r="D51" s="55"/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56"/>
      <c r="AA51" s="28"/>
      <c r="AB51" s="28"/>
      <c r="AC51" s="55"/>
      <c r="AD51" s="28"/>
      <c r="AE51" s="28"/>
      <c r="AF51" s="28"/>
      <c r="AG51" s="28"/>
      <c r="AH51" s="28"/>
      <c r="AI51" s="28"/>
      <c r="AJ51" s="28"/>
      <c r="AK51" s="28"/>
      <c r="AL51" s="28"/>
      <c r="AM51" s="28"/>
      <c r="AN51" s="28"/>
      <c r="AO51" s="56"/>
      <c r="AP51" s="28"/>
      <c r="AQ51" s="26"/>
    </row>
    <row r="52" spans="2:43">
      <c r="B52" s="25"/>
      <c r="C52" s="28"/>
      <c r="D52" s="55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56"/>
      <c r="AA52" s="28"/>
      <c r="AB52" s="28"/>
      <c r="AC52" s="55"/>
      <c r="AD52" s="28"/>
      <c r="AE52" s="28"/>
      <c r="AF52" s="28"/>
      <c r="AG52" s="28"/>
      <c r="AH52" s="28"/>
      <c r="AI52" s="28"/>
      <c r="AJ52" s="28"/>
      <c r="AK52" s="28"/>
      <c r="AL52" s="28"/>
      <c r="AM52" s="28"/>
      <c r="AN52" s="28"/>
      <c r="AO52" s="56"/>
      <c r="AP52" s="28"/>
      <c r="AQ52" s="26"/>
    </row>
    <row r="53" spans="2:43">
      <c r="B53" s="25"/>
      <c r="C53" s="28"/>
      <c r="D53" s="55"/>
      <c r="E53" s="28"/>
      <c r="F53" s="28"/>
      <c r="G53" s="28"/>
      <c r="H53" s="28"/>
      <c r="I53" s="28"/>
      <c r="J53" s="28"/>
      <c r="K53" s="28"/>
      <c r="L53" s="28"/>
      <c r="M53" s="28"/>
      <c r="N53" s="28"/>
      <c r="O53" s="28"/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56"/>
      <c r="AA53" s="28"/>
      <c r="AB53" s="28"/>
      <c r="AC53" s="55"/>
      <c r="AD53" s="28"/>
      <c r="AE53" s="28"/>
      <c r="AF53" s="28"/>
      <c r="AG53" s="28"/>
      <c r="AH53" s="28"/>
      <c r="AI53" s="28"/>
      <c r="AJ53" s="28"/>
      <c r="AK53" s="28"/>
      <c r="AL53" s="28"/>
      <c r="AM53" s="28"/>
      <c r="AN53" s="28"/>
      <c r="AO53" s="56"/>
      <c r="AP53" s="28"/>
      <c r="AQ53" s="26"/>
    </row>
    <row r="54" spans="2:43">
      <c r="B54" s="25"/>
      <c r="C54" s="28"/>
      <c r="D54" s="55"/>
      <c r="E54" s="28"/>
      <c r="F54" s="28"/>
      <c r="G54" s="28"/>
      <c r="H54" s="28"/>
      <c r="I54" s="28"/>
      <c r="J54" s="28"/>
      <c r="K54" s="28"/>
      <c r="L54" s="28"/>
      <c r="M54" s="28"/>
      <c r="N54" s="28"/>
      <c r="O54" s="28"/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56"/>
      <c r="AA54" s="28"/>
      <c r="AB54" s="28"/>
      <c r="AC54" s="55"/>
      <c r="AD54" s="28"/>
      <c r="AE54" s="28"/>
      <c r="AF54" s="28"/>
      <c r="AG54" s="28"/>
      <c r="AH54" s="28"/>
      <c r="AI54" s="28"/>
      <c r="AJ54" s="28"/>
      <c r="AK54" s="28"/>
      <c r="AL54" s="28"/>
      <c r="AM54" s="28"/>
      <c r="AN54" s="28"/>
      <c r="AO54" s="56"/>
      <c r="AP54" s="28"/>
      <c r="AQ54" s="26"/>
    </row>
    <row r="55" spans="2:43">
      <c r="B55" s="25"/>
      <c r="C55" s="28"/>
      <c r="D55" s="55"/>
      <c r="E55" s="28"/>
      <c r="F55" s="28"/>
      <c r="G55" s="28"/>
      <c r="H55" s="28"/>
      <c r="I55" s="28"/>
      <c r="J55" s="28"/>
      <c r="K55" s="28"/>
      <c r="L55" s="28"/>
      <c r="M55" s="28"/>
      <c r="N55" s="28"/>
      <c r="O55" s="28"/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56"/>
      <c r="AA55" s="28"/>
      <c r="AB55" s="28"/>
      <c r="AC55" s="55"/>
      <c r="AD55" s="28"/>
      <c r="AE55" s="28"/>
      <c r="AF55" s="28"/>
      <c r="AG55" s="28"/>
      <c r="AH55" s="28"/>
      <c r="AI55" s="28"/>
      <c r="AJ55" s="28"/>
      <c r="AK55" s="28"/>
      <c r="AL55" s="28"/>
      <c r="AM55" s="28"/>
      <c r="AN55" s="28"/>
      <c r="AO55" s="56"/>
      <c r="AP55" s="28"/>
      <c r="AQ55" s="26"/>
    </row>
    <row r="56" spans="2:43">
      <c r="B56" s="25"/>
      <c r="C56" s="28"/>
      <c r="D56" s="55"/>
      <c r="E56" s="28"/>
      <c r="F56" s="28"/>
      <c r="G56" s="28"/>
      <c r="H56" s="28"/>
      <c r="I56" s="28"/>
      <c r="J56" s="28"/>
      <c r="K56" s="28"/>
      <c r="L56" s="28"/>
      <c r="M56" s="28"/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56"/>
      <c r="AA56" s="28"/>
      <c r="AB56" s="28"/>
      <c r="AC56" s="55"/>
      <c r="AD56" s="28"/>
      <c r="AE56" s="28"/>
      <c r="AF56" s="28"/>
      <c r="AG56" s="28"/>
      <c r="AH56" s="28"/>
      <c r="AI56" s="28"/>
      <c r="AJ56" s="28"/>
      <c r="AK56" s="28"/>
      <c r="AL56" s="28"/>
      <c r="AM56" s="28"/>
      <c r="AN56" s="28"/>
      <c r="AO56" s="56"/>
      <c r="AP56" s="28"/>
      <c r="AQ56" s="26"/>
    </row>
    <row r="57" spans="2:43">
      <c r="B57" s="25"/>
      <c r="C57" s="28"/>
      <c r="D57" s="55"/>
      <c r="E57" s="28"/>
      <c r="F57" s="28"/>
      <c r="G57" s="28"/>
      <c r="H57" s="28"/>
      <c r="I57" s="28"/>
      <c r="J57" s="28"/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56"/>
      <c r="AA57" s="28"/>
      <c r="AB57" s="28"/>
      <c r="AC57" s="55"/>
      <c r="AD57" s="28"/>
      <c r="AE57" s="28"/>
      <c r="AF57" s="28"/>
      <c r="AG57" s="28"/>
      <c r="AH57" s="28"/>
      <c r="AI57" s="28"/>
      <c r="AJ57" s="28"/>
      <c r="AK57" s="28"/>
      <c r="AL57" s="28"/>
      <c r="AM57" s="28"/>
      <c r="AN57" s="28"/>
      <c r="AO57" s="56"/>
      <c r="AP57" s="28"/>
      <c r="AQ57" s="26"/>
    </row>
    <row r="58" spans="2:43" s="1" customFormat="1" ht="15">
      <c r="B58" s="37"/>
      <c r="C58" s="38"/>
      <c r="D58" s="57" t="s">
        <v>52</v>
      </c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58"/>
      <c r="R58" s="59" t="s">
        <v>53</v>
      </c>
      <c r="S58" s="58"/>
      <c r="T58" s="58"/>
      <c r="U58" s="58"/>
      <c r="V58" s="58"/>
      <c r="W58" s="58"/>
      <c r="X58" s="58"/>
      <c r="Y58" s="58"/>
      <c r="Z58" s="60"/>
      <c r="AA58" s="38"/>
      <c r="AB58" s="38"/>
      <c r="AC58" s="57" t="s">
        <v>52</v>
      </c>
      <c r="AD58" s="58"/>
      <c r="AE58" s="58"/>
      <c r="AF58" s="58"/>
      <c r="AG58" s="58"/>
      <c r="AH58" s="58"/>
      <c r="AI58" s="58"/>
      <c r="AJ58" s="58"/>
      <c r="AK58" s="58"/>
      <c r="AL58" s="58"/>
      <c r="AM58" s="59" t="s">
        <v>53</v>
      </c>
      <c r="AN58" s="58"/>
      <c r="AO58" s="60"/>
      <c r="AP58" s="38"/>
      <c r="AQ58" s="39"/>
    </row>
    <row r="59" spans="2:43">
      <c r="B59" s="25"/>
      <c r="C59" s="28"/>
      <c r="D59" s="28"/>
      <c r="E59" s="28"/>
      <c r="F59" s="28"/>
      <c r="G59" s="28"/>
      <c r="H59" s="28"/>
      <c r="I59" s="28"/>
      <c r="J59" s="28"/>
      <c r="K59" s="28"/>
      <c r="L59" s="28"/>
      <c r="M59" s="28"/>
      <c r="N59" s="28"/>
      <c r="O59" s="28"/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  <c r="AB59" s="28"/>
      <c r="AC59" s="28"/>
      <c r="AD59" s="28"/>
      <c r="AE59" s="28"/>
      <c r="AF59" s="28"/>
      <c r="AG59" s="28"/>
      <c r="AH59" s="28"/>
      <c r="AI59" s="28"/>
      <c r="AJ59" s="28"/>
      <c r="AK59" s="28"/>
      <c r="AL59" s="28"/>
      <c r="AM59" s="28"/>
      <c r="AN59" s="28"/>
      <c r="AO59" s="28"/>
      <c r="AP59" s="28"/>
      <c r="AQ59" s="26"/>
    </row>
    <row r="60" spans="2:43" s="1" customFormat="1" ht="15">
      <c r="B60" s="37"/>
      <c r="C60" s="38"/>
      <c r="D60" s="52" t="s">
        <v>54</v>
      </c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3"/>
      <c r="P60" s="53"/>
      <c r="Q60" s="53"/>
      <c r="R60" s="53"/>
      <c r="S60" s="53"/>
      <c r="T60" s="53"/>
      <c r="U60" s="53"/>
      <c r="V60" s="53"/>
      <c r="W60" s="53"/>
      <c r="X60" s="53"/>
      <c r="Y60" s="53"/>
      <c r="Z60" s="54"/>
      <c r="AA60" s="38"/>
      <c r="AB60" s="38"/>
      <c r="AC60" s="52" t="s">
        <v>55</v>
      </c>
      <c r="AD60" s="53"/>
      <c r="AE60" s="53"/>
      <c r="AF60" s="53"/>
      <c r="AG60" s="53"/>
      <c r="AH60" s="53"/>
      <c r="AI60" s="53"/>
      <c r="AJ60" s="53"/>
      <c r="AK60" s="53"/>
      <c r="AL60" s="53"/>
      <c r="AM60" s="53"/>
      <c r="AN60" s="53"/>
      <c r="AO60" s="54"/>
      <c r="AP60" s="38"/>
      <c r="AQ60" s="39"/>
    </row>
    <row r="61" spans="2:43">
      <c r="B61" s="25"/>
      <c r="C61" s="28"/>
      <c r="D61" s="55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  <c r="U61" s="28"/>
      <c r="V61" s="28"/>
      <c r="W61" s="28"/>
      <c r="X61" s="28"/>
      <c r="Y61" s="28"/>
      <c r="Z61" s="56"/>
      <c r="AA61" s="28"/>
      <c r="AB61" s="28"/>
      <c r="AC61" s="55"/>
      <c r="AD61" s="28"/>
      <c r="AE61" s="28"/>
      <c r="AF61" s="28"/>
      <c r="AG61" s="28"/>
      <c r="AH61" s="28"/>
      <c r="AI61" s="28"/>
      <c r="AJ61" s="28"/>
      <c r="AK61" s="28"/>
      <c r="AL61" s="28"/>
      <c r="AM61" s="28"/>
      <c r="AN61" s="28"/>
      <c r="AO61" s="56"/>
      <c r="AP61" s="28"/>
      <c r="AQ61" s="26"/>
    </row>
    <row r="62" spans="2:43">
      <c r="B62" s="25"/>
      <c r="C62" s="28"/>
      <c r="D62" s="55"/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56"/>
      <c r="AA62" s="28"/>
      <c r="AB62" s="28"/>
      <c r="AC62" s="55"/>
      <c r="AD62" s="28"/>
      <c r="AE62" s="28"/>
      <c r="AF62" s="28"/>
      <c r="AG62" s="28"/>
      <c r="AH62" s="28"/>
      <c r="AI62" s="28"/>
      <c r="AJ62" s="28"/>
      <c r="AK62" s="28"/>
      <c r="AL62" s="28"/>
      <c r="AM62" s="28"/>
      <c r="AN62" s="28"/>
      <c r="AO62" s="56"/>
      <c r="AP62" s="28"/>
      <c r="AQ62" s="26"/>
    </row>
    <row r="63" spans="2:43">
      <c r="B63" s="25"/>
      <c r="C63" s="28"/>
      <c r="D63" s="55"/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56"/>
      <c r="AA63" s="28"/>
      <c r="AB63" s="28"/>
      <c r="AC63" s="55"/>
      <c r="AD63" s="28"/>
      <c r="AE63" s="28"/>
      <c r="AF63" s="28"/>
      <c r="AG63" s="28"/>
      <c r="AH63" s="28"/>
      <c r="AI63" s="28"/>
      <c r="AJ63" s="28"/>
      <c r="AK63" s="28"/>
      <c r="AL63" s="28"/>
      <c r="AM63" s="28"/>
      <c r="AN63" s="28"/>
      <c r="AO63" s="56"/>
      <c r="AP63" s="28"/>
      <c r="AQ63" s="26"/>
    </row>
    <row r="64" spans="2:43">
      <c r="B64" s="25"/>
      <c r="C64" s="28"/>
      <c r="D64" s="55"/>
      <c r="E64" s="28"/>
      <c r="F64" s="28"/>
      <c r="G64" s="28"/>
      <c r="H64" s="28"/>
      <c r="I64" s="28"/>
      <c r="J64" s="28"/>
      <c r="K64" s="28"/>
      <c r="L64" s="28"/>
      <c r="M64" s="28"/>
      <c r="N64" s="28"/>
      <c r="O64" s="28"/>
      <c r="P64" s="28"/>
      <c r="Q64" s="28"/>
      <c r="R64" s="28"/>
      <c r="S64" s="28"/>
      <c r="T64" s="28"/>
      <c r="U64" s="28"/>
      <c r="V64" s="28"/>
      <c r="W64" s="28"/>
      <c r="X64" s="28"/>
      <c r="Y64" s="28"/>
      <c r="Z64" s="56"/>
      <c r="AA64" s="28"/>
      <c r="AB64" s="28"/>
      <c r="AC64" s="55"/>
      <c r="AD64" s="28"/>
      <c r="AE64" s="28"/>
      <c r="AF64" s="28"/>
      <c r="AG64" s="28"/>
      <c r="AH64" s="28"/>
      <c r="AI64" s="28"/>
      <c r="AJ64" s="28"/>
      <c r="AK64" s="28"/>
      <c r="AL64" s="28"/>
      <c r="AM64" s="28"/>
      <c r="AN64" s="28"/>
      <c r="AO64" s="56"/>
      <c r="AP64" s="28"/>
      <c r="AQ64" s="26"/>
    </row>
    <row r="65" spans="2:43">
      <c r="B65" s="25"/>
      <c r="C65" s="28"/>
      <c r="D65" s="55"/>
      <c r="E65" s="28"/>
      <c r="F65" s="28"/>
      <c r="G65" s="28"/>
      <c r="H65" s="28"/>
      <c r="I65" s="28"/>
      <c r="J65" s="28"/>
      <c r="K65" s="28"/>
      <c r="L65" s="28"/>
      <c r="M65" s="28"/>
      <c r="N65" s="28"/>
      <c r="O65" s="28"/>
      <c r="P65" s="28"/>
      <c r="Q65" s="28"/>
      <c r="R65" s="28"/>
      <c r="S65" s="28"/>
      <c r="T65" s="28"/>
      <c r="U65" s="28"/>
      <c r="V65" s="28"/>
      <c r="W65" s="28"/>
      <c r="X65" s="28"/>
      <c r="Y65" s="28"/>
      <c r="Z65" s="56"/>
      <c r="AA65" s="28"/>
      <c r="AB65" s="28"/>
      <c r="AC65" s="55"/>
      <c r="AD65" s="28"/>
      <c r="AE65" s="28"/>
      <c r="AF65" s="28"/>
      <c r="AG65" s="28"/>
      <c r="AH65" s="28"/>
      <c r="AI65" s="28"/>
      <c r="AJ65" s="28"/>
      <c r="AK65" s="28"/>
      <c r="AL65" s="28"/>
      <c r="AM65" s="28"/>
      <c r="AN65" s="28"/>
      <c r="AO65" s="56"/>
      <c r="AP65" s="28"/>
      <c r="AQ65" s="26"/>
    </row>
    <row r="66" spans="2:43">
      <c r="B66" s="25"/>
      <c r="C66" s="28"/>
      <c r="D66" s="55"/>
      <c r="E66" s="28"/>
      <c r="F66" s="28"/>
      <c r="G66" s="28"/>
      <c r="H66" s="28"/>
      <c r="I66" s="28"/>
      <c r="J66" s="28"/>
      <c r="K66" s="28"/>
      <c r="L66" s="28"/>
      <c r="M66" s="28"/>
      <c r="N66" s="28"/>
      <c r="O66" s="28"/>
      <c r="P66" s="28"/>
      <c r="Q66" s="28"/>
      <c r="R66" s="28"/>
      <c r="S66" s="28"/>
      <c r="T66" s="28"/>
      <c r="U66" s="28"/>
      <c r="V66" s="28"/>
      <c r="W66" s="28"/>
      <c r="X66" s="28"/>
      <c r="Y66" s="28"/>
      <c r="Z66" s="56"/>
      <c r="AA66" s="28"/>
      <c r="AB66" s="28"/>
      <c r="AC66" s="55"/>
      <c r="AD66" s="28"/>
      <c r="AE66" s="28"/>
      <c r="AF66" s="28"/>
      <c r="AG66" s="28"/>
      <c r="AH66" s="28"/>
      <c r="AI66" s="28"/>
      <c r="AJ66" s="28"/>
      <c r="AK66" s="28"/>
      <c r="AL66" s="28"/>
      <c r="AM66" s="28"/>
      <c r="AN66" s="28"/>
      <c r="AO66" s="56"/>
      <c r="AP66" s="28"/>
      <c r="AQ66" s="26"/>
    </row>
    <row r="67" spans="2:43">
      <c r="B67" s="25"/>
      <c r="C67" s="28"/>
      <c r="D67" s="55"/>
      <c r="E67" s="28"/>
      <c r="F67" s="28"/>
      <c r="G67" s="28"/>
      <c r="H67" s="28"/>
      <c r="I67" s="28"/>
      <c r="J67" s="28"/>
      <c r="K67" s="28"/>
      <c r="L67" s="28"/>
      <c r="M67" s="28"/>
      <c r="N67" s="28"/>
      <c r="O67" s="28"/>
      <c r="P67" s="28"/>
      <c r="Q67" s="28"/>
      <c r="R67" s="28"/>
      <c r="S67" s="28"/>
      <c r="T67" s="28"/>
      <c r="U67" s="28"/>
      <c r="V67" s="28"/>
      <c r="W67" s="28"/>
      <c r="X67" s="28"/>
      <c r="Y67" s="28"/>
      <c r="Z67" s="56"/>
      <c r="AA67" s="28"/>
      <c r="AB67" s="28"/>
      <c r="AC67" s="55"/>
      <c r="AD67" s="28"/>
      <c r="AE67" s="28"/>
      <c r="AF67" s="28"/>
      <c r="AG67" s="28"/>
      <c r="AH67" s="28"/>
      <c r="AI67" s="28"/>
      <c r="AJ67" s="28"/>
      <c r="AK67" s="28"/>
      <c r="AL67" s="28"/>
      <c r="AM67" s="28"/>
      <c r="AN67" s="28"/>
      <c r="AO67" s="56"/>
      <c r="AP67" s="28"/>
      <c r="AQ67" s="26"/>
    </row>
    <row r="68" spans="2:43">
      <c r="B68" s="25"/>
      <c r="C68" s="28"/>
      <c r="D68" s="55"/>
      <c r="E68" s="28"/>
      <c r="F68" s="28"/>
      <c r="G68" s="28"/>
      <c r="H68" s="28"/>
      <c r="I68" s="28"/>
      <c r="J68" s="28"/>
      <c r="K68" s="28"/>
      <c r="L68" s="28"/>
      <c r="M68" s="28"/>
      <c r="N68" s="28"/>
      <c r="O68" s="28"/>
      <c r="P68" s="28"/>
      <c r="Q68" s="28"/>
      <c r="R68" s="28"/>
      <c r="S68" s="28"/>
      <c r="T68" s="28"/>
      <c r="U68" s="28"/>
      <c r="V68" s="28"/>
      <c r="W68" s="28"/>
      <c r="X68" s="28"/>
      <c r="Y68" s="28"/>
      <c r="Z68" s="56"/>
      <c r="AA68" s="28"/>
      <c r="AB68" s="28"/>
      <c r="AC68" s="55"/>
      <c r="AD68" s="28"/>
      <c r="AE68" s="28"/>
      <c r="AF68" s="28"/>
      <c r="AG68" s="28"/>
      <c r="AH68" s="28"/>
      <c r="AI68" s="28"/>
      <c r="AJ68" s="28"/>
      <c r="AK68" s="28"/>
      <c r="AL68" s="28"/>
      <c r="AM68" s="28"/>
      <c r="AN68" s="28"/>
      <c r="AO68" s="56"/>
      <c r="AP68" s="28"/>
      <c r="AQ68" s="26"/>
    </row>
    <row r="69" spans="2:43" s="1" customFormat="1" ht="15">
      <c r="B69" s="37"/>
      <c r="C69" s="38"/>
      <c r="D69" s="57" t="s">
        <v>52</v>
      </c>
      <c r="E69" s="58"/>
      <c r="F69" s="58"/>
      <c r="G69" s="58"/>
      <c r="H69" s="58"/>
      <c r="I69" s="58"/>
      <c r="J69" s="58"/>
      <c r="K69" s="58"/>
      <c r="L69" s="58"/>
      <c r="M69" s="58"/>
      <c r="N69" s="58"/>
      <c r="O69" s="58"/>
      <c r="P69" s="58"/>
      <c r="Q69" s="58"/>
      <c r="R69" s="59" t="s">
        <v>53</v>
      </c>
      <c r="S69" s="58"/>
      <c r="T69" s="58"/>
      <c r="U69" s="58"/>
      <c r="V69" s="58"/>
      <c r="W69" s="58"/>
      <c r="X69" s="58"/>
      <c r="Y69" s="58"/>
      <c r="Z69" s="60"/>
      <c r="AA69" s="38"/>
      <c r="AB69" s="38"/>
      <c r="AC69" s="57" t="s">
        <v>52</v>
      </c>
      <c r="AD69" s="58"/>
      <c r="AE69" s="58"/>
      <c r="AF69" s="58"/>
      <c r="AG69" s="58"/>
      <c r="AH69" s="58"/>
      <c r="AI69" s="58"/>
      <c r="AJ69" s="58"/>
      <c r="AK69" s="58"/>
      <c r="AL69" s="58"/>
      <c r="AM69" s="59" t="s">
        <v>53</v>
      </c>
      <c r="AN69" s="58"/>
      <c r="AO69" s="60"/>
      <c r="AP69" s="38"/>
      <c r="AQ69" s="39"/>
    </row>
    <row r="70" spans="2:43" s="1" customFormat="1" ht="6.95" customHeight="1">
      <c r="B70" s="37"/>
      <c r="C70" s="38"/>
      <c r="D70" s="38"/>
      <c r="E70" s="38"/>
      <c r="F70" s="38"/>
      <c r="G70" s="38"/>
      <c r="H70" s="38"/>
      <c r="I70" s="38"/>
      <c r="J70" s="38"/>
      <c r="K70" s="38"/>
      <c r="L70" s="38"/>
      <c r="M70" s="38"/>
      <c r="N70" s="38"/>
      <c r="O70" s="38"/>
      <c r="P70" s="38"/>
      <c r="Q70" s="38"/>
      <c r="R70" s="38"/>
      <c r="S70" s="38"/>
      <c r="T70" s="38"/>
      <c r="U70" s="38"/>
      <c r="V70" s="38"/>
      <c r="W70" s="38"/>
      <c r="X70" s="38"/>
      <c r="Y70" s="38"/>
      <c r="Z70" s="38"/>
      <c r="AA70" s="38"/>
      <c r="AB70" s="38"/>
      <c r="AC70" s="38"/>
      <c r="AD70" s="38"/>
      <c r="AE70" s="38"/>
      <c r="AF70" s="38"/>
      <c r="AG70" s="38"/>
      <c r="AH70" s="38"/>
      <c r="AI70" s="38"/>
      <c r="AJ70" s="38"/>
      <c r="AK70" s="38"/>
      <c r="AL70" s="38"/>
      <c r="AM70" s="38"/>
      <c r="AN70" s="38"/>
      <c r="AO70" s="38"/>
      <c r="AP70" s="38"/>
      <c r="AQ70" s="39"/>
    </row>
    <row r="71" spans="2:43" s="1" customFormat="1" ht="6.95" customHeight="1">
      <c r="B71" s="61"/>
      <c r="C71" s="62"/>
      <c r="D71" s="62"/>
      <c r="E71" s="62"/>
      <c r="F71" s="62"/>
      <c r="G71" s="62"/>
      <c r="H71" s="62"/>
      <c r="I71" s="62"/>
      <c r="J71" s="62"/>
      <c r="K71" s="62"/>
      <c r="L71" s="62"/>
      <c r="M71" s="62"/>
      <c r="N71" s="62"/>
      <c r="O71" s="62"/>
      <c r="P71" s="62"/>
      <c r="Q71" s="62"/>
      <c r="R71" s="62"/>
      <c r="S71" s="62"/>
      <c r="T71" s="62"/>
      <c r="U71" s="62"/>
      <c r="V71" s="62"/>
      <c r="W71" s="62"/>
      <c r="X71" s="62"/>
      <c r="Y71" s="62"/>
      <c r="Z71" s="62"/>
      <c r="AA71" s="62"/>
      <c r="AB71" s="62"/>
      <c r="AC71" s="62"/>
      <c r="AD71" s="62"/>
      <c r="AE71" s="62"/>
      <c r="AF71" s="62"/>
      <c r="AG71" s="62"/>
      <c r="AH71" s="62"/>
      <c r="AI71" s="62"/>
      <c r="AJ71" s="62"/>
      <c r="AK71" s="62"/>
      <c r="AL71" s="62"/>
      <c r="AM71" s="62"/>
      <c r="AN71" s="62"/>
      <c r="AO71" s="62"/>
      <c r="AP71" s="62"/>
      <c r="AQ71" s="63"/>
    </row>
    <row r="75" spans="2:43" s="1" customFormat="1" ht="6.95" customHeight="1">
      <c r="B75" s="64"/>
      <c r="C75" s="65"/>
      <c r="D75" s="65"/>
      <c r="E75" s="65"/>
      <c r="F75" s="65"/>
      <c r="G75" s="65"/>
      <c r="H75" s="65"/>
      <c r="I75" s="65"/>
      <c r="J75" s="65"/>
      <c r="K75" s="65"/>
      <c r="L75" s="65"/>
      <c r="M75" s="65"/>
      <c r="N75" s="65"/>
      <c r="O75" s="65"/>
      <c r="P75" s="65"/>
      <c r="Q75" s="65"/>
      <c r="R75" s="65"/>
      <c r="S75" s="65"/>
      <c r="T75" s="65"/>
      <c r="U75" s="65"/>
      <c r="V75" s="65"/>
      <c r="W75" s="65"/>
      <c r="X75" s="65"/>
      <c r="Y75" s="65"/>
      <c r="Z75" s="65"/>
      <c r="AA75" s="65"/>
      <c r="AB75" s="65"/>
      <c r="AC75" s="65"/>
      <c r="AD75" s="65"/>
      <c r="AE75" s="65"/>
      <c r="AF75" s="65"/>
      <c r="AG75" s="65"/>
      <c r="AH75" s="65"/>
      <c r="AI75" s="65"/>
      <c r="AJ75" s="65"/>
      <c r="AK75" s="65"/>
      <c r="AL75" s="65"/>
      <c r="AM75" s="65"/>
      <c r="AN75" s="65"/>
      <c r="AO75" s="65"/>
      <c r="AP75" s="65"/>
      <c r="AQ75" s="66"/>
    </row>
    <row r="76" spans="2:43" s="1" customFormat="1" ht="36.950000000000003" customHeight="1">
      <c r="B76" s="37"/>
      <c r="C76" s="226" t="s">
        <v>56</v>
      </c>
      <c r="D76" s="227"/>
      <c r="E76" s="227"/>
      <c r="F76" s="227"/>
      <c r="G76" s="227"/>
      <c r="H76" s="227"/>
      <c r="I76" s="227"/>
      <c r="J76" s="227"/>
      <c r="K76" s="227"/>
      <c r="L76" s="227"/>
      <c r="M76" s="227"/>
      <c r="N76" s="227"/>
      <c r="O76" s="227"/>
      <c r="P76" s="227"/>
      <c r="Q76" s="227"/>
      <c r="R76" s="227"/>
      <c r="S76" s="227"/>
      <c r="T76" s="227"/>
      <c r="U76" s="227"/>
      <c r="V76" s="227"/>
      <c r="W76" s="227"/>
      <c r="X76" s="227"/>
      <c r="Y76" s="227"/>
      <c r="Z76" s="227"/>
      <c r="AA76" s="227"/>
      <c r="AB76" s="227"/>
      <c r="AC76" s="227"/>
      <c r="AD76" s="227"/>
      <c r="AE76" s="227"/>
      <c r="AF76" s="227"/>
      <c r="AG76" s="227"/>
      <c r="AH76" s="227"/>
      <c r="AI76" s="227"/>
      <c r="AJ76" s="227"/>
      <c r="AK76" s="227"/>
      <c r="AL76" s="227"/>
      <c r="AM76" s="227"/>
      <c r="AN76" s="227"/>
      <c r="AO76" s="227"/>
      <c r="AP76" s="227"/>
      <c r="AQ76" s="39"/>
    </row>
    <row r="77" spans="2:43" s="3" customFormat="1" ht="14.45" customHeight="1">
      <c r="B77" s="67"/>
      <c r="C77" s="32" t="s">
        <v>14</v>
      </c>
      <c r="D77" s="68"/>
      <c r="E77" s="68"/>
      <c r="F77" s="68"/>
      <c r="G77" s="68"/>
      <c r="H77" s="68"/>
      <c r="I77" s="68"/>
      <c r="J77" s="68"/>
      <c r="K77" s="68"/>
      <c r="L77" s="68" t="str">
        <f>K5</f>
        <v>26062018</v>
      </c>
      <c r="M77" s="68"/>
      <c r="N77" s="68"/>
      <c r="O77" s="68"/>
      <c r="P77" s="68"/>
      <c r="Q77" s="68"/>
      <c r="R77" s="68"/>
      <c r="S77" s="68"/>
      <c r="T77" s="68"/>
      <c r="U77" s="68"/>
      <c r="V77" s="68"/>
      <c r="W77" s="68"/>
      <c r="X77" s="68"/>
      <c r="Y77" s="68"/>
      <c r="Z77" s="68"/>
      <c r="AA77" s="68"/>
      <c r="AB77" s="68"/>
      <c r="AC77" s="68"/>
      <c r="AD77" s="68"/>
      <c r="AE77" s="68"/>
      <c r="AF77" s="68"/>
      <c r="AG77" s="68"/>
      <c r="AH77" s="68"/>
      <c r="AI77" s="68"/>
      <c r="AJ77" s="68"/>
      <c r="AK77" s="68"/>
      <c r="AL77" s="68"/>
      <c r="AM77" s="68"/>
      <c r="AN77" s="68"/>
      <c r="AO77" s="68"/>
      <c r="AP77" s="68"/>
      <c r="AQ77" s="69"/>
    </row>
    <row r="78" spans="2:43" s="4" customFormat="1" ht="36.950000000000003" customHeight="1">
      <c r="B78" s="70"/>
      <c r="C78" s="71" t="s">
        <v>17</v>
      </c>
      <c r="D78" s="72"/>
      <c r="E78" s="72"/>
      <c r="F78" s="72"/>
      <c r="G78" s="72"/>
      <c r="H78" s="72"/>
      <c r="I78" s="72"/>
      <c r="J78" s="72"/>
      <c r="K78" s="72"/>
      <c r="L78" s="228" t="str">
        <f>K6</f>
        <v>Vstupná rampa EUBA</v>
      </c>
      <c r="M78" s="229"/>
      <c r="N78" s="229"/>
      <c r="O78" s="229"/>
      <c r="P78" s="229"/>
      <c r="Q78" s="229"/>
      <c r="R78" s="229"/>
      <c r="S78" s="229"/>
      <c r="T78" s="229"/>
      <c r="U78" s="229"/>
      <c r="V78" s="229"/>
      <c r="W78" s="229"/>
      <c r="X78" s="229"/>
      <c r="Y78" s="229"/>
      <c r="Z78" s="229"/>
      <c r="AA78" s="229"/>
      <c r="AB78" s="229"/>
      <c r="AC78" s="229"/>
      <c r="AD78" s="229"/>
      <c r="AE78" s="229"/>
      <c r="AF78" s="229"/>
      <c r="AG78" s="229"/>
      <c r="AH78" s="229"/>
      <c r="AI78" s="229"/>
      <c r="AJ78" s="229"/>
      <c r="AK78" s="229"/>
      <c r="AL78" s="229"/>
      <c r="AM78" s="229"/>
      <c r="AN78" s="229"/>
      <c r="AO78" s="229"/>
      <c r="AP78" s="72"/>
      <c r="AQ78" s="73"/>
    </row>
    <row r="79" spans="2:43" s="1" customFormat="1" ht="6.95" customHeight="1">
      <c r="B79" s="37"/>
      <c r="C79" s="38"/>
      <c r="D79" s="38"/>
      <c r="E79" s="38"/>
      <c r="F79" s="38"/>
      <c r="G79" s="38"/>
      <c r="H79" s="38"/>
      <c r="I79" s="38"/>
      <c r="J79" s="38"/>
      <c r="K79" s="38"/>
      <c r="L79" s="38"/>
      <c r="M79" s="38"/>
      <c r="N79" s="38"/>
      <c r="O79" s="38"/>
      <c r="P79" s="38"/>
      <c r="Q79" s="38"/>
      <c r="R79" s="38"/>
      <c r="S79" s="38"/>
      <c r="T79" s="38"/>
      <c r="U79" s="38"/>
      <c r="V79" s="38"/>
      <c r="W79" s="38"/>
      <c r="X79" s="38"/>
      <c r="Y79" s="38"/>
      <c r="Z79" s="38"/>
      <c r="AA79" s="38"/>
      <c r="AB79" s="38"/>
      <c r="AC79" s="38"/>
      <c r="AD79" s="38"/>
      <c r="AE79" s="38"/>
      <c r="AF79" s="38"/>
      <c r="AG79" s="38"/>
      <c r="AH79" s="38"/>
      <c r="AI79" s="38"/>
      <c r="AJ79" s="38"/>
      <c r="AK79" s="38"/>
      <c r="AL79" s="38"/>
      <c r="AM79" s="38"/>
      <c r="AN79" s="38"/>
      <c r="AO79" s="38"/>
      <c r="AP79" s="38"/>
      <c r="AQ79" s="39"/>
    </row>
    <row r="80" spans="2:43" s="1" customFormat="1" ht="15">
      <c r="B80" s="37"/>
      <c r="C80" s="32" t="s">
        <v>21</v>
      </c>
      <c r="D80" s="38"/>
      <c r="E80" s="38"/>
      <c r="F80" s="38"/>
      <c r="G80" s="38"/>
      <c r="H80" s="38"/>
      <c r="I80" s="38"/>
      <c r="J80" s="38"/>
      <c r="K80" s="38"/>
      <c r="L80" s="74" t="str">
        <f>IF(K8="","",K8)</f>
        <v xml:space="preserve"> </v>
      </c>
      <c r="M80" s="38"/>
      <c r="N80" s="38"/>
      <c r="O80" s="38"/>
      <c r="P80" s="38"/>
      <c r="Q80" s="38"/>
      <c r="R80" s="38"/>
      <c r="S80" s="38"/>
      <c r="T80" s="38"/>
      <c r="U80" s="38"/>
      <c r="V80" s="38"/>
      <c r="W80" s="38"/>
      <c r="X80" s="38"/>
      <c r="Y80" s="38"/>
      <c r="Z80" s="38"/>
      <c r="AA80" s="38"/>
      <c r="AB80" s="38"/>
      <c r="AC80" s="38"/>
      <c r="AD80" s="38"/>
      <c r="AE80" s="38"/>
      <c r="AF80" s="38"/>
      <c r="AG80" s="38"/>
      <c r="AH80" s="38"/>
      <c r="AI80" s="32" t="s">
        <v>23</v>
      </c>
      <c r="AJ80" s="38"/>
      <c r="AK80" s="38"/>
      <c r="AL80" s="38"/>
      <c r="AM80" s="75" t="str">
        <f>IF(AN8= "","",AN8)</f>
        <v>26. 6. 2018</v>
      </c>
      <c r="AN80" s="38"/>
      <c r="AO80" s="38"/>
      <c r="AP80" s="38"/>
      <c r="AQ80" s="39"/>
    </row>
    <row r="81" spans="1:89" s="1" customFormat="1" ht="6.95" customHeight="1">
      <c r="B81" s="37"/>
      <c r="C81" s="38"/>
      <c r="D81" s="38"/>
      <c r="E81" s="38"/>
      <c r="F81" s="38"/>
      <c r="G81" s="38"/>
      <c r="H81" s="38"/>
      <c r="I81" s="38"/>
      <c r="J81" s="38"/>
      <c r="K81" s="38"/>
      <c r="L81" s="38"/>
      <c r="M81" s="38"/>
      <c r="N81" s="38"/>
      <c r="O81" s="38"/>
      <c r="P81" s="38"/>
      <c r="Q81" s="38"/>
      <c r="R81" s="38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  <c r="AF81" s="38"/>
      <c r="AG81" s="38"/>
      <c r="AH81" s="38"/>
      <c r="AI81" s="38"/>
      <c r="AJ81" s="38"/>
      <c r="AK81" s="38"/>
      <c r="AL81" s="38"/>
      <c r="AM81" s="38"/>
      <c r="AN81" s="38"/>
      <c r="AO81" s="38"/>
      <c r="AP81" s="38"/>
      <c r="AQ81" s="39"/>
    </row>
    <row r="82" spans="1:89" s="1" customFormat="1" ht="15">
      <c r="B82" s="37"/>
      <c r="C82" s="32" t="s">
        <v>25</v>
      </c>
      <c r="D82" s="38"/>
      <c r="E82" s="38"/>
      <c r="F82" s="38"/>
      <c r="G82" s="38"/>
      <c r="H82" s="38"/>
      <c r="I82" s="38"/>
      <c r="J82" s="38"/>
      <c r="K82" s="38"/>
      <c r="L82" s="68" t="str">
        <f>IF(E11= "","",E11)</f>
        <v xml:space="preserve"> </v>
      </c>
      <c r="M82" s="38"/>
      <c r="N82" s="38"/>
      <c r="O82" s="38"/>
      <c r="P82" s="38"/>
      <c r="Q82" s="38"/>
      <c r="R82" s="38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  <c r="AF82" s="38"/>
      <c r="AG82" s="38"/>
      <c r="AH82" s="38"/>
      <c r="AI82" s="32" t="s">
        <v>30</v>
      </c>
      <c r="AJ82" s="38"/>
      <c r="AK82" s="38"/>
      <c r="AL82" s="38"/>
      <c r="AM82" s="203" t="str">
        <f>IF(E17="","",E17)</f>
        <v xml:space="preserve"> </v>
      </c>
      <c r="AN82" s="203"/>
      <c r="AO82" s="203"/>
      <c r="AP82" s="203"/>
      <c r="AQ82" s="39"/>
      <c r="AS82" s="199" t="s">
        <v>57</v>
      </c>
      <c r="AT82" s="200"/>
      <c r="AU82" s="53"/>
      <c r="AV82" s="53"/>
      <c r="AW82" s="53"/>
      <c r="AX82" s="53"/>
      <c r="AY82" s="53"/>
      <c r="AZ82" s="53"/>
      <c r="BA82" s="53"/>
      <c r="BB82" s="53"/>
      <c r="BC82" s="53"/>
      <c r="BD82" s="54"/>
    </row>
    <row r="83" spans="1:89" s="1" customFormat="1" ht="15">
      <c r="B83" s="37"/>
      <c r="C83" s="32" t="s">
        <v>28</v>
      </c>
      <c r="D83" s="38"/>
      <c r="E83" s="38"/>
      <c r="F83" s="38"/>
      <c r="G83" s="38"/>
      <c r="H83" s="38"/>
      <c r="I83" s="38"/>
      <c r="J83" s="38"/>
      <c r="K83" s="38"/>
      <c r="L83" s="68" t="str">
        <f>IF(E14= "Vyplň údaj","",E14)</f>
        <v/>
      </c>
      <c r="M83" s="38"/>
      <c r="N83" s="38"/>
      <c r="O83" s="38"/>
      <c r="P83" s="38"/>
      <c r="Q83" s="38"/>
      <c r="R83" s="38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  <c r="AF83" s="38"/>
      <c r="AG83" s="38"/>
      <c r="AH83" s="38"/>
      <c r="AI83" s="32" t="s">
        <v>33</v>
      </c>
      <c r="AJ83" s="38"/>
      <c r="AK83" s="38"/>
      <c r="AL83" s="38"/>
      <c r="AM83" s="203" t="str">
        <f>IF(E20="","",E20)</f>
        <v>Cenekon a.s.</v>
      </c>
      <c r="AN83" s="203"/>
      <c r="AO83" s="203"/>
      <c r="AP83" s="203"/>
      <c r="AQ83" s="39"/>
      <c r="AS83" s="201"/>
      <c r="AT83" s="202"/>
      <c r="AU83" s="38"/>
      <c r="AV83" s="38"/>
      <c r="AW83" s="38"/>
      <c r="AX83" s="38"/>
      <c r="AY83" s="38"/>
      <c r="AZ83" s="38"/>
      <c r="BA83" s="38"/>
      <c r="BB83" s="38"/>
      <c r="BC83" s="38"/>
      <c r="BD83" s="76"/>
    </row>
    <row r="84" spans="1:89" s="1" customFormat="1" ht="10.9" customHeight="1">
      <c r="B84" s="37"/>
      <c r="C84" s="38"/>
      <c r="D84" s="38"/>
      <c r="E84" s="38"/>
      <c r="F84" s="38"/>
      <c r="G84" s="38"/>
      <c r="H84" s="38"/>
      <c r="I84" s="38"/>
      <c r="J84" s="38"/>
      <c r="K84" s="38"/>
      <c r="L84" s="38"/>
      <c r="M84" s="38"/>
      <c r="N84" s="38"/>
      <c r="O84" s="38"/>
      <c r="P84" s="38"/>
      <c r="Q84" s="38"/>
      <c r="R84" s="38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  <c r="AF84" s="38"/>
      <c r="AG84" s="38"/>
      <c r="AH84" s="38"/>
      <c r="AI84" s="38"/>
      <c r="AJ84" s="38"/>
      <c r="AK84" s="38"/>
      <c r="AL84" s="38"/>
      <c r="AM84" s="38"/>
      <c r="AN84" s="38"/>
      <c r="AO84" s="38"/>
      <c r="AP84" s="38"/>
      <c r="AQ84" s="39"/>
      <c r="AS84" s="201"/>
      <c r="AT84" s="202"/>
      <c r="AU84" s="38"/>
      <c r="AV84" s="38"/>
      <c r="AW84" s="38"/>
      <c r="AX84" s="38"/>
      <c r="AY84" s="38"/>
      <c r="AZ84" s="38"/>
      <c r="BA84" s="38"/>
      <c r="BB84" s="38"/>
      <c r="BC84" s="38"/>
      <c r="BD84" s="76"/>
    </row>
    <row r="85" spans="1:89" s="1" customFormat="1" ht="29.25" customHeight="1">
      <c r="B85" s="37"/>
      <c r="C85" s="230" t="s">
        <v>58</v>
      </c>
      <c r="D85" s="205"/>
      <c r="E85" s="205"/>
      <c r="F85" s="205"/>
      <c r="G85" s="205"/>
      <c r="H85" s="77"/>
      <c r="I85" s="204" t="s">
        <v>59</v>
      </c>
      <c r="J85" s="205"/>
      <c r="K85" s="205"/>
      <c r="L85" s="205"/>
      <c r="M85" s="205"/>
      <c r="N85" s="205"/>
      <c r="O85" s="205"/>
      <c r="P85" s="205"/>
      <c r="Q85" s="205"/>
      <c r="R85" s="205"/>
      <c r="S85" s="205"/>
      <c r="T85" s="205"/>
      <c r="U85" s="205"/>
      <c r="V85" s="205"/>
      <c r="W85" s="205"/>
      <c r="X85" s="205"/>
      <c r="Y85" s="205"/>
      <c r="Z85" s="205"/>
      <c r="AA85" s="205"/>
      <c r="AB85" s="205"/>
      <c r="AC85" s="205"/>
      <c r="AD85" s="205"/>
      <c r="AE85" s="205"/>
      <c r="AF85" s="205"/>
      <c r="AG85" s="204" t="s">
        <v>60</v>
      </c>
      <c r="AH85" s="205"/>
      <c r="AI85" s="205"/>
      <c r="AJ85" s="205"/>
      <c r="AK85" s="205"/>
      <c r="AL85" s="205"/>
      <c r="AM85" s="205"/>
      <c r="AN85" s="204" t="s">
        <v>61</v>
      </c>
      <c r="AO85" s="205"/>
      <c r="AP85" s="206"/>
      <c r="AQ85" s="39"/>
      <c r="AS85" s="78" t="s">
        <v>62</v>
      </c>
      <c r="AT85" s="79" t="s">
        <v>63</v>
      </c>
      <c r="AU85" s="79" t="s">
        <v>64</v>
      </c>
      <c r="AV85" s="79" t="s">
        <v>65</v>
      </c>
      <c r="AW85" s="79" t="s">
        <v>66</v>
      </c>
      <c r="AX85" s="79" t="s">
        <v>67</v>
      </c>
      <c r="AY85" s="79" t="s">
        <v>68</v>
      </c>
      <c r="AZ85" s="79" t="s">
        <v>69</v>
      </c>
      <c r="BA85" s="79" t="s">
        <v>70</v>
      </c>
      <c r="BB85" s="79" t="s">
        <v>71</v>
      </c>
      <c r="BC85" s="79" t="s">
        <v>72</v>
      </c>
      <c r="BD85" s="80" t="s">
        <v>73</v>
      </c>
    </row>
    <row r="86" spans="1:89" s="1" customFormat="1" ht="10.9" customHeight="1">
      <c r="B86" s="37"/>
      <c r="C86" s="38"/>
      <c r="D86" s="38"/>
      <c r="E86" s="38"/>
      <c r="F86" s="38"/>
      <c r="G86" s="38"/>
      <c r="H86" s="38"/>
      <c r="I86" s="38"/>
      <c r="J86" s="38"/>
      <c r="K86" s="38"/>
      <c r="L86" s="38"/>
      <c r="M86" s="38"/>
      <c r="N86" s="38"/>
      <c r="O86" s="38"/>
      <c r="P86" s="38"/>
      <c r="Q86" s="38"/>
      <c r="R86" s="38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  <c r="AF86" s="38"/>
      <c r="AG86" s="38"/>
      <c r="AH86" s="38"/>
      <c r="AI86" s="38"/>
      <c r="AJ86" s="38"/>
      <c r="AK86" s="38"/>
      <c r="AL86" s="38"/>
      <c r="AM86" s="38"/>
      <c r="AN86" s="38"/>
      <c r="AO86" s="38"/>
      <c r="AP86" s="38"/>
      <c r="AQ86" s="39"/>
      <c r="AS86" s="81"/>
      <c r="AT86" s="53"/>
      <c r="AU86" s="53"/>
      <c r="AV86" s="53"/>
      <c r="AW86" s="53"/>
      <c r="AX86" s="53"/>
      <c r="AY86" s="53"/>
      <c r="AZ86" s="53"/>
      <c r="BA86" s="53"/>
      <c r="BB86" s="53"/>
      <c r="BC86" s="53"/>
      <c r="BD86" s="54"/>
    </row>
    <row r="87" spans="1:89" s="4" customFormat="1" ht="32.450000000000003" customHeight="1">
      <c r="B87" s="70"/>
      <c r="C87" s="82" t="s">
        <v>74</v>
      </c>
      <c r="D87" s="83"/>
      <c r="E87" s="83"/>
      <c r="F87" s="83"/>
      <c r="G87" s="83"/>
      <c r="H87" s="83"/>
      <c r="I87" s="83"/>
      <c r="J87" s="83"/>
      <c r="K87" s="83"/>
      <c r="L87" s="83"/>
      <c r="M87" s="83"/>
      <c r="N87" s="83"/>
      <c r="O87" s="83"/>
      <c r="P87" s="83"/>
      <c r="Q87" s="83"/>
      <c r="R87" s="83"/>
      <c r="S87" s="83"/>
      <c r="T87" s="83"/>
      <c r="U87" s="83"/>
      <c r="V87" s="83"/>
      <c r="W87" s="83"/>
      <c r="X87" s="83"/>
      <c r="Y87" s="83"/>
      <c r="Z87" s="83"/>
      <c r="AA87" s="83"/>
      <c r="AB87" s="83"/>
      <c r="AC87" s="83"/>
      <c r="AD87" s="83"/>
      <c r="AE87" s="83"/>
      <c r="AF87" s="83"/>
      <c r="AG87" s="210">
        <f>ROUND(AG88,2)</f>
        <v>0</v>
      </c>
      <c r="AH87" s="210"/>
      <c r="AI87" s="210"/>
      <c r="AJ87" s="210"/>
      <c r="AK87" s="210"/>
      <c r="AL87" s="210"/>
      <c r="AM87" s="210"/>
      <c r="AN87" s="211">
        <f>SUM(AG87,AT87)</f>
        <v>0</v>
      </c>
      <c r="AO87" s="211"/>
      <c r="AP87" s="211"/>
      <c r="AQ87" s="73"/>
      <c r="AS87" s="84">
        <f>ROUND(AS88,2)</f>
        <v>0</v>
      </c>
      <c r="AT87" s="85">
        <f>ROUND(SUM(AV87:AW87),2)</f>
        <v>0</v>
      </c>
      <c r="AU87" s="86">
        <f>ROUND(AU88,5)</f>
        <v>0</v>
      </c>
      <c r="AV87" s="85">
        <f>ROUND(AZ87*L31,2)</f>
        <v>0</v>
      </c>
      <c r="AW87" s="85">
        <f>ROUND(BA87*L32,2)</f>
        <v>0</v>
      </c>
      <c r="AX87" s="85">
        <f>ROUND(BB87*L31,2)</f>
        <v>0</v>
      </c>
      <c r="AY87" s="85">
        <f>ROUND(BC87*L32,2)</f>
        <v>0</v>
      </c>
      <c r="AZ87" s="85">
        <f>ROUND(AZ88,2)</f>
        <v>0</v>
      </c>
      <c r="BA87" s="85">
        <f>ROUND(BA88,2)</f>
        <v>0</v>
      </c>
      <c r="BB87" s="85">
        <f>ROUND(BB88,2)</f>
        <v>0</v>
      </c>
      <c r="BC87" s="85">
        <f>ROUND(BC88,2)</f>
        <v>0</v>
      </c>
      <c r="BD87" s="87">
        <f>ROUND(BD88,2)</f>
        <v>0</v>
      </c>
      <c r="BS87" s="88" t="s">
        <v>75</v>
      </c>
      <c r="BT87" s="88" t="s">
        <v>76</v>
      </c>
      <c r="BV87" s="88" t="s">
        <v>77</v>
      </c>
      <c r="BW87" s="88" t="s">
        <v>78</v>
      </c>
      <c r="BX87" s="88" t="s">
        <v>79</v>
      </c>
    </row>
    <row r="88" spans="1:89" s="5" customFormat="1" ht="31.5" customHeight="1">
      <c r="A88" s="89" t="s">
        <v>80</v>
      </c>
      <c r="B88" s="90"/>
      <c r="C88" s="91"/>
      <c r="D88" s="207" t="s">
        <v>15</v>
      </c>
      <c r="E88" s="207"/>
      <c r="F88" s="207"/>
      <c r="G88" s="207"/>
      <c r="H88" s="207"/>
      <c r="I88" s="92"/>
      <c r="J88" s="207" t="s">
        <v>18</v>
      </c>
      <c r="K88" s="207"/>
      <c r="L88" s="207"/>
      <c r="M88" s="207"/>
      <c r="N88" s="207"/>
      <c r="O88" s="207"/>
      <c r="P88" s="207"/>
      <c r="Q88" s="207"/>
      <c r="R88" s="207"/>
      <c r="S88" s="207"/>
      <c r="T88" s="207"/>
      <c r="U88" s="207"/>
      <c r="V88" s="207"/>
      <c r="W88" s="207"/>
      <c r="X88" s="207"/>
      <c r="Y88" s="207"/>
      <c r="Z88" s="207"/>
      <c r="AA88" s="207"/>
      <c r="AB88" s="207"/>
      <c r="AC88" s="207"/>
      <c r="AD88" s="207"/>
      <c r="AE88" s="207"/>
      <c r="AF88" s="207"/>
      <c r="AG88" s="208">
        <f>'Vstupná rampa ...'!M29</f>
        <v>0</v>
      </c>
      <c r="AH88" s="209"/>
      <c r="AI88" s="209"/>
      <c r="AJ88" s="209"/>
      <c r="AK88" s="209"/>
      <c r="AL88" s="209"/>
      <c r="AM88" s="209"/>
      <c r="AN88" s="208">
        <f>SUM(AG88,AT88)</f>
        <v>0</v>
      </c>
      <c r="AO88" s="209"/>
      <c r="AP88" s="209"/>
      <c r="AQ88" s="93"/>
      <c r="AS88" s="94">
        <f>'Vstupná rampa ...'!M27</f>
        <v>0</v>
      </c>
      <c r="AT88" s="95">
        <f>ROUND(SUM(AV88:AW88),2)</f>
        <v>0</v>
      </c>
      <c r="AU88" s="96">
        <f>'Vstupná rampa ...'!W121</f>
        <v>0</v>
      </c>
      <c r="AV88" s="95">
        <f>'Vstupná rampa ...'!M31</f>
        <v>0</v>
      </c>
      <c r="AW88" s="95">
        <f>'Vstupná rampa ...'!M32</f>
        <v>0</v>
      </c>
      <c r="AX88" s="95">
        <f>'Vstupná rampa ...'!M33</f>
        <v>0</v>
      </c>
      <c r="AY88" s="95">
        <f>'Vstupná rampa ...'!M34</f>
        <v>0</v>
      </c>
      <c r="AZ88" s="95">
        <f>'Vstupná rampa ...'!H31</f>
        <v>0</v>
      </c>
      <c r="BA88" s="95">
        <f>'Vstupná rampa ...'!H32</f>
        <v>0</v>
      </c>
      <c r="BB88" s="95">
        <f>'Vstupná rampa ...'!H33</f>
        <v>0</v>
      </c>
      <c r="BC88" s="95">
        <f>'Vstupná rampa ...'!H34</f>
        <v>0</v>
      </c>
      <c r="BD88" s="97">
        <f>'Vstupná rampa ...'!H35</f>
        <v>0</v>
      </c>
      <c r="BT88" s="98" t="s">
        <v>81</v>
      </c>
      <c r="BU88" s="98" t="s">
        <v>82</v>
      </c>
      <c r="BV88" s="98" t="s">
        <v>77</v>
      </c>
      <c r="BW88" s="98" t="s">
        <v>78</v>
      </c>
      <c r="BX88" s="98" t="s">
        <v>79</v>
      </c>
    </row>
    <row r="89" spans="1:89">
      <c r="B89" s="25"/>
      <c r="C89" s="28"/>
      <c r="D89" s="28"/>
      <c r="E89" s="28"/>
      <c r="F89" s="28"/>
      <c r="G89" s="28"/>
      <c r="H89" s="28"/>
      <c r="I89" s="28"/>
      <c r="J89" s="28"/>
      <c r="K89" s="28"/>
      <c r="L89" s="28"/>
      <c r="M89" s="28"/>
      <c r="N89" s="28"/>
      <c r="O89" s="28"/>
      <c r="P89" s="28"/>
      <c r="Q89" s="28"/>
      <c r="R89" s="28"/>
      <c r="S89" s="28"/>
      <c r="T89" s="28"/>
      <c r="U89" s="28"/>
      <c r="V89" s="28"/>
      <c r="W89" s="28"/>
      <c r="X89" s="28"/>
      <c r="Y89" s="28"/>
      <c r="Z89" s="28"/>
      <c r="AA89" s="28"/>
      <c r="AB89" s="28"/>
      <c r="AC89" s="28"/>
      <c r="AD89" s="28"/>
      <c r="AE89" s="28"/>
      <c r="AF89" s="28"/>
      <c r="AG89" s="28"/>
      <c r="AH89" s="28"/>
      <c r="AI89" s="28"/>
      <c r="AJ89" s="28"/>
      <c r="AK89" s="28"/>
      <c r="AL89" s="28"/>
      <c r="AM89" s="28"/>
      <c r="AN89" s="28"/>
      <c r="AO89" s="28"/>
      <c r="AP89" s="28"/>
      <c r="AQ89" s="26"/>
    </row>
    <row r="90" spans="1:89" s="1" customFormat="1" ht="30" customHeight="1">
      <c r="B90" s="37"/>
      <c r="C90" s="82" t="s">
        <v>83</v>
      </c>
      <c r="D90" s="38"/>
      <c r="E90" s="38"/>
      <c r="F90" s="38"/>
      <c r="G90" s="38"/>
      <c r="H90" s="38"/>
      <c r="I90" s="38"/>
      <c r="J90" s="38"/>
      <c r="K90" s="38"/>
      <c r="L90" s="38"/>
      <c r="M90" s="38"/>
      <c r="N90" s="38"/>
      <c r="O90" s="38"/>
      <c r="P90" s="38"/>
      <c r="Q90" s="38"/>
      <c r="R90" s="38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  <c r="AF90" s="38"/>
      <c r="AG90" s="211">
        <f>ROUND(SUM(AG91:AG94),2)</f>
        <v>0</v>
      </c>
      <c r="AH90" s="211"/>
      <c r="AI90" s="211"/>
      <c r="AJ90" s="211"/>
      <c r="AK90" s="211"/>
      <c r="AL90" s="211"/>
      <c r="AM90" s="211"/>
      <c r="AN90" s="211">
        <f>ROUND(SUM(AN91:AN94),2)</f>
        <v>0</v>
      </c>
      <c r="AO90" s="211"/>
      <c r="AP90" s="211"/>
      <c r="AQ90" s="39"/>
      <c r="AS90" s="78" t="s">
        <v>84</v>
      </c>
      <c r="AT90" s="79" t="s">
        <v>85</v>
      </c>
      <c r="AU90" s="79" t="s">
        <v>40</v>
      </c>
      <c r="AV90" s="80" t="s">
        <v>63</v>
      </c>
    </row>
    <row r="91" spans="1:89" s="1" customFormat="1" ht="19.899999999999999" customHeight="1">
      <c r="B91" s="37"/>
      <c r="C91" s="38"/>
      <c r="D91" s="99" t="s">
        <v>86</v>
      </c>
      <c r="E91" s="38"/>
      <c r="F91" s="38"/>
      <c r="G91" s="38"/>
      <c r="H91" s="38"/>
      <c r="I91" s="38"/>
      <c r="J91" s="38"/>
      <c r="K91" s="38"/>
      <c r="L91" s="38"/>
      <c r="M91" s="38"/>
      <c r="N91" s="38"/>
      <c r="O91" s="38"/>
      <c r="P91" s="38"/>
      <c r="Q91" s="38"/>
      <c r="R91" s="38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  <c r="AF91" s="38"/>
      <c r="AG91" s="215">
        <f>ROUND(AG87*AS91,2)</f>
        <v>0</v>
      </c>
      <c r="AH91" s="214"/>
      <c r="AI91" s="214"/>
      <c r="AJ91" s="214"/>
      <c r="AK91" s="214"/>
      <c r="AL91" s="214"/>
      <c r="AM91" s="214"/>
      <c r="AN91" s="214">
        <f>ROUND(AG91+AV91,2)</f>
        <v>0</v>
      </c>
      <c r="AO91" s="214"/>
      <c r="AP91" s="214"/>
      <c r="AQ91" s="39"/>
      <c r="AS91" s="100">
        <v>0</v>
      </c>
      <c r="AT91" s="101" t="s">
        <v>87</v>
      </c>
      <c r="AU91" s="101" t="s">
        <v>41</v>
      </c>
      <c r="AV91" s="102">
        <f>ROUND(IF(AU91="základná",AG91*L31,IF(AU91="znížená",AG91*L32,0)),2)</f>
        <v>0</v>
      </c>
      <c r="BV91" s="21" t="s">
        <v>88</v>
      </c>
      <c r="BY91" s="103">
        <f>IF(AU91="základná",AV91,0)</f>
        <v>0</v>
      </c>
      <c r="BZ91" s="103">
        <f>IF(AU91="znížená",AV91,0)</f>
        <v>0</v>
      </c>
      <c r="CA91" s="103">
        <v>0</v>
      </c>
      <c r="CB91" s="103">
        <v>0</v>
      </c>
      <c r="CC91" s="103">
        <v>0</v>
      </c>
      <c r="CD91" s="103">
        <f>IF(AU91="základná",AG91,0)</f>
        <v>0</v>
      </c>
      <c r="CE91" s="103">
        <f>IF(AU91="znížená",AG91,0)</f>
        <v>0</v>
      </c>
      <c r="CF91" s="103">
        <f>IF(AU91="zákl. prenesená",AG91,0)</f>
        <v>0</v>
      </c>
      <c r="CG91" s="103">
        <f>IF(AU91="zníž. prenesená",AG91,0)</f>
        <v>0</v>
      </c>
      <c r="CH91" s="103">
        <f>IF(AU91="nulová",AG91,0)</f>
        <v>0</v>
      </c>
      <c r="CI91" s="21">
        <f>IF(AU91="základná",1,IF(AU91="znížená",2,IF(AU91="zákl. prenesená",4,IF(AU91="zníž. prenesená",5,3))))</f>
        <v>1</v>
      </c>
      <c r="CJ91" s="21">
        <f>IF(AT91="stavebná časť",1,IF(8891="investičná časť",2,3))</f>
        <v>1</v>
      </c>
      <c r="CK91" s="21" t="str">
        <f>IF(D91="Vyplň vlastné","","x")</f>
        <v>x</v>
      </c>
    </row>
    <row r="92" spans="1:89" s="1" customFormat="1" ht="19.899999999999999" customHeight="1">
      <c r="B92" s="37"/>
      <c r="C92" s="38"/>
      <c r="D92" s="212" t="s">
        <v>89</v>
      </c>
      <c r="E92" s="213"/>
      <c r="F92" s="213"/>
      <c r="G92" s="213"/>
      <c r="H92" s="213"/>
      <c r="I92" s="213"/>
      <c r="J92" s="213"/>
      <c r="K92" s="213"/>
      <c r="L92" s="213"/>
      <c r="M92" s="213"/>
      <c r="N92" s="213"/>
      <c r="O92" s="213"/>
      <c r="P92" s="213"/>
      <c r="Q92" s="213"/>
      <c r="R92" s="213"/>
      <c r="S92" s="213"/>
      <c r="T92" s="213"/>
      <c r="U92" s="213"/>
      <c r="V92" s="213"/>
      <c r="W92" s="213"/>
      <c r="X92" s="213"/>
      <c r="Y92" s="213"/>
      <c r="Z92" s="213"/>
      <c r="AA92" s="213"/>
      <c r="AB92" s="213"/>
      <c r="AC92" s="38"/>
      <c r="AD92" s="38"/>
      <c r="AE92" s="38"/>
      <c r="AF92" s="38"/>
      <c r="AG92" s="215">
        <f>AG87*AS92</f>
        <v>0</v>
      </c>
      <c r="AH92" s="214"/>
      <c r="AI92" s="214"/>
      <c r="AJ92" s="214"/>
      <c r="AK92" s="214"/>
      <c r="AL92" s="214"/>
      <c r="AM92" s="214"/>
      <c r="AN92" s="214">
        <f>AG92+AV92</f>
        <v>0</v>
      </c>
      <c r="AO92" s="214"/>
      <c r="AP92" s="214"/>
      <c r="AQ92" s="39"/>
      <c r="AS92" s="104">
        <v>0</v>
      </c>
      <c r="AT92" s="105" t="s">
        <v>87</v>
      </c>
      <c r="AU92" s="105" t="s">
        <v>41</v>
      </c>
      <c r="AV92" s="106">
        <f>ROUND(IF(AU92="nulová",0,IF(OR(AU92="základná",AU92="zákl. prenesená"),AG92*L31,AG92*L32)),2)</f>
        <v>0</v>
      </c>
      <c r="BV92" s="21" t="s">
        <v>90</v>
      </c>
      <c r="BY92" s="103">
        <f>IF(AU92="základná",AV92,0)</f>
        <v>0</v>
      </c>
      <c r="BZ92" s="103">
        <f>IF(AU92="znížená",AV92,0)</f>
        <v>0</v>
      </c>
      <c r="CA92" s="103">
        <f>IF(AU92="zákl. prenesená",AV92,0)</f>
        <v>0</v>
      </c>
      <c r="CB92" s="103">
        <f>IF(AU92="zníž. prenesená",AV92,0)</f>
        <v>0</v>
      </c>
      <c r="CC92" s="103">
        <f>IF(AU92="nulová",AV92,0)</f>
        <v>0</v>
      </c>
      <c r="CD92" s="103">
        <f>IF(AU92="základná",AG92,0)</f>
        <v>0</v>
      </c>
      <c r="CE92" s="103">
        <f>IF(AU92="znížená",AG92,0)</f>
        <v>0</v>
      </c>
      <c r="CF92" s="103">
        <f>IF(AU92="zákl. prenesená",AG92,0)</f>
        <v>0</v>
      </c>
      <c r="CG92" s="103">
        <f>IF(AU92="zníž. prenesená",AG92,0)</f>
        <v>0</v>
      </c>
      <c r="CH92" s="103">
        <f>IF(AU92="nulová",AG92,0)</f>
        <v>0</v>
      </c>
      <c r="CI92" s="21">
        <f>IF(AU92="základná",1,IF(AU92="znížená",2,IF(AU92="zákl. prenesená",4,IF(AU92="zníž. prenesená",5,3))))</f>
        <v>1</v>
      </c>
      <c r="CJ92" s="21">
        <f>IF(AT92="stavebná časť",1,IF(8892="investičná časť",2,3))</f>
        <v>1</v>
      </c>
      <c r="CK92" s="21" t="str">
        <f>IF(D92="Vyplň vlastné","","x")</f>
        <v/>
      </c>
    </row>
    <row r="93" spans="1:89" s="1" customFormat="1" ht="19.899999999999999" customHeight="1">
      <c r="B93" s="37"/>
      <c r="C93" s="38"/>
      <c r="D93" s="212" t="s">
        <v>89</v>
      </c>
      <c r="E93" s="213"/>
      <c r="F93" s="213"/>
      <c r="G93" s="213"/>
      <c r="H93" s="213"/>
      <c r="I93" s="213"/>
      <c r="J93" s="213"/>
      <c r="K93" s="213"/>
      <c r="L93" s="213"/>
      <c r="M93" s="213"/>
      <c r="N93" s="213"/>
      <c r="O93" s="213"/>
      <c r="P93" s="213"/>
      <c r="Q93" s="213"/>
      <c r="R93" s="213"/>
      <c r="S93" s="213"/>
      <c r="T93" s="213"/>
      <c r="U93" s="213"/>
      <c r="V93" s="213"/>
      <c r="W93" s="213"/>
      <c r="X93" s="213"/>
      <c r="Y93" s="213"/>
      <c r="Z93" s="213"/>
      <c r="AA93" s="213"/>
      <c r="AB93" s="213"/>
      <c r="AC93" s="38"/>
      <c r="AD93" s="38"/>
      <c r="AE93" s="38"/>
      <c r="AF93" s="38"/>
      <c r="AG93" s="215">
        <f>AG87*AS93</f>
        <v>0</v>
      </c>
      <c r="AH93" s="214"/>
      <c r="AI93" s="214"/>
      <c r="AJ93" s="214"/>
      <c r="AK93" s="214"/>
      <c r="AL93" s="214"/>
      <c r="AM93" s="214"/>
      <c r="AN93" s="214">
        <f>AG93+AV93</f>
        <v>0</v>
      </c>
      <c r="AO93" s="214"/>
      <c r="AP93" s="214"/>
      <c r="AQ93" s="39"/>
      <c r="AS93" s="104">
        <v>0</v>
      </c>
      <c r="AT93" s="105" t="s">
        <v>87</v>
      </c>
      <c r="AU93" s="105" t="s">
        <v>41</v>
      </c>
      <c r="AV93" s="106">
        <f>ROUND(IF(AU93="nulová",0,IF(OR(AU93="základná",AU93="zákl. prenesená"),AG93*L31,AG93*L32)),2)</f>
        <v>0</v>
      </c>
      <c r="BV93" s="21" t="s">
        <v>90</v>
      </c>
      <c r="BY93" s="103">
        <f>IF(AU93="základná",AV93,0)</f>
        <v>0</v>
      </c>
      <c r="BZ93" s="103">
        <f>IF(AU93="znížená",AV93,0)</f>
        <v>0</v>
      </c>
      <c r="CA93" s="103">
        <f>IF(AU93="zákl. prenesená",AV93,0)</f>
        <v>0</v>
      </c>
      <c r="CB93" s="103">
        <f>IF(AU93="zníž. prenesená",AV93,0)</f>
        <v>0</v>
      </c>
      <c r="CC93" s="103">
        <f>IF(AU93="nulová",AV93,0)</f>
        <v>0</v>
      </c>
      <c r="CD93" s="103">
        <f>IF(AU93="základná",AG93,0)</f>
        <v>0</v>
      </c>
      <c r="CE93" s="103">
        <f>IF(AU93="znížená",AG93,0)</f>
        <v>0</v>
      </c>
      <c r="CF93" s="103">
        <f>IF(AU93="zákl. prenesená",AG93,0)</f>
        <v>0</v>
      </c>
      <c r="CG93" s="103">
        <f>IF(AU93="zníž. prenesená",AG93,0)</f>
        <v>0</v>
      </c>
      <c r="CH93" s="103">
        <f>IF(AU93="nulová",AG93,0)</f>
        <v>0</v>
      </c>
      <c r="CI93" s="21">
        <f>IF(AU93="základná",1,IF(AU93="znížená",2,IF(AU93="zákl. prenesená",4,IF(AU93="zníž. prenesená",5,3))))</f>
        <v>1</v>
      </c>
      <c r="CJ93" s="21">
        <f>IF(AT93="stavebná časť",1,IF(8893="investičná časť",2,3))</f>
        <v>1</v>
      </c>
      <c r="CK93" s="21" t="str">
        <f>IF(D93="Vyplň vlastné","","x")</f>
        <v/>
      </c>
    </row>
    <row r="94" spans="1:89" s="1" customFormat="1" ht="19.899999999999999" customHeight="1">
      <c r="B94" s="37"/>
      <c r="C94" s="38"/>
      <c r="D94" s="212" t="s">
        <v>89</v>
      </c>
      <c r="E94" s="213"/>
      <c r="F94" s="213"/>
      <c r="G94" s="213"/>
      <c r="H94" s="213"/>
      <c r="I94" s="213"/>
      <c r="J94" s="213"/>
      <c r="K94" s="213"/>
      <c r="L94" s="213"/>
      <c r="M94" s="213"/>
      <c r="N94" s="213"/>
      <c r="O94" s="213"/>
      <c r="P94" s="213"/>
      <c r="Q94" s="213"/>
      <c r="R94" s="213"/>
      <c r="S94" s="213"/>
      <c r="T94" s="213"/>
      <c r="U94" s="213"/>
      <c r="V94" s="213"/>
      <c r="W94" s="213"/>
      <c r="X94" s="213"/>
      <c r="Y94" s="213"/>
      <c r="Z94" s="213"/>
      <c r="AA94" s="213"/>
      <c r="AB94" s="213"/>
      <c r="AC94" s="38"/>
      <c r="AD94" s="38"/>
      <c r="AE94" s="38"/>
      <c r="AF94" s="38"/>
      <c r="AG94" s="215">
        <f>AG87*AS94</f>
        <v>0</v>
      </c>
      <c r="AH94" s="214"/>
      <c r="AI94" s="214"/>
      <c r="AJ94" s="214"/>
      <c r="AK94" s="214"/>
      <c r="AL94" s="214"/>
      <c r="AM94" s="214"/>
      <c r="AN94" s="214">
        <f>AG94+AV94</f>
        <v>0</v>
      </c>
      <c r="AO94" s="214"/>
      <c r="AP94" s="214"/>
      <c r="AQ94" s="39"/>
      <c r="AS94" s="107">
        <v>0</v>
      </c>
      <c r="AT94" s="108" t="s">
        <v>87</v>
      </c>
      <c r="AU94" s="108" t="s">
        <v>41</v>
      </c>
      <c r="AV94" s="109">
        <f>ROUND(IF(AU94="nulová",0,IF(OR(AU94="základná",AU94="zákl. prenesená"),AG94*L31,AG94*L32)),2)</f>
        <v>0</v>
      </c>
      <c r="BV94" s="21" t="s">
        <v>90</v>
      </c>
      <c r="BY94" s="103">
        <f>IF(AU94="základná",AV94,0)</f>
        <v>0</v>
      </c>
      <c r="BZ94" s="103">
        <f>IF(AU94="znížená",AV94,0)</f>
        <v>0</v>
      </c>
      <c r="CA94" s="103">
        <f>IF(AU94="zákl. prenesená",AV94,0)</f>
        <v>0</v>
      </c>
      <c r="CB94" s="103">
        <f>IF(AU94="zníž. prenesená",AV94,0)</f>
        <v>0</v>
      </c>
      <c r="CC94" s="103">
        <f>IF(AU94="nulová",AV94,0)</f>
        <v>0</v>
      </c>
      <c r="CD94" s="103">
        <f>IF(AU94="základná",AG94,0)</f>
        <v>0</v>
      </c>
      <c r="CE94" s="103">
        <f>IF(AU94="znížená",AG94,0)</f>
        <v>0</v>
      </c>
      <c r="CF94" s="103">
        <f>IF(AU94="zákl. prenesená",AG94,0)</f>
        <v>0</v>
      </c>
      <c r="CG94" s="103">
        <f>IF(AU94="zníž. prenesená",AG94,0)</f>
        <v>0</v>
      </c>
      <c r="CH94" s="103">
        <f>IF(AU94="nulová",AG94,0)</f>
        <v>0</v>
      </c>
      <c r="CI94" s="21">
        <f>IF(AU94="základná",1,IF(AU94="znížená",2,IF(AU94="zákl. prenesená",4,IF(AU94="zníž. prenesená",5,3))))</f>
        <v>1</v>
      </c>
      <c r="CJ94" s="21">
        <f>IF(AT94="stavebná časť",1,IF(8894="investičná časť",2,3))</f>
        <v>1</v>
      </c>
      <c r="CK94" s="21" t="str">
        <f>IF(D94="Vyplň vlastné","","x")</f>
        <v/>
      </c>
    </row>
    <row r="95" spans="1:89" s="1" customFormat="1" ht="10.9" customHeight="1">
      <c r="B95" s="37"/>
      <c r="C95" s="38"/>
      <c r="D95" s="38"/>
      <c r="E95" s="38"/>
      <c r="F95" s="38"/>
      <c r="G95" s="38"/>
      <c r="H95" s="38"/>
      <c r="I95" s="38"/>
      <c r="J95" s="38"/>
      <c r="K95" s="38"/>
      <c r="L95" s="38"/>
      <c r="M95" s="38"/>
      <c r="N95" s="38"/>
      <c r="O95" s="38"/>
      <c r="P95" s="38"/>
      <c r="Q95" s="38"/>
      <c r="R95" s="38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  <c r="AF95" s="38"/>
      <c r="AG95" s="38"/>
      <c r="AH95" s="38"/>
      <c r="AI95" s="38"/>
      <c r="AJ95" s="38"/>
      <c r="AK95" s="38"/>
      <c r="AL95" s="38"/>
      <c r="AM95" s="38"/>
      <c r="AN95" s="38"/>
      <c r="AO95" s="38"/>
      <c r="AP95" s="38"/>
      <c r="AQ95" s="39"/>
    </row>
    <row r="96" spans="1:89" s="1" customFormat="1" ht="30" customHeight="1">
      <c r="B96" s="37"/>
      <c r="C96" s="110" t="s">
        <v>91</v>
      </c>
      <c r="D96" s="111"/>
      <c r="E96" s="111"/>
      <c r="F96" s="111"/>
      <c r="G96" s="111"/>
      <c r="H96" s="111"/>
      <c r="I96" s="111"/>
      <c r="J96" s="111"/>
      <c r="K96" s="111"/>
      <c r="L96" s="111"/>
      <c r="M96" s="111"/>
      <c r="N96" s="111"/>
      <c r="O96" s="111"/>
      <c r="P96" s="111"/>
      <c r="Q96" s="111"/>
      <c r="R96" s="111"/>
      <c r="S96" s="111"/>
      <c r="T96" s="111"/>
      <c r="U96" s="111"/>
      <c r="V96" s="111"/>
      <c r="W96" s="111"/>
      <c r="X96" s="111"/>
      <c r="Y96" s="111"/>
      <c r="Z96" s="111"/>
      <c r="AA96" s="111"/>
      <c r="AB96" s="111"/>
      <c r="AC96" s="111"/>
      <c r="AD96" s="111"/>
      <c r="AE96" s="111"/>
      <c r="AF96" s="111"/>
      <c r="AG96" s="216">
        <f>ROUND(AG87+AG90,2)</f>
        <v>0</v>
      </c>
      <c r="AH96" s="216"/>
      <c r="AI96" s="216"/>
      <c r="AJ96" s="216"/>
      <c r="AK96" s="216"/>
      <c r="AL96" s="216"/>
      <c r="AM96" s="216"/>
      <c r="AN96" s="216">
        <f>AN87+AN90</f>
        <v>0</v>
      </c>
      <c r="AO96" s="216"/>
      <c r="AP96" s="216"/>
      <c r="AQ96" s="39"/>
    </row>
    <row r="97" spans="2:43" s="1" customFormat="1" ht="6.95" customHeight="1">
      <c r="B97" s="61"/>
      <c r="C97" s="62"/>
      <c r="D97" s="62"/>
      <c r="E97" s="62"/>
      <c r="F97" s="62"/>
      <c r="G97" s="62"/>
      <c r="H97" s="62"/>
      <c r="I97" s="62"/>
      <c r="J97" s="62"/>
      <c r="K97" s="62"/>
      <c r="L97" s="62"/>
      <c r="M97" s="62"/>
      <c r="N97" s="62"/>
      <c r="O97" s="62"/>
      <c r="P97" s="62"/>
      <c r="Q97" s="62"/>
      <c r="R97" s="62"/>
      <c r="S97" s="62"/>
      <c r="T97" s="62"/>
      <c r="U97" s="62"/>
      <c r="V97" s="62"/>
      <c r="W97" s="62"/>
      <c r="X97" s="62"/>
      <c r="Y97" s="62"/>
      <c r="Z97" s="62"/>
      <c r="AA97" s="62"/>
      <c r="AB97" s="62"/>
      <c r="AC97" s="62"/>
      <c r="AD97" s="62"/>
      <c r="AE97" s="62"/>
      <c r="AF97" s="62"/>
      <c r="AG97" s="62"/>
      <c r="AH97" s="62"/>
      <c r="AI97" s="62"/>
      <c r="AJ97" s="62"/>
      <c r="AK97" s="62"/>
      <c r="AL97" s="62"/>
      <c r="AM97" s="62"/>
      <c r="AN97" s="62"/>
      <c r="AO97" s="62"/>
      <c r="AP97" s="62"/>
      <c r="AQ97" s="63"/>
    </row>
  </sheetData>
  <mergeCells count="58">
    <mergeCell ref="L34:O34"/>
    <mergeCell ref="L33:O33"/>
    <mergeCell ref="BE5:BE34"/>
    <mergeCell ref="E14:AJ14"/>
    <mergeCell ref="E23:AN23"/>
    <mergeCell ref="AK26:AO26"/>
    <mergeCell ref="AK27:AO27"/>
    <mergeCell ref="AK29:AO29"/>
    <mergeCell ref="L31:O31"/>
    <mergeCell ref="W31:AE31"/>
    <mergeCell ref="AK31:AO31"/>
    <mergeCell ref="L32:O32"/>
    <mergeCell ref="W32:AE32"/>
    <mergeCell ref="AK32:AO32"/>
    <mergeCell ref="W33:AE33"/>
    <mergeCell ref="C2:AP2"/>
    <mergeCell ref="C4:AP4"/>
    <mergeCell ref="AR2:BE2"/>
    <mergeCell ref="K5:AO5"/>
    <mergeCell ref="AK33:AO33"/>
    <mergeCell ref="AG96:AM96"/>
    <mergeCell ref="AN96:AP96"/>
    <mergeCell ref="K6:AO6"/>
    <mergeCell ref="W34:AE34"/>
    <mergeCell ref="AK34:AO34"/>
    <mergeCell ref="L35:O35"/>
    <mergeCell ref="W35:AE35"/>
    <mergeCell ref="AK35:AO35"/>
    <mergeCell ref="X37:AB37"/>
    <mergeCell ref="AK37:AO37"/>
    <mergeCell ref="C76:AP76"/>
    <mergeCell ref="L78:AO78"/>
    <mergeCell ref="C85:G85"/>
    <mergeCell ref="I85:AF85"/>
    <mergeCell ref="AG94:AM94"/>
    <mergeCell ref="AG91:AM91"/>
    <mergeCell ref="D92:AB92"/>
    <mergeCell ref="D93:AB93"/>
    <mergeCell ref="D94:AB94"/>
    <mergeCell ref="AG90:AM90"/>
    <mergeCell ref="AN90:AP90"/>
    <mergeCell ref="AN91:AP91"/>
    <mergeCell ref="AG92:AM92"/>
    <mergeCell ref="AN92:AP92"/>
    <mergeCell ref="AG93:AM93"/>
    <mergeCell ref="AN93:AP93"/>
    <mergeCell ref="AN94:AP94"/>
    <mergeCell ref="AS82:AT84"/>
    <mergeCell ref="AM83:AP83"/>
    <mergeCell ref="AG85:AM85"/>
    <mergeCell ref="AN85:AP85"/>
    <mergeCell ref="D88:H88"/>
    <mergeCell ref="J88:AF88"/>
    <mergeCell ref="AN88:AP88"/>
    <mergeCell ref="AG88:AM88"/>
    <mergeCell ref="AG87:AM87"/>
    <mergeCell ref="AN87:AP87"/>
    <mergeCell ref="AM82:AP82"/>
  </mergeCells>
  <dataValidations count="2">
    <dataValidation type="list" allowBlank="1" showInputMessage="1" showErrorMessage="1" error="Povolené sú hodnoty základná, znížená, nulová." sqref="AU91:AU95">
      <formula1>"základná, znížená, nulová"</formula1>
    </dataValidation>
    <dataValidation type="list" allowBlank="1" showInputMessage="1" showErrorMessage="1" error="Povolené sú hodnoty stavebná časť, technologická časť, investičná časť." sqref="AT91:AT95">
      <formula1>"stavebná časť, technologická časť, investičná časť"</formula1>
    </dataValidation>
  </dataValidations>
  <hyperlinks>
    <hyperlink ref="K1:S1" location="C2" display="1) Súhrnný list stavby"/>
    <hyperlink ref="W1:AF1" location="C87" display="2) Rekapitulácia objektov"/>
    <hyperlink ref="A88" location="'26062018 - Vstupná rampa ...'!C2" display="/"/>
  </hyperlinks>
  <pageMargins left="0.58333330000000005" right="0.58333330000000005" top="0.5" bottom="0.46666669999999999" header="0" footer="0"/>
  <pageSetup paperSize="9" fitToHeight="100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N353"/>
  <sheetViews>
    <sheetView showGridLines="0" tabSelected="1" workbookViewId="0">
      <pane ySplit="1" topLeftCell="A222" activePane="bottomLeft" state="frozen"/>
      <selection pane="bottomLeft" activeCell="F244" sqref="F244:I244"/>
    </sheetView>
  </sheetViews>
  <sheetFormatPr defaultRowHeight="13.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7" width="11.1640625" customWidth="1"/>
    <col min="8" max="8" width="12.5" customWidth="1"/>
    <col min="9" max="9" width="7" customWidth="1"/>
    <col min="10" max="10" width="5.1640625" customWidth="1"/>
    <col min="11" max="11" width="11.5" customWidth="1"/>
    <col min="12" max="12" width="12" customWidth="1"/>
    <col min="13" max="14" width="6" customWidth="1"/>
    <col min="15" max="15" width="2" customWidth="1"/>
    <col min="16" max="16" width="12.5" customWidth="1"/>
    <col min="17" max="17" width="4.1640625" customWidth="1"/>
    <col min="18" max="18" width="1.6640625" customWidth="1"/>
    <col min="19" max="19" width="8.1640625" customWidth="1"/>
    <col min="20" max="20" width="29.6640625" hidden="1" customWidth="1"/>
    <col min="21" max="21" width="16.33203125" hidden="1" customWidth="1"/>
    <col min="22" max="22" width="12.33203125" hidden="1" customWidth="1"/>
    <col min="23" max="23" width="16.33203125" hidden="1" customWidth="1"/>
    <col min="24" max="24" width="12.1640625" hidden="1" customWidth="1"/>
    <col min="25" max="25" width="15" hidden="1" customWidth="1"/>
    <col min="26" max="26" width="11" hidden="1" customWidth="1"/>
    <col min="27" max="27" width="15" hidden="1" customWidth="1"/>
    <col min="28" max="28" width="16.33203125" hidden="1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1" spans="1:66" ht="21.75" customHeight="1">
      <c r="A1" s="112"/>
      <c r="B1" s="14"/>
      <c r="C1" s="14"/>
      <c r="D1" s="15" t="s">
        <v>1</v>
      </c>
      <c r="E1" s="14"/>
      <c r="F1" s="16" t="s">
        <v>92</v>
      </c>
      <c r="G1" s="16"/>
      <c r="H1" s="284" t="s">
        <v>93</v>
      </c>
      <c r="I1" s="284"/>
      <c r="J1" s="284"/>
      <c r="K1" s="284"/>
      <c r="L1" s="16" t="s">
        <v>94</v>
      </c>
      <c r="M1" s="14"/>
      <c r="N1" s="14"/>
      <c r="O1" s="15" t="s">
        <v>95</v>
      </c>
      <c r="P1" s="14"/>
      <c r="Q1" s="14"/>
      <c r="R1" s="14"/>
      <c r="S1" s="16" t="s">
        <v>96</v>
      </c>
      <c r="T1" s="16"/>
      <c r="U1" s="112"/>
      <c r="V1" s="112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</row>
    <row r="2" spans="1:66" ht="36.950000000000003" customHeight="1">
      <c r="C2" s="231" t="s">
        <v>7</v>
      </c>
      <c r="D2" s="232"/>
      <c r="E2" s="232"/>
      <c r="F2" s="232"/>
      <c r="G2" s="232"/>
      <c r="H2" s="232"/>
      <c r="I2" s="232"/>
      <c r="J2" s="232"/>
      <c r="K2" s="232"/>
      <c r="L2" s="232"/>
      <c r="M2" s="232"/>
      <c r="N2" s="232"/>
      <c r="O2" s="232"/>
      <c r="P2" s="232"/>
      <c r="Q2" s="232"/>
      <c r="S2" s="233" t="s">
        <v>8</v>
      </c>
      <c r="T2" s="234"/>
      <c r="U2" s="234"/>
      <c r="V2" s="234"/>
      <c r="W2" s="234"/>
      <c r="X2" s="234"/>
      <c r="Y2" s="234"/>
      <c r="Z2" s="234"/>
      <c r="AA2" s="234"/>
      <c r="AB2" s="234"/>
      <c r="AC2" s="234"/>
      <c r="AT2" s="21" t="s">
        <v>78</v>
      </c>
    </row>
    <row r="3" spans="1:66" ht="6.95" customHeight="1">
      <c r="B3" s="22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4"/>
      <c r="AT3" s="21" t="s">
        <v>76</v>
      </c>
    </row>
    <row r="4" spans="1:66" ht="36.950000000000003" customHeight="1">
      <c r="B4" s="25"/>
      <c r="C4" s="226" t="s">
        <v>97</v>
      </c>
      <c r="D4" s="227"/>
      <c r="E4" s="227"/>
      <c r="F4" s="227"/>
      <c r="G4" s="227"/>
      <c r="H4" s="227"/>
      <c r="I4" s="227"/>
      <c r="J4" s="227"/>
      <c r="K4" s="227"/>
      <c r="L4" s="227"/>
      <c r="M4" s="227"/>
      <c r="N4" s="227"/>
      <c r="O4" s="227"/>
      <c r="P4" s="227"/>
      <c r="Q4" s="227"/>
      <c r="R4" s="26"/>
      <c r="T4" s="20" t="s">
        <v>12</v>
      </c>
      <c r="AT4" s="21" t="s">
        <v>6</v>
      </c>
    </row>
    <row r="5" spans="1:66" ht="6.95" customHeight="1">
      <c r="B5" s="25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6"/>
    </row>
    <row r="6" spans="1:66" s="1" customFormat="1" ht="32.85" customHeight="1">
      <c r="B6" s="37"/>
      <c r="C6" s="38"/>
      <c r="D6" s="31" t="s">
        <v>17</v>
      </c>
      <c r="E6" s="38"/>
      <c r="F6" s="217" t="s">
        <v>18</v>
      </c>
      <c r="G6" s="270"/>
      <c r="H6" s="270"/>
      <c r="I6" s="270"/>
      <c r="J6" s="270"/>
      <c r="K6" s="270"/>
      <c r="L6" s="270"/>
      <c r="M6" s="270"/>
      <c r="N6" s="270"/>
      <c r="O6" s="270"/>
      <c r="P6" s="270"/>
      <c r="Q6" s="38"/>
      <c r="R6" s="39"/>
    </row>
    <row r="7" spans="1:66" s="1" customFormat="1" ht="14.45" customHeight="1">
      <c r="B7" s="37"/>
      <c r="C7" s="38"/>
      <c r="D7" s="32" t="s">
        <v>19</v>
      </c>
      <c r="E7" s="38"/>
      <c r="F7" s="30" t="s">
        <v>5</v>
      </c>
      <c r="G7" s="38"/>
      <c r="H7" s="38"/>
      <c r="I7" s="38"/>
      <c r="J7" s="38"/>
      <c r="K7" s="38"/>
      <c r="L7" s="38"/>
      <c r="M7" s="32" t="s">
        <v>20</v>
      </c>
      <c r="N7" s="38"/>
      <c r="O7" s="30" t="s">
        <v>5</v>
      </c>
      <c r="P7" s="38"/>
      <c r="Q7" s="38"/>
      <c r="R7" s="39"/>
    </row>
    <row r="8" spans="1:66" s="1" customFormat="1" ht="14.45" customHeight="1">
      <c r="B8" s="37"/>
      <c r="C8" s="38"/>
      <c r="D8" s="32" t="s">
        <v>21</v>
      </c>
      <c r="E8" s="38"/>
      <c r="F8" s="30" t="s">
        <v>22</v>
      </c>
      <c r="G8" s="38"/>
      <c r="H8" s="38"/>
      <c r="I8" s="38"/>
      <c r="J8" s="38"/>
      <c r="K8" s="38"/>
      <c r="L8" s="38"/>
      <c r="M8" s="32" t="s">
        <v>23</v>
      </c>
      <c r="N8" s="38"/>
      <c r="O8" s="286" t="str">
        <f>'Rekapitulácia stavby'!AN8</f>
        <v>26. 6. 2018</v>
      </c>
      <c r="P8" s="271"/>
      <c r="Q8" s="38"/>
      <c r="R8" s="39"/>
    </row>
    <row r="9" spans="1:66" s="1" customFormat="1" ht="10.9" customHeight="1">
      <c r="B9" s="37"/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9"/>
    </row>
    <row r="10" spans="1:66" s="1" customFormat="1" ht="14.45" customHeight="1">
      <c r="B10" s="37"/>
      <c r="C10" s="38"/>
      <c r="D10" s="32" t="s">
        <v>25</v>
      </c>
      <c r="E10" s="38"/>
      <c r="F10" s="38"/>
      <c r="G10" s="38"/>
      <c r="H10" s="38"/>
      <c r="I10" s="38"/>
      <c r="J10" s="38"/>
      <c r="K10" s="38"/>
      <c r="L10" s="38"/>
      <c r="M10" s="32" t="s">
        <v>26</v>
      </c>
      <c r="N10" s="38"/>
      <c r="O10" s="235" t="str">
        <f>IF('Rekapitulácia stavby'!AN10="","",'Rekapitulácia stavby'!AN10)</f>
        <v/>
      </c>
      <c r="P10" s="235"/>
      <c r="Q10" s="38"/>
      <c r="R10" s="39"/>
    </row>
    <row r="11" spans="1:66" s="1" customFormat="1" ht="18" customHeight="1">
      <c r="B11" s="37"/>
      <c r="C11" s="38"/>
      <c r="D11" s="38"/>
      <c r="E11" s="30" t="str">
        <f>IF('Rekapitulácia stavby'!E11="","",'Rekapitulácia stavby'!E11)</f>
        <v xml:space="preserve"> </v>
      </c>
      <c r="F11" s="38"/>
      <c r="G11" s="38"/>
      <c r="H11" s="38"/>
      <c r="I11" s="38"/>
      <c r="J11" s="38"/>
      <c r="K11" s="38"/>
      <c r="L11" s="38"/>
      <c r="M11" s="32" t="s">
        <v>27</v>
      </c>
      <c r="N11" s="38"/>
      <c r="O11" s="235" t="str">
        <f>IF('Rekapitulácia stavby'!AN11="","",'Rekapitulácia stavby'!AN11)</f>
        <v/>
      </c>
      <c r="P11" s="235"/>
      <c r="Q11" s="38"/>
      <c r="R11" s="39"/>
    </row>
    <row r="12" spans="1:66" s="1" customFormat="1" ht="6.95" customHeight="1">
      <c r="B12" s="37"/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9"/>
    </row>
    <row r="13" spans="1:66" s="1" customFormat="1" ht="14.45" customHeight="1">
      <c r="B13" s="37"/>
      <c r="C13" s="38"/>
      <c r="D13" s="32" t="s">
        <v>28</v>
      </c>
      <c r="E13" s="38"/>
      <c r="F13" s="38"/>
      <c r="G13" s="38"/>
      <c r="H13" s="38"/>
      <c r="I13" s="38"/>
      <c r="J13" s="38"/>
      <c r="K13" s="38"/>
      <c r="L13" s="38"/>
      <c r="M13" s="32" t="s">
        <v>26</v>
      </c>
      <c r="N13" s="38"/>
      <c r="O13" s="287" t="str">
        <f>IF('Rekapitulácia stavby'!AN13="","",'Rekapitulácia stavby'!AN13)</f>
        <v>Vyplň údaj</v>
      </c>
      <c r="P13" s="235"/>
      <c r="Q13" s="38"/>
      <c r="R13" s="39"/>
    </row>
    <row r="14" spans="1:66" s="1" customFormat="1" ht="18" customHeight="1">
      <c r="B14" s="37"/>
      <c r="C14" s="38"/>
      <c r="D14" s="38"/>
      <c r="E14" s="287" t="str">
        <f>IF('Rekapitulácia stavby'!E14="","",'Rekapitulácia stavby'!E14)</f>
        <v>Vyplň údaj</v>
      </c>
      <c r="F14" s="288"/>
      <c r="G14" s="288"/>
      <c r="H14" s="288"/>
      <c r="I14" s="288"/>
      <c r="J14" s="288"/>
      <c r="K14" s="288"/>
      <c r="L14" s="288"/>
      <c r="M14" s="32" t="s">
        <v>27</v>
      </c>
      <c r="N14" s="38"/>
      <c r="O14" s="287" t="str">
        <f>IF('Rekapitulácia stavby'!AN14="","",'Rekapitulácia stavby'!AN14)</f>
        <v>Vyplň údaj</v>
      </c>
      <c r="P14" s="235"/>
      <c r="Q14" s="38"/>
      <c r="R14" s="39"/>
    </row>
    <row r="15" spans="1:66" s="1" customFormat="1" ht="6.95" customHeight="1">
      <c r="B15" s="37"/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9"/>
    </row>
    <row r="16" spans="1:66" s="1" customFormat="1" ht="14.45" customHeight="1">
      <c r="B16" s="37"/>
      <c r="C16" s="38"/>
      <c r="D16" s="32" t="s">
        <v>30</v>
      </c>
      <c r="E16" s="38"/>
      <c r="F16" s="38"/>
      <c r="G16" s="38"/>
      <c r="H16" s="38"/>
      <c r="I16" s="38"/>
      <c r="J16" s="38"/>
      <c r="K16" s="38"/>
      <c r="L16" s="38"/>
      <c r="M16" s="32" t="s">
        <v>26</v>
      </c>
      <c r="N16" s="38"/>
      <c r="O16" s="235" t="str">
        <f>IF('Rekapitulácia stavby'!AN16="","",'Rekapitulácia stavby'!AN16)</f>
        <v/>
      </c>
      <c r="P16" s="235"/>
      <c r="Q16" s="38"/>
      <c r="R16" s="39"/>
    </row>
    <row r="17" spans="2:18" s="1" customFormat="1" ht="18" customHeight="1">
      <c r="B17" s="37"/>
      <c r="C17" s="38"/>
      <c r="D17" s="38"/>
      <c r="E17" s="30" t="str">
        <f>IF('Rekapitulácia stavby'!E17="","",'Rekapitulácia stavby'!E17)</f>
        <v xml:space="preserve"> </v>
      </c>
      <c r="F17" s="38"/>
      <c r="G17" s="38"/>
      <c r="H17" s="38"/>
      <c r="I17" s="38"/>
      <c r="J17" s="38"/>
      <c r="K17" s="38"/>
      <c r="L17" s="38"/>
      <c r="M17" s="32" t="s">
        <v>27</v>
      </c>
      <c r="N17" s="38"/>
      <c r="O17" s="235" t="str">
        <f>IF('Rekapitulácia stavby'!AN17="","",'Rekapitulácia stavby'!AN17)</f>
        <v/>
      </c>
      <c r="P17" s="235"/>
      <c r="Q17" s="38"/>
      <c r="R17" s="39"/>
    </row>
    <row r="18" spans="2:18" s="1" customFormat="1" ht="6.95" customHeight="1">
      <c r="B18" s="37"/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9"/>
    </row>
    <row r="19" spans="2:18" s="1" customFormat="1" ht="14.45" customHeight="1">
      <c r="B19" s="37"/>
      <c r="C19" s="38"/>
      <c r="D19" s="32" t="s">
        <v>33</v>
      </c>
      <c r="E19" s="38"/>
      <c r="F19" s="38"/>
      <c r="G19" s="38"/>
      <c r="H19" s="38"/>
      <c r="I19" s="38"/>
      <c r="J19" s="38"/>
      <c r="K19" s="38"/>
      <c r="L19" s="38"/>
      <c r="M19" s="32" t="s">
        <v>26</v>
      </c>
      <c r="N19" s="38"/>
      <c r="O19" s="235" t="s">
        <v>5</v>
      </c>
      <c r="P19" s="235"/>
      <c r="Q19" s="38"/>
      <c r="R19" s="39"/>
    </row>
    <row r="20" spans="2:18" s="1" customFormat="1" ht="18" customHeight="1">
      <c r="B20" s="37"/>
      <c r="C20" s="38"/>
      <c r="D20" s="38"/>
      <c r="E20" s="30" t="s">
        <v>34</v>
      </c>
      <c r="F20" s="38"/>
      <c r="G20" s="38"/>
      <c r="H20" s="38"/>
      <c r="I20" s="38"/>
      <c r="J20" s="38"/>
      <c r="K20" s="38"/>
      <c r="L20" s="38"/>
      <c r="M20" s="32" t="s">
        <v>27</v>
      </c>
      <c r="N20" s="38"/>
      <c r="O20" s="235" t="s">
        <v>5</v>
      </c>
      <c r="P20" s="235"/>
      <c r="Q20" s="38"/>
      <c r="R20" s="39"/>
    </row>
    <row r="21" spans="2:18" s="1" customFormat="1" ht="6.95" customHeight="1">
      <c r="B21" s="37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9"/>
    </row>
    <row r="22" spans="2:18" s="1" customFormat="1" ht="14.45" customHeight="1">
      <c r="B22" s="37"/>
      <c r="C22" s="38"/>
      <c r="D22" s="32" t="s">
        <v>35</v>
      </c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9"/>
    </row>
    <row r="23" spans="2:18" s="1" customFormat="1" ht="206.25" customHeight="1">
      <c r="B23" s="37"/>
      <c r="C23" s="38"/>
      <c r="D23" s="38"/>
      <c r="E23" s="240" t="s">
        <v>36</v>
      </c>
      <c r="F23" s="240"/>
      <c r="G23" s="240"/>
      <c r="H23" s="240"/>
      <c r="I23" s="240"/>
      <c r="J23" s="240"/>
      <c r="K23" s="240"/>
      <c r="L23" s="240"/>
      <c r="M23" s="38"/>
      <c r="N23" s="38"/>
      <c r="O23" s="38"/>
      <c r="P23" s="38"/>
      <c r="Q23" s="38"/>
      <c r="R23" s="39"/>
    </row>
    <row r="24" spans="2:18" s="1" customFormat="1" ht="6.95" customHeight="1">
      <c r="B24" s="37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9"/>
    </row>
    <row r="25" spans="2:18" s="1" customFormat="1" ht="6.95" customHeight="1">
      <c r="B25" s="37"/>
      <c r="C25" s="38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38"/>
      <c r="R25" s="39"/>
    </row>
    <row r="26" spans="2:18" s="1" customFormat="1" ht="14.45" customHeight="1">
      <c r="B26" s="37"/>
      <c r="C26" s="38"/>
      <c r="D26" s="113" t="s">
        <v>98</v>
      </c>
      <c r="E26" s="38"/>
      <c r="F26" s="38"/>
      <c r="G26" s="38"/>
      <c r="H26" s="38"/>
      <c r="I26" s="38"/>
      <c r="J26" s="38"/>
      <c r="K26" s="38"/>
      <c r="L26" s="38"/>
      <c r="M26" s="241">
        <f>N77</f>
        <v>0</v>
      </c>
      <c r="N26" s="241"/>
      <c r="O26" s="241"/>
      <c r="P26" s="241"/>
      <c r="Q26" s="38"/>
      <c r="R26" s="39"/>
    </row>
    <row r="27" spans="2:18" s="1" customFormat="1" ht="14.45" customHeight="1">
      <c r="B27" s="37"/>
      <c r="C27" s="38"/>
      <c r="D27" s="36" t="s">
        <v>86</v>
      </c>
      <c r="E27" s="38"/>
      <c r="F27" s="38"/>
      <c r="G27" s="38"/>
      <c r="H27" s="38"/>
      <c r="I27" s="38"/>
      <c r="J27" s="38"/>
      <c r="K27" s="38"/>
      <c r="L27" s="38"/>
      <c r="M27" s="241">
        <f>N97</f>
        <v>0</v>
      </c>
      <c r="N27" s="241"/>
      <c r="O27" s="241"/>
      <c r="P27" s="241"/>
      <c r="Q27" s="38"/>
      <c r="R27" s="39"/>
    </row>
    <row r="28" spans="2:18" s="1" customFormat="1" ht="6.95" customHeight="1">
      <c r="B28" s="37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9"/>
    </row>
    <row r="29" spans="2:18" s="1" customFormat="1" ht="25.35" customHeight="1">
      <c r="B29" s="37"/>
      <c r="C29" s="38"/>
      <c r="D29" s="114" t="s">
        <v>39</v>
      </c>
      <c r="E29" s="38"/>
      <c r="F29" s="38"/>
      <c r="G29" s="38"/>
      <c r="H29" s="38"/>
      <c r="I29" s="38"/>
      <c r="J29" s="38"/>
      <c r="K29" s="38"/>
      <c r="L29" s="38"/>
      <c r="M29" s="285">
        <f>ROUND(M26+M27,2)</f>
        <v>0</v>
      </c>
      <c r="N29" s="270"/>
      <c r="O29" s="270"/>
      <c r="P29" s="270"/>
      <c r="Q29" s="38"/>
      <c r="R29" s="39"/>
    </row>
    <row r="30" spans="2:18" s="1" customFormat="1" ht="6.95" customHeight="1">
      <c r="B30" s="37"/>
      <c r="C30" s="38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38"/>
      <c r="R30" s="39"/>
    </row>
    <row r="31" spans="2:18" s="1" customFormat="1" ht="14.45" customHeight="1">
      <c r="B31" s="37"/>
      <c r="C31" s="38"/>
      <c r="D31" s="44" t="s">
        <v>40</v>
      </c>
      <c r="E31" s="44" t="s">
        <v>41</v>
      </c>
      <c r="F31" s="45">
        <v>0.2</v>
      </c>
      <c r="G31" s="115" t="s">
        <v>42</v>
      </c>
      <c r="H31" s="281">
        <f>ROUND((((SUM(BE97:BE104)+SUM(BE121:BE346))+SUM(BE348:BE352))),2)</f>
        <v>0</v>
      </c>
      <c r="I31" s="270"/>
      <c r="J31" s="270"/>
      <c r="K31" s="38"/>
      <c r="L31" s="38"/>
      <c r="M31" s="281">
        <f>ROUND(((ROUND((SUM(BE97:BE104)+SUM(BE121:BE346)), 2)*F31)+SUM(BE348:BE352)*F31),2)</f>
        <v>0</v>
      </c>
      <c r="N31" s="270"/>
      <c r="O31" s="270"/>
      <c r="P31" s="270"/>
      <c r="Q31" s="38"/>
      <c r="R31" s="39"/>
    </row>
    <row r="32" spans="2:18" s="1" customFormat="1" ht="14.45" customHeight="1">
      <c r="B32" s="37"/>
      <c r="C32" s="38"/>
      <c r="D32" s="38"/>
      <c r="E32" s="44" t="s">
        <v>43</v>
      </c>
      <c r="F32" s="45">
        <v>0.2</v>
      </c>
      <c r="G32" s="115" t="s">
        <v>42</v>
      </c>
      <c r="H32" s="281">
        <f>ROUND((((SUM(BF97:BF104)+SUM(BF121:BF346))+SUM(BF348:BF352))),2)</f>
        <v>0</v>
      </c>
      <c r="I32" s="270"/>
      <c r="J32" s="270"/>
      <c r="K32" s="38"/>
      <c r="L32" s="38"/>
      <c r="M32" s="281">
        <f>ROUND(((ROUND((SUM(BF97:BF104)+SUM(BF121:BF346)), 2)*F32)+SUM(BF348:BF352)*F32),2)</f>
        <v>0</v>
      </c>
      <c r="N32" s="270"/>
      <c r="O32" s="270"/>
      <c r="P32" s="270"/>
      <c r="Q32" s="38"/>
      <c r="R32" s="39"/>
    </row>
    <row r="33" spans="2:18" s="1" customFormat="1" ht="14.45" hidden="1" customHeight="1">
      <c r="B33" s="37"/>
      <c r="C33" s="38"/>
      <c r="D33" s="38"/>
      <c r="E33" s="44" t="s">
        <v>44</v>
      </c>
      <c r="F33" s="45">
        <v>0.2</v>
      </c>
      <c r="G33" s="115" t="s">
        <v>42</v>
      </c>
      <c r="H33" s="281">
        <f>ROUND((((SUM(BG97:BG104)+SUM(BG121:BG346))+SUM(BG348:BG352))),2)</f>
        <v>0</v>
      </c>
      <c r="I33" s="270"/>
      <c r="J33" s="270"/>
      <c r="K33" s="38"/>
      <c r="L33" s="38"/>
      <c r="M33" s="281">
        <v>0</v>
      </c>
      <c r="N33" s="270"/>
      <c r="O33" s="270"/>
      <c r="P33" s="270"/>
      <c r="Q33" s="38"/>
      <c r="R33" s="39"/>
    </row>
    <row r="34" spans="2:18" s="1" customFormat="1" ht="14.45" hidden="1" customHeight="1">
      <c r="B34" s="37"/>
      <c r="C34" s="38"/>
      <c r="D34" s="38"/>
      <c r="E34" s="44" t="s">
        <v>45</v>
      </c>
      <c r="F34" s="45">
        <v>0.2</v>
      </c>
      <c r="G34" s="115" t="s">
        <v>42</v>
      </c>
      <c r="H34" s="281">
        <f>ROUND((((SUM(BH97:BH104)+SUM(BH121:BH346))+SUM(BH348:BH352))),2)</f>
        <v>0</v>
      </c>
      <c r="I34" s="270"/>
      <c r="J34" s="270"/>
      <c r="K34" s="38"/>
      <c r="L34" s="38"/>
      <c r="M34" s="281">
        <v>0</v>
      </c>
      <c r="N34" s="270"/>
      <c r="O34" s="270"/>
      <c r="P34" s="270"/>
      <c r="Q34" s="38"/>
      <c r="R34" s="39"/>
    </row>
    <row r="35" spans="2:18" s="1" customFormat="1" ht="14.45" hidden="1" customHeight="1">
      <c r="B35" s="37"/>
      <c r="C35" s="38"/>
      <c r="D35" s="38"/>
      <c r="E35" s="44" t="s">
        <v>46</v>
      </c>
      <c r="F35" s="45">
        <v>0</v>
      </c>
      <c r="G35" s="115" t="s">
        <v>42</v>
      </c>
      <c r="H35" s="281">
        <f>ROUND((((SUM(BI97:BI104)+SUM(BI121:BI346))+SUM(BI348:BI352))),2)</f>
        <v>0</v>
      </c>
      <c r="I35" s="270"/>
      <c r="J35" s="270"/>
      <c r="K35" s="38"/>
      <c r="L35" s="38"/>
      <c r="M35" s="281">
        <v>0</v>
      </c>
      <c r="N35" s="270"/>
      <c r="O35" s="270"/>
      <c r="P35" s="270"/>
      <c r="Q35" s="38"/>
      <c r="R35" s="39"/>
    </row>
    <row r="36" spans="2:18" s="1" customFormat="1" ht="6.95" customHeight="1">
      <c r="B36" s="37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9"/>
    </row>
    <row r="37" spans="2:18" s="1" customFormat="1" ht="25.35" customHeight="1">
      <c r="B37" s="37"/>
      <c r="C37" s="111"/>
      <c r="D37" s="116" t="s">
        <v>47</v>
      </c>
      <c r="E37" s="77"/>
      <c r="F37" s="77"/>
      <c r="G37" s="117" t="s">
        <v>48</v>
      </c>
      <c r="H37" s="118" t="s">
        <v>49</v>
      </c>
      <c r="I37" s="77"/>
      <c r="J37" s="77"/>
      <c r="K37" s="77"/>
      <c r="L37" s="282">
        <f>SUM(M29:M35)</f>
        <v>0</v>
      </c>
      <c r="M37" s="282"/>
      <c r="N37" s="282"/>
      <c r="O37" s="282"/>
      <c r="P37" s="283"/>
      <c r="Q37" s="111"/>
      <c r="R37" s="39"/>
    </row>
    <row r="38" spans="2:18" s="1" customFormat="1" ht="14.45" customHeight="1">
      <c r="B38" s="37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9"/>
    </row>
    <row r="39" spans="2:18">
      <c r="B39" s="25"/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6"/>
    </row>
    <row r="40" spans="2:18" s="1" customFormat="1" ht="15">
      <c r="B40" s="37"/>
      <c r="C40" s="38"/>
      <c r="D40" s="52" t="s">
        <v>50</v>
      </c>
      <c r="E40" s="53"/>
      <c r="F40" s="53"/>
      <c r="G40" s="53"/>
      <c r="H40" s="54"/>
      <c r="I40" s="38"/>
      <c r="J40" s="52" t="s">
        <v>51</v>
      </c>
      <c r="K40" s="53"/>
      <c r="L40" s="53"/>
      <c r="M40" s="53"/>
      <c r="N40" s="53"/>
      <c r="O40" s="53"/>
      <c r="P40" s="54"/>
      <c r="Q40" s="38"/>
      <c r="R40" s="39"/>
    </row>
    <row r="41" spans="2:18">
      <c r="B41" s="25"/>
      <c r="C41" s="28"/>
      <c r="D41" s="55"/>
      <c r="E41" s="28"/>
      <c r="F41" s="28"/>
      <c r="G41" s="28"/>
      <c r="H41" s="56"/>
      <c r="I41" s="28"/>
      <c r="J41" s="55"/>
      <c r="K41" s="28"/>
      <c r="L41" s="28"/>
      <c r="M41" s="28"/>
      <c r="N41" s="28"/>
      <c r="O41" s="28"/>
      <c r="P41" s="56"/>
      <c r="Q41" s="28"/>
      <c r="R41" s="26"/>
    </row>
    <row r="42" spans="2:18">
      <c r="B42" s="25"/>
      <c r="C42" s="28"/>
      <c r="D42" s="55"/>
      <c r="E42" s="28"/>
      <c r="F42" s="28"/>
      <c r="G42" s="28"/>
      <c r="H42" s="56"/>
      <c r="I42" s="28"/>
      <c r="J42" s="55"/>
      <c r="K42" s="28"/>
      <c r="L42" s="28"/>
      <c r="M42" s="28"/>
      <c r="N42" s="28"/>
      <c r="O42" s="28"/>
      <c r="P42" s="56"/>
      <c r="Q42" s="28"/>
      <c r="R42" s="26"/>
    </row>
    <row r="43" spans="2:18">
      <c r="B43" s="25"/>
      <c r="C43" s="28"/>
      <c r="D43" s="55"/>
      <c r="E43" s="28"/>
      <c r="F43" s="28"/>
      <c r="G43" s="28"/>
      <c r="H43" s="56"/>
      <c r="I43" s="28"/>
      <c r="J43" s="55"/>
      <c r="K43" s="28"/>
      <c r="L43" s="28"/>
      <c r="M43" s="28"/>
      <c r="N43" s="28"/>
      <c r="O43" s="28"/>
      <c r="P43" s="56"/>
      <c r="Q43" s="28"/>
      <c r="R43" s="26"/>
    </row>
    <row r="44" spans="2:18">
      <c r="B44" s="25"/>
      <c r="C44" s="28"/>
      <c r="D44" s="55"/>
      <c r="E44" s="28"/>
      <c r="F44" s="28"/>
      <c r="G44" s="28"/>
      <c r="H44" s="56"/>
      <c r="I44" s="28"/>
      <c r="J44" s="55"/>
      <c r="K44" s="28"/>
      <c r="L44" s="28"/>
      <c r="M44" s="28"/>
      <c r="N44" s="28"/>
      <c r="O44" s="28"/>
      <c r="P44" s="56"/>
      <c r="Q44" s="28"/>
      <c r="R44" s="26"/>
    </row>
    <row r="45" spans="2:18">
      <c r="B45" s="25"/>
      <c r="C45" s="28"/>
      <c r="D45" s="55"/>
      <c r="E45" s="28"/>
      <c r="F45" s="28"/>
      <c r="G45" s="28"/>
      <c r="H45" s="56"/>
      <c r="I45" s="28"/>
      <c r="J45" s="55"/>
      <c r="K45" s="28"/>
      <c r="L45" s="28"/>
      <c r="M45" s="28"/>
      <c r="N45" s="28"/>
      <c r="O45" s="28"/>
      <c r="P45" s="56"/>
      <c r="Q45" s="28"/>
      <c r="R45" s="26"/>
    </row>
    <row r="46" spans="2:18">
      <c r="B46" s="25"/>
      <c r="C46" s="28"/>
      <c r="D46" s="55"/>
      <c r="E46" s="28"/>
      <c r="F46" s="28"/>
      <c r="G46" s="28"/>
      <c r="H46" s="56"/>
      <c r="I46" s="28"/>
      <c r="J46" s="55"/>
      <c r="K46" s="28"/>
      <c r="L46" s="28"/>
      <c r="M46" s="28"/>
      <c r="N46" s="28"/>
      <c r="O46" s="28"/>
      <c r="P46" s="56"/>
      <c r="Q46" s="28"/>
      <c r="R46" s="26"/>
    </row>
    <row r="47" spans="2:18">
      <c r="B47" s="25"/>
      <c r="C47" s="28"/>
      <c r="D47" s="55"/>
      <c r="E47" s="28"/>
      <c r="F47" s="28"/>
      <c r="G47" s="28"/>
      <c r="H47" s="56"/>
      <c r="I47" s="28"/>
      <c r="J47" s="55"/>
      <c r="K47" s="28"/>
      <c r="L47" s="28"/>
      <c r="M47" s="28"/>
      <c r="N47" s="28"/>
      <c r="O47" s="28"/>
      <c r="P47" s="56"/>
      <c r="Q47" s="28"/>
      <c r="R47" s="26"/>
    </row>
    <row r="48" spans="2:18">
      <c r="B48" s="25"/>
      <c r="C48" s="28"/>
      <c r="D48" s="55"/>
      <c r="E48" s="28"/>
      <c r="F48" s="28"/>
      <c r="G48" s="28"/>
      <c r="H48" s="56"/>
      <c r="I48" s="28"/>
      <c r="J48" s="55"/>
      <c r="K48" s="28"/>
      <c r="L48" s="28"/>
      <c r="M48" s="28"/>
      <c r="N48" s="28"/>
      <c r="O48" s="28"/>
      <c r="P48" s="56"/>
      <c r="Q48" s="28"/>
      <c r="R48" s="26"/>
    </row>
    <row r="49" spans="2:18" s="1" customFormat="1" ht="15">
      <c r="B49" s="37"/>
      <c r="C49" s="38"/>
      <c r="D49" s="57" t="s">
        <v>52</v>
      </c>
      <c r="E49" s="58"/>
      <c r="F49" s="58"/>
      <c r="G49" s="59" t="s">
        <v>53</v>
      </c>
      <c r="H49" s="60"/>
      <c r="I49" s="38"/>
      <c r="J49" s="57" t="s">
        <v>52</v>
      </c>
      <c r="K49" s="58"/>
      <c r="L49" s="58"/>
      <c r="M49" s="58"/>
      <c r="N49" s="59" t="s">
        <v>53</v>
      </c>
      <c r="O49" s="58"/>
      <c r="P49" s="60"/>
      <c r="Q49" s="38"/>
      <c r="R49" s="39"/>
    </row>
    <row r="50" spans="2:18">
      <c r="B50" s="25"/>
      <c r="C50" s="28"/>
      <c r="D50" s="28"/>
      <c r="E50" s="28"/>
      <c r="F50" s="28"/>
      <c r="G50" s="28"/>
      <c r="H50" s="28"/>
      <c r="I50" s="28"/>
      <c r="J50" s="28"/>
      <c r="K50" s="28"/>
      <c r="L50" s="28"/>
      <c r="M50" s="28"/>
      <c r="N50" s="28"/>
      <c r="O50" s="28"/>
      <c r="P50" s="28"/>
      <c r="Q50" s="28"/>
      <c r="R50" s="26"/>
    </row>
    <row r="51" spans="2:18" s="1" customFormat="1" ht="15">
      <c r="B51" s="37"/>
      <c r="C51" s="38"/>
      <c r="D51" s="52" t="s">
        <v>54</v>
      </c>
      <c r="E51" s="53"/>
      <c r="F51" s="53"/>
      <c r="G51" s="53"/>
      <c r="H51" s="54"/>
      <c r="I51" s="38"/>
      <c r="J51" s="52" t="s">
        <v>55</v>
      </c>
      <c r="K51" s="53"/>
      <c r="L51" s="53"/>
      <c r="M51" s="53"/>
      <c r="N51" s="53"/>
      <c r="O51" s="53"/>
      <c r="P51" s="54"/>
      <c r="Q51" s="38"/>
      <c r="R51" s="39"/>
    </row>
    <row r="52" spans="2:18">
      <c r="B52" s="25"/>
      <c r="C52" s="28"/>
      <c r="D52" s="55"/>
      <c r="E52" s="28"/>
      <c r="F52" s="28"/>
      <c r="G52" s="28"/>
      <c r="H52" s="56"/>
      <c r="I52" s="28"/>
      <c r="J52" s="55"/>
      <c r="K52" s="28"/>
      <c r="L52" s="28"/>
      <c r="M52" s="28"/>
      <c r="N52" s="28"/>
      <c r="O52" s="28"/>
      <c r="P52" s="56"/>
      <c r="Q52" s="28"/>
      <c r="R52" s="26"/>
    </row>
    <row r="53" spans="2:18">
      <c r="B53" s="25"/>
      <c r="C53" s="28"/>
      <c r="D53" s="55"/>
      <c r="E53" s="28"/>
      <c r="F53" s="28"/>
      <c r="G53" s="28"/>
      <c r="H53" s="56"/>
      <c r="I53" s="28"/>
      <c r="J53" s="55"/>
      <c r="K53" s="28"/>
      <c r="L53" s="28"/>
      <c r="M53" s="28"/>
      <c r="N53" s="28"/>
      <c r="O53" s="28"/>
      <c r="P53" s="56"/>
      <c r="Q53" s="28"/>
      <c r="R53" s="26"/>
    </row>
    <row r="54" spans="2:18">
      <c r="B54" s="25"/>
      <c r="C54" s="28"/>
      <c r="D54" s="55"/>
      <c r="E54" s="28"/>
      <c r="F54" s="28"/>
      <c r="G54" s="28"/>
      <c r="H54" s="56"/>
      <c r="I54" s="28"/>
      <c r="J54" s="55"/>
      <c r="K54" s="28"/>
      <c r="L54" s="28"/>
      <c r="M54" s="28"/>
      <c r="N54" s="28"/>
      <c r="O54" s="28"/>
      <c r="P54" s="56"/>
      <c r="Q54" s="28"/>
      <c r="R54" s="26"/>
    </row>
    <row r="55" spans="2:18">
      <c r="B55" s="25"/>
      <c r="C55" s="28"/>
      <c r="D55" s="55"/>
      <c r="E55" s="28"/>
      <c r="F55" s="28"/>
      <c r="G55" s="28"/>
      <c r="H55" s="56"/>
      <c r="I55" s="28"/>
      <c r="J55" s="55"/>
      <c r="K55" s="28"/>
      <c r="L55" s="28"/>
      <c r="M55" s="28"/>
      <c r="N55" s="28"/>
      <c r="O55" s="28"/>
      <c r="P55" s="56"/>
      <c r="Q55" s="28"/>
      <c r="R55" s="26"/>
    </row>
    <row r="56" spans="2:18">
      <c r="B56" s="25"/>
      <c r="C56" s="28"/>
      <c r="D56" s="55"/>
      <c r="E56" s="28"/>
      <c r="F56" s="28"/>
      <c r="G56" s="28"/>
      <c r="H56" s="56"/>
      <c r="I56" s="28"/>
      <c r="J56" s="55"/>
      <c r="K56" s="28"/>
      <c r="L56" s="28"/>
      <c r="M56" s="28"/>
      <c r="N56" s="28"/>
      <c r="O56" s="28"/>
      <c r="P56" s="56"/>
      <c r="Q56" s="28"/>
      <c r="R56" s="26"/>
    </row>
    <row r="57" spans="2:18">
      <c r="B57" s="25"/>
      <c r="C57" s="28"/>
      <c r="D57" s="55"/>
      <c r="E57" s="28"/>
      <c r="F57" s="28"/>
      <c r="G57" s="28"/>
      <c r="H57" s="56"/>
      <c r="I57" s="28"/>
      <c r="J57" s="55"/>
      <c r="K57" s="28"/>
      <c r="L57" s="28"/>
      <c r="M57" s="28"/>
      <c r="N57" s="28"/>
      <c r="O57" s="28"/>
      <c r="P57" s="56"/>
      <c r="Q57" s="28"/>
      <c r="R57" s="26"/>
    </row>
    <row r="58" spans="2:18">
      <c r="B58" s="25"/>
      <c r="C58" s="28"/>
      <c r="D58" s="55"/>
      <c r="E58" s="28"/>
      <c r="F58" s="28"/>
      <c r="G58" s="28"/>
      <c r="H58" s="56"/>
      <c r="I58" s="28"/>
      <c r="J58" s="55"/>
      <c r="K58" s="28"/>
      <c r="L58" s="28"/>
      <c r="M58" s="28"/>
      <c r="N58" s="28"/>
      <c r="O58" s="28"/>
      <c r="P58" s="56"/>
      <c r="Q58" s="28"/>
      <c r="R58" s="26"/>
    </row>
    <row r="59" spans="2:18">
      <c r="B59" s="25"/>
      <c r="C59" s="28"/>
      <c r="D59" s="55"/>
      <c r="E59" s="28"/>
      <c r="F59" s="28"/>
      <c r="G59" s="28"/>
      <c r="H59" s="56"/>
      <c r="I59" s="28"/>
      <c r="J59" s="55"/>
      <c r="K59" s="28"/>
      <c r="L59" s="28"/>
      <c r="M59" s="28"/>
      <c r="N59" s="28"/>
      <c r="O59" s="28"/>
      <c r="P59" s="56"/>
      <c r="Q59" s="28"/>
      <c r="R59" s="26"/>
    </row>
    <row r="60" spans="2:18" s="1" customFormat="1" ht="15">
      <c r="B60" s="37"/>
      <c r="C60" s="38"/>
      <c r="D60" s="57" t="s">
        <v>52</v>
      </c>
      <c r="E60" s="58"/>
      <c r="F60" s="58"/>
      <c r="G60" s="59" t="s">
        <v>53</v>
      </c>
      <c r="H60" s="60"/>
      <c r="I60" s="38"/>
      <c r="J60" s="57" t="s">
        <v>52</v>
      </c>
      <c r="K60" s="58"/>
      <c r="L60" s="58"/>
      <c r="M60" s="58"/>
      <c r="N60" s="59" t="s">
        <v>53</v>
      </c>
      <c r="O60" s="58"/>
      <c r="P60" s="60"/>
      <c r="Q60" s="38"/>
      <c r="R60" s="39"/>
    </row>
    <row r="61" spans="2:18" s="1" customFormat="1" ht="14.45" customHeight="1">
      <c r="B61" s="61"/>
      <c r="C61" s="62"/>
      <c r="D61" s="62"/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62"/>
      <c r="Q61" s="62"/>
      <c r="R61" s="63"/>
    </row>
    <row r="65" spans="2:47" s="1" customFormat="1" ht="6.95" customHeight="1">
      <c r="B65" s="64"/>
      <c r="C65" s="65"/>
      <c r="D65" s="65"/>
      <c r="E65" s="65"/>
      <c r="F65" s="65"/>
      <c r="G65" s="65"/>
      <c r="H65" s="65"/>
      <c r="I65" s="65"/>
      <c r="J65" s="65"/>
      <c r="K65" s="65"/>
      <c r="L65" s="65"/>
      <c r="M65" s="65"/>
      <c r="N65" s="65"/>
      <c r="O65" s="65"/>
      <c r="P65" s="65"/>
      <c r="Q65" s="65"/>
      <c r="R65" s="66"/>
    </row>
    <row r="66" spans="2:47" s="1" customFormat="1" ht="36.950000000000003" customHeight="1">
      <c r="B66" s="37"/>
      <c r="C66" s="226" t="s">
        <v>99</v>
      </c>
      <c r="D66" s="227"/>
      <c r="E66" s="227"/>
      <c r="F66" s="227"/>
      <c r="G66" s="227"/>
      <c r="H66" s="227"/>
      <c r="I66" s="227"/>
      <c r="J66" s="227"/>
      <c r="K66" s="227"/>
      <c r="L66" s="227"/>
      <c r="M66" s="227"/>
      <c r="N66" s="227"/>
      <c r="O66" s="227"/>
      <c r="P66" s="227"/>
      <c r="Q66" s="227"/>
      <c r="R66" s="39"/>
    </row>
    <row r="67" spans="2:47" s="1" customFormat="1" ht="6.95" customHeight="1">
      <c r="B67" s="37"/>
      <c r="C67" s="38"/>
      <c r="D67" s="38"/>
      <c r="E67" s="38"/>
      <c r="F67" s="38"/>
      <c r="G67" s="38"/>
      <c r="H67" s="38"/>
      <c r="I67" s="38"/>
      <c r="J67" s="38"/>
      <c r="K67" s="38"/>
      <c r="L67" s="38"/>
      <c r="M67" s="38"/>
      <c r="N67" s="38"/>
      <c r="O67" s="38"/>
      <c r="P67" s="38"/>
      <c r="Q67" s="38"/>
      <c r="R67" s="39"/>
    </row>
    <row r="68" spans="2:47" s="1" customFormat="1" ht="36.950000000000003" customHeight="1">
      <c r="B68" s="37"/>
      <c r="C68" s="71" t="s">
        <v>17</v>
      </c>
      <c r="D68" s="38"/>
      <c r="E68" s="38"/>
      <c r="F68" s="228" t="str">
        <f>F6</f>
        <v>Vstupná rampa EUBA</v>
      </c>
      <c r="G68" s="270"/>
      <c r="H68" s="270"/>
      <c r="I68" s="270"/>
      <c r="J68" s="270"/>
      <c r="K68" s="270"/>
      <c r="L68" s="270"/>
      <c r="M68" s="270"/>
      <c r="N68" s="270"/>
      <c r="O68" s="270"/>
      <c r="P68" s="270"/>
      <c r="Q68" s="38"/>
      <c r="R68" s="39"/>
    </row>
    <row r="69" spans="2:47" s="1" customFormat="1" ht="6.95" customHeight="1">
      <c r="B69" s="37"/>
      <c r="C69" s="38"/>
      <c r="D69" s="38"/>
      <c r="E69" s="38"/>
      <c r="F69" s="38"/>
      <c r="G69" s="38"/>
      <c r="H69" s="38"/>
      <c r="I69" s="38"/>
      <c r="J69" s="38"/>
      <c r="K69" s="38"/>
      <c r="L69" s="38"/>
      <c r="M69" s="38"/>
      <c r="N69" s="38"/>
      <c r="O69" s="38"/>
      <c r="P69" s="38"/>
      <c r="Q69" s="38"/>
      <c r="R69" s="39"/>
    </row>
    <row r="70" spans="2:47" s="1" customFormat="1" ht="18" customHeight="1">
      <c r="B70" s="37"/>
      <c r="C70" s="32" t="s">
        <v>21</v>
      </c>
      <c r="D70" s="38"/>
      <c r="E70" s="38"/>
      <c r="F70" s="30" t="str">
        <f>F8</f>
        <v xml:space="preserve"> </v>
      </c>
      <c r="G70" s="38"/>
      <c r="H70" s="38"/>
      <c r="I70" s="38"/>
      <c r="J70" s="38"/>
      <c r="K70" s="32" t="s">
        <v>23</v>
      </c>
      <c r="L70" s="38"/>
      <c r="M70" s="271" t="str">
        <f>IF(O8="","",O8)</f>
        <v>26. 6. 2018</v>
      </c>
      <c r="N70" s="271"/>
      <c r="O70" s="271"/>
      <c r="P70" s="271"/>
      <c r="Q70" s="38"/>
      <c r="R70" s="39"/>
    </row>
    <row r="71" spans="2:47" s="1" customFormat="1" ht="6.95" customHeight="1">
      <c r="B71" s="37"/>
      <c r="C71" s="38"/>
      <c r="D71" s="38"/>
      <c r="E71" s="38"/>
      <c r="F71" s="38"/>
      <c r="G71" s="38"/>
      <c r="H71" s="38"/>
      <c r="I71" s="38"/>
      <c r="J71" s="38"/>
      <c r="K71" s="38"/>
      <c r="L71" s="38"/>
      <c r="M71" s="38"/>
      <c r="N71" s="38"/>
      <c r="O71" s="38"/>
      <c r="P71" s="38"/>
      <c r="Q71" s="38"/>
      <c r="R71" s="39"/>
    </row>
    <row r="72" spans="2:47" s="1" customFormat="1" ht="15">
      <c r="B72" s="37"/>
      <c r="C72" s="32" t="s">
        <v>25</v>
      </c>
      <c r="D72" s="38"/>
      <c r="E72" s="38"/>
      <c r="F72" s="30" t="str">
        <f>E11</f>
        <v xml:space="preserve"> </v>
      </c>
      <c r="G72" s="38"/>
      <c r="H72" s="38"/>
      <c r="I72" s="38"/>
      <c r="J72" s="38"/>
      <c r="K72" s="32" t="s">
        <v>30</v>
      </c>
      <c r="L72" s="38"/>
      <c r="M72" s="235" t="str">
        <f>E17</f>
        <v xml:space="preserve"> </v>
      </c>
      <c r="N72" s="235"/>
      <c r="O72" s="235"/>
      <c r="P72" s="235"/>
      <c r="Q72" s="235"/>
      <c r="R72" s="39"/>
    </row>
    <row r="73" spans="2:47" s="1" customFormat="1" ht="14.45" customHeight="1">
      <c r="B73" s="37"/>
      <c r="C73" s="32" t="s">
        <v>28</v>
      </c>
      <c r="D73" s="38"/>
      <c r="E73" s="38"/>
      <c r="F73" s="30" t="str">
        <f>IF(E14="","",E14)</f>
        <v>Vyplň údaj</v>
      </c>
      <c r="G73" s="38"/>
      <c r="H73" s="38"/>
      <c r="I73" s="38"/>
      <c r="J73" s="38"/>
      <c r="K73" s="32" t="s">
        <v>33</v>
      </c>
      <c r="L73" s="38"/>
      <c r="M73" s="235" t="str">
        <f>E20</f>
        <v>Cenekon a.s.</v>
      </c>
      <c r="N73" s="235"/>
      <c r="O73" s="235"/>
      <c r="P73" s="235"/>
      <c r="Q73" s="235"/>
      <c r="R73" s="39"/>
    </row>
    <row r="74" spans="2:47" s="1" customFormat="1" ht="10.35" customHeight="1">
      <c r="B74" s="37"/>
      <c r="C74" s="38"/>
      <c r="D74" s="38"/>
      <c r="E74" s="38"/>
      <c r="F74" s="38"/>
      <c r="G74" s="38"/>
      <c r="H74" s="38"/>
      <c r="I74" s="38"/>
      <c r="J74" s="38"/>
      <c r="K74" s="38"/>
      <c r="L74" s="38"/>
      <c r="M74" s="38"/>
      <c r="N74" s="38"/>
      <c r="O74" s="38"/>
      <c r="P74" s="38"/>
      <c r="Q74" s="38"/>
      <c r="R74" s="39"/>
    </row>
    <row r="75" spans="2:47" s="1" customFormat="1" ht="29.25" customHeight="1">
      <c r="B75" s="37"/>
      <c r="C75" s="279" t="s">
        <v>100</v>
      </c>
      <c r="D75" s="280"/>
      <c r="E75" s="280"/>
      <c r="F75" s="280"/>
      <c r="G75" s="280"/>
      <c r="H75" s="111"/>
      <c r="I75" s="111"/>
      <c r="J75" s="111"/>
      <c r="K75" s="111"/>
      <c r="L75" s="111"/>
      <c r="M75" s="111"/>
      <c r="N75" s="279" t="s">
        <v>101</v>
      </c>
      <c r="O75" s="280"/>
      <c r="P75" s="280"/>
      <c r="Q75" s="280"/>
      <c r="R75" s="39"/>
    </row>
    <row r="76" spans="2:47" s="1" customFormat="1" ht="10.35" customHeight="1">
      <c r="B76" s="37"/>
      <c r="C76" s="38"/>
      <c r="D76" s="38"/>
      <c r="E76" s="38"/>
      <c r="F76" s="38"/>
      <c r="G76" s="38"/>
      <c r="H76" s="38"/>
      <c r="I76" s="38"/>
      <c r="J76" s="38"/>
      <c r="K76" s="38"/>
      <c r="L76" s="38"/>
      <c r="M76" s="38"/>
      <c r="N76" s="38"/>
      <c r="O76" s="38"/>
      <c r="P76" s="38"/>
      <c r="Q76" s="38"/>
      <c r="R76" s="39"/>
    </row>
    <row r="77" spans="2:47" s="1" customFormat="1" ht="29.25" customHeight="1">
      <c r="B77" s="37"/>
      <c r="C77" s="119" t="s">
        <v>102</v>
      </c>
      <c r="D77" s="38"/>
      <c r="E77" s="38"/>
      <c r="F77" s="38"/>
      <c r="G77" s="38"/>
      <c r="H77" s="38"/>
      <c r="I77" s="38"/>
      <c r="J77" s="38"/>
      <c r="K77" s="38"/>
      <c r="L77" s="38"/>
      <c r="M77" s="38"/>
      <c r="N77" s="211">
        <f>N121</f>
        <v>0</v>
      </c>
      <c r="O77" s="277"/>
      <c r="P77" s="277"/>
      <c r="Q77" s="277"/>
      <c r="R77" s="39"/>
      <c r="AU77" s="21" t="s">
        <v>103</v>
      </c>
    </row>
    <row r="78" spans="2:47" s="6" customFormat="1" ht="24.95" customHeight="1">
      <c r="B78" s="120"/>
      <c r="C78" s="121"/>
      <c r="D78" s="122" t="s">
        <v>104</v>
      </c>
      <c r="E78" s="121"/>
      <c r="F78" s="121"/>
      <c r="G78" s="121"/>
      <c r="H78" s="121"/>
      <c r="I78" s="121"/>
      <c r="J78" s="121"/>
      <c r="K78" s="121"/>
      <c r="L78" s="121"/>
      <c r="M78" s="121"/>
      <c r="N78" s="274">
        <f>N122</f>
        <v>0</v>
      </c>
      <c r="O78" s="275"/>
      <c r="P78" s="275"/>
      <c r="Q78" s="275"/>
      <c r="R78" s="123"/>
    </row>
    <row r="79" spans="2:47" s="7" customFormat="1" ht="19.899999999999999" customHeight="1">
      <c r="B79" s="124"/>
      <c r="C79" s="125"/>
      <c r="D79" s="99" t="s">
        <v>105</v>
      </c>
      <c r="E79" s="125"/>
      <c r="F79" s="125"/>
      <c r="G79" s="125"/>
      <c r="H79" s="125"/>
      <c r="I79" s="125"/>
      <c r="J79" s="125"/>
      <c r="K79" s="125"/>
      <c r="L79" s="125"/>
      <c r="M79" s="125"/>
      <c r="N79" s="214">
        <f>N123</f>
        <v>0</v>
      </c>
      <c r="O79" s="276"/>
      <c r="P79" s="276"/>
      <c r="Q79" s="276"/>
      <c r="R79" s="126"/>
    </row>
    <row r="80" spans="2:47" s="7" customFormat="1" ht="19.899999999999999" customHeight="1">
      <c r="B80" s="124"/>
      <c r="C80" s="125"/>
      <c r="D80" s="99" t="s">
        <v>106</v>
      </c>
      <c r="E80" s="125"/>
      <c r="F80" s="125"/>
      <c r="G80" s="125"/>
      <c r="H80" s="125"/>
      <c r="I80" s="125"/>
      <c r="J80" s="125"/>
      <c r="K80" s="125"/>
      <c r="L80" s="125"/>
      <c r="M80" s="125"/>
      <c r="N80" s="214">
        <f>N142</f>
        <v>0</v>
      </c>
      <c r="O80" s="276"/>
      <c r="P80" s="276"/>
      <c r="Q80" s="276"/>
      <c r="R80" s="126"/>
    </row>
    <row r="81" spans="2:18" s="7" customFormat="1" ht="19.899999999999999" customHeight="1">
      <c r="B81" s="124"/>
      <c r="C81" s="125"/>
      <c r="D81" s="99" t="s">
        <v>107</v>
      </c>
      <c r="E81" s="125"/>
      <c r="F81" s="125"/>
      <c r="G81" s="125"/>
      <c r="H81" s="125"/>
      <c r="I81" s="125"/>
      <c r="J81" s="125"/>
      <c r="K81" s="125"/>
      <c r="L81" s="125"/>
      <c r="M81" s="125"/>
      <c r="N81" s="214">
        <f>N180</f>
        <v>0</v>
      </c>
      <c r="O81" s="276"/>
      <c r="P81" s="276"/>
      <c r="Q81" s="276"/>
      <c r="R81" s="126"/>
    </row>
    <row r="82" spans="2:18" s="7" customFormat="1" ht="19.899999999999999" customHeight="1">
      <c r="B82" s="124"/>
      <c r="C82" s="125"/>
      <c r="D82" s="99" t="s">
        <v>108</v>
      </c>
      <c r="E82" s="125"/>
      <c r="F82" s="125"/>
      <c r="G82" s="125"/>
      <c r="H82" s="125"/>
      <c r="I82" s="125"/>
      <c r="J82" s="125"/>
      <c r="K82" s="125"/>
      <c r="L82" s="125"/>
      <c r="M82" s="125"/>
      <c r="N82" s="214">
        <f>N188</f>
        <v>0</v>
      </c>
      <c r="O82" s="276"/>
      <c r="P82" s="276"/>
      <c r="Q82" s="276"/>
      <c r="R82" s="126"/>
    </row>
    <row r="83" spans="2:18" s="7" customFormat="1" ht="19.899999999999999" customHeight="1">
      <c r="B83" s="124"/>
      <c r="C83" s="125"/>
      <c r="D83" s="99" t="s">
        <v>109</v>
      </c>
      <c r="E83" s="125"/>
      <c r="F83" s="125"/>
      <c r="G83" s="125"/>
      <c r="H83" s="125"/>
      <c r="I83" s="125"/>
      <c r="J83" s="125"/>
      <c r="K83" s="125"/>
      <c r="L83" s="125"/>
      <c r="M83" s="125"/>
      <c r="N83" s="214">
        <f>N197</f>
        <v>0</v>
      </c>
      <c r="O83" s="276"/>
      <c r="P83" s="276"/>
      <c r="Q83" s="276"/>
      <c r="R83" s="126"/>
    </row>
    <row r="84" spans="2:18" s="7" customFormat="1" ht="19.899999999999999" customHeight="1">
      <c r="B84" s="124"/>
      <c r="C84" s="125"/>
      <c r="D84" s="99" t="s">
        <v>110</v>
      </c>
      <c r="E84" s="125"/>
      <c r="F84" s="125"/>
      <c r="G84" s="125"/>
      <c r="H84" s="125"/>
      <c r="I84" s="125"/>
      <c r="J84" s="125"/>
      <c r="K84" s="125"/>
      <c r="L84" s="125"/>
      <c r="M84" s="125"/>
      <c r="N84" s="214">
        <f>N226</f>
        <v>0</v>
      </c>
      <c r="O84" s="276"/>
      <c r="P84" s="276"/>
      <c r="Q84" s="276"/>
      <c r="R84" s="126"/>
    </row>
    <row r="85" spans="2:18" s="7" customFormat="1" ht="19.899999999999999" customHeight="1">
      <c r="B85" s="124"/>
      <c r="C85" s="125"/>
      <c r="D85" s="99" t="s">
        <v>111</v>
      </c>
      <c r="E85" s="125"/>
      <c r="F85" s="125"/>
      <c r="G85" s="125"/>
      <c r="H85" s="125"/>
      <c r="I85" s="125"/>
      <c r="J85" s="125"/>
      <c r="K85" s="125"/>
      <c r="L85" s="125"/>
      <c r="M85" s="125"/>
      <c r="N85" s="214">
        <f>N231</f>
        <v>0</v>
      </c>
      <c r="O85" s="276"/>
      <c r="P85" s="276"/>
      <c r="Q85" s="276"/>
      <c r="R85" s="126"/>
    </row>
    <row r="86" spans="2:18" s="7" customFormat="1" ht="19.899999999999999" customHeight="1">
      <c r="B86" s="124"/>
      <c r="C86" s="125"/>
      <c r="D86" s="99" t="s">
        <v>112</v>
      </c>
      <c r="E86" s="125"/>
      <c r="F86" s="125"/>
      <c r="G86" s="125"/>
      <c r="H86" s="125"/>
      <c r="I86" s="125"/>
      <c r="J86" s="125"/>
      <c r="K86" s="125"/>
      <c r="L86" s="125"/>
      <c r="M86" s="125"/>
      <c r="N86" s="214">
        <f>N281</f>
        <v>0</v>
      </c>
      <c r="O86" s="276"/>
      <c r="P86" s="276"/>
      <c r="Q86" s="276"/>
      <c r="R86" s="126"/>
    </row>
    <row r="87" spans="2:18" s="6" customFormat="1" ht="24.95" customHeight="1">
      <c r="B87" s="120"/>
      <c r="C87" s="121"/>
      <c r="D87" s="122" t="s">
        <v>113</v>
      </c>
      <c r="E87" s="121"/>
      <c r="F87" s="121"/>
      <c r="G87" s="121"/>
      <c r="H87" s="121"/>
      <c r="I87" s="121"/>
      <c r="J87" s="121"/>
      <c r="K87" s="121"/>
      <c r="L87" s="121"/>
      <c r="M87" s="121"/>
      <c r="N87" s="274">
        <f>N283</f>
        <v>0</v>
      </c>
      <c r="O87" s="275"/>
      <c r="P87" s="275"/>
      <c r="Q87" s="275"/>
      <c r="R87" s="123"/>
    </row>
    <row r="88" spans="2:18" s="7" customFormat="1" ht="19.899999999999999" customHeight="1">
      <c r="B88" s="124"/>
      <c r="C88" s="125"/>
      <c r="D88" s="99" t="s">
        <v>114</v>
      </c>
      <c r="E88" s="125"/>
      <c r="F88" s="125"/>
      <c r="G88" s="125"/>
      <c r="H88" s="125"/>
      <c r="I88" s="125"/>
      <c r="J88" s="125"/>
      <c r="K88" s="125"/>
      <c r="L88" s="125"/>
      <c r="M88" s="125"/>
      <c r="N88" s="214">
        <f>N284</f>
        <v>0</v>
      </c>
      <c r="O88" s="276"/>
      <c r="P88" s="276"/>
      <c r="Q88" s="276"/>
      <c r="R88" s="126"/>
    </row>
    <row r="89" spans="2:18" s="7" customFormat="1" ht="19.899999999999999" customHeight="1">
      <c r="B89" s="124"/>
      <c r="C89" s="125"/>
      <c r="D89" s="99" t="s">
        <v>115</v>
      </c>
      <c r="E89" s="125"/>
      <c r="F89" s="125"/>
      <c r="G89" s="125"/>
      <c r="H89" s="125"/>
      <c r="I89" s="125"/>
      <c r="J89" s="125"/>
      <c r="K89" s="125"/>
      <c r="L89" s="125"/>
      <c r="M89" s="125"/>
      <c r="N89" s="214">
        <f>N299</f>
        <v>0</v>
      </c>
      <c r="O89" s="276"/>
      <c r="P89" s="276"/>
      <c r="Q89" s="276"/>
      <c r="R89" s="126"/>
    </row>
    <row r="90" spans="2:18" s="7" customFormat="1" ht="19.899999999999999" customHeight="1">
      <c r="B90" s="124"/>
      <c r="C90" s="125"/>
      <c r="D90" s="99" t="s">
        <v>116</v>
      </c>
      <c r="E90" s="125"/>
      <c r="F90" s="125"/>
      <c r="G90" s="125"/>
      <c r="H90" s="125"/>
      <c r="I90" s="125"/>
      <c r="J90" s="125"/>
      <c r="K90" s="125"/>
      <c r="L90" s="125"/>
      <c r="M90" s="125"/>
      <c r="N90" s="214">
        <f>N305</f>
        <v>0</v>
      </c>
      <c r="O90" s="276"/>
      <c r="P90" s="276"/>
      <c r="Q90" s="276"/>
      <c r="R90" s="126"/>
    </row>
    <row r="91" spans="2:18" s="7" customFormat="1" ht="19.899999999999999" customHeight="1">
      <c r="B91" s="124"/>
      <c r="C91" s="125"/>
      <c r="D91" s="99" t="s">
        <v>117</v>
      </c>
      <c r="E91" s="125"/>
      <c r="F91" s="125"/>
      <c r="G91" s="125"/>
      <c r="H91" s="125"/>
      <c r="I91" s="125"/>
      <c r="J91" s="125"/>
      <c r="K91" s="125"/>
      <c r="L91" s="125"/>
      <c r="M91" s="125"/>
      <c r="N91" s="214">
        <f>N317</f>
        <v>0</v>
      </c>
      <c r="O91" s="276"/>
      <c r="P91" s="276"/>
      <c r="Q91" s="276"/>
      <c r="R91" s="126"/>
    </row>
    <row r="92" spans="2:18" s="7" customFormat="1" ht="19.899999999999999" customHeight="1">
      <c r="B92" s="124"/>
      <c r="C92" s="125"/>
      <c r="D92" s="99" t="s">
        <v>118</v>
      </c>
      <c r="E92" s="125"/>
      <c r="F92" s="125"/>
      <c r="G92" s="125"/>
      <c r="H92" s="125"/>
      <c r="I92" s="125"/>
      <c r="J92" s="125"/>
      <c r="K92" s="125"/>
      <c r="L92" s="125"/>
      <c r="M92" s="125"/>
      <c r="N92" s="214">
        <f>N337</f>
        <v>0</v>
      </c>
      <c r="O92" s="276"/>
      <c r="P92" s="276"/>
      <c r="Q92" s="276"/>
      <c r="R92" s="126"/>
    </row>
    <row r="93" spans="2:18" s="6" customFormat="1" ht="24.95" customHeight="1">
      <c r="B93" s="120"/>
      <c r="C93" s="121"/>
      <c r="D93" s="122" t="s">
        <v>119</v>
      </c>
      <c r="E93" s="121"/>
      <c r="F93" s="121"/>
      <c r="G93" s="121"/>
      <c r="H93" s="121"/>
      <c r="I93" s="121"/>
      <c r="J93" s="121"/>
      <c r="K93" s="121"/>
      <c r="L93" s="121"/>
      <c r="M93" s="121"/>
      <c r="N93" s="274">
        <f>N344</f>
        <v>0</v>
      </c>
      <c r="O93" s="275"/>
      <c r="P93" s="275"/>
      <c r="Q93" s="275"/>
      <c r="R93" s="123"/>
    </row>
    <row r="94" spans="2:18" s="7" customFormat="1" ht="19.899999999999999" customHeight="1">
      <c r="B94" s="124"/>
      <c r="C94" s="125"/>
      <c r="D94" s="99" t="s">
        <v>120</v>
      </c>
      <c r="E94" s="125"/>
      <c r="F94" s="125"/>
      <c r="G94" s="125"/>
      <c r="H94" s="125"/>
      <c r="I94" s="125"/>
      <c r="J94" s="125"/>
      <c r="K94" s="125"/>
      <c r="L94" s="125"/>
      <c r="M94" s="125"/>
      <c r="N94" s="214">
        <f>N345</f>
        <v>0</v>
      </c>
      <c r="O94" s="276"/>
      <c r="P94" s="276"/>
      <c r="Q94" s="276"/>
      <c r="R94" s="126"/>
    </row>
    <row r="95" spans="2:18" s="6" customFormat="1" ht="21.75" customHeight="1">
      <c r="B95" s="120"/>
      <c r="C95" s="121"/>
      <c r="D95" s="122" t="s">
        <v>121</v>
      </c>
      <c r="E95" s="121"/>
      <c r="F95" s="121"/>
      <c r="G95" s="121"/>
      <c r="H95" s="121"/>
      <c r="I95" s="121"/>
      <c r="J95" s="121"/>
      <c r="K95" s="121"/>
      <c r="L95" s="121"/>
      <c r="M95" s="121"/>
      <c r="N95" s="252">
        <f>N347</f>
        <v>0</v>
      </c>
      <c r="O95" s="275"/>
      <c r="P95" s="275"/>
      <c r="Q95" s="275"/>
      <c r="R95" s="123"/>
    </row>
    <row r="96" spans="2:18" s="1" customFormat="1" ht="21.75" customHeight="1">
      <c r="B96" s="37"/>
      <c r="C96" s="38"/>
      <c r="D96" s="38"/>
      <c r="E96" s="38"/>
      <c r="F96" s="38"/>
      <c r="G96" s="38"/>
      <c r="H96" s="38"/>
      <c r="I96" s="38"/>
      <c r="J96" s="38"/>
      <c r="K96" s="38"/>
      <c r="L96" s="38"/>
      <c r="M96" s="38"/>
      <c r="N96" s="38"/>
      <c r="O96" s="38"/>
      <c r="P96" s="38"/>
      <c r="Q96" s="38"/>
      <c r="R96" s="39"/>
    </row>
    <row r="97" spans="2:65" s="1" customFormat="1" ht="29.25" customHeight="1">
      <c r="B97" s="37"/>
      <c r="C97" s="119" t="s">
        <v>122</v>
      </c>
      <c r="D97" s="38"/>
      <c r="E97" s="38"/>
      <c r="F97" s="38"/>
      <c r="G97" s="38"/>
      <c r="H97" s="38"/>
      <c r="I97" s="38"/>
      <c r="J97" s="38"/>
      <c r="K97" s="38"/>
      <c r="L97" s="38"/>
      <c r="M97" s="38"/>
      <c r="N97" s="277">
        <f>ROUND(N98+N99+N100+N101+N102+N103,2)</f>
        <v>0</v>
      </c>
      <c r="O97" s="278"/>
      <c r="P97" s="278"/>
      <c r="Q97" s="278"/>
      <c r="R97" s="39"/>
      <c r="T97" s="127"/>
      <c r="U97" s="128" t="s">
        <v>40</v>
      </c>
    </row>
    <row r="98" spans="2:65" s="1" customFormat="1" ht="18" customHeight="1">
      <c r="B98" s="129"/>
      <c r="C98" s="130"/>
      <c r="D98" s="212" t="s">
        <v>123</v>
      </c>
      <c r="E98" s="268"/>
      <c r="F98" s="268"/>
      <c r="G98" s="268"/>
      <c r="H98" s="268"/>
      <c r="I98" s="130"/>
      <c r="J98" s="130"/>
      <c r="K98" s="130"/>
      <c r="L98" s="130"/>
      <c r="M98" s="130"/>
      <c r="N98" s="215">
        <f>ROUND(N77*T98,2)</f>
        <v>0</v>
      </c>
      <c r="O98" s="269"/>
      <c r="P98" s="269"/>
      <c r="Q98" s="269"/>
      <c r="R98" s="132"/>
      <c r="S98" s="133"/>
      <c r="T98" s="134"/>
      <c r="U98" s="135" t="s">
        <v>43</v>
      </c>
      <c r="V98" s="133"/>
      <c r="W98" s="133"/>
      <c r="X98" s="133"/>
      <c r="Y98" s="133"/>
      <c r="Z98" s="133"/>
      <c r="AA98" s="133"/>
      <c r="AB98" s="133"/>
      <c r="AC98" s="133"/>
      <c r="AD98" s="133"/>
      <c r="AE98" s="133"/>
      <c r="AF98" s="133"/>
      <c r="AG98" s="133"/>
      <c r="AH98" s="133"/>
      <c r="AI98" s="133"/>
      <c r="AJ98" s="133"/>
      <c r="AK98" s="133"/>
      <c r="AL98" s="133"/>
      <c r="AM98" s="133"/>
      <c r="AN98" s="133"/>
      <c r="AO98" s="133"/>
      <c r="AP98" s="133"/>
      <c r="AQ98" s="133"/>
      <c r="AR98" s="133"/>
      <c r="AS98" s="133"/>
      <c r="AT98" s="133"/>
      <c r="AU98" s="133"/>
      <c r="AV98" s="133"/>
      <c r="AW98" s="133"/>
      <c r="AX98" s="133"/>
      <c r="AY98" s="136" t="s">
        <v>124</v>
      </c>
      <c r="AZ98" s="133"/>
      <c r="BA98" s="133"/>
      <c r="BB98" s="133"/>
      <c r="BC98" s="133"/>
      <c r="BD98" s="133"/>
      <c r="BE98" s="137">
        <f t="shared" ref="BE98:BE103" si="0">IF(U98="základná",N98,0)</f>
        <v>0</v>
      </c>
      <c r="BF98" s="137">
        <f t="shared" ref="BF98:BF103" si="1">IF(U98="znížená",N98,0)</f>
        <v>0</v>
      </c>
      <c r="BG98" s="137">
        <f t="shared" ref="BG98:BG103" si="2">IF(U98="zákl. prenesená",N98,0)</f>
        <v>0</v>
      </c>
      <c r="BH98" s="137">
        <f t="shared" ref="BH98:BH103" si="3">IF(U98="zníž. prenesená",N98,0)</f>
        <v>0</v>
      </c>
      <c r="BI98" s="137">
        <f t="shared" ref="BI98:BI103" si="4">IF(U98="nulová",N98,0)</f>
        <v>0</v>
      </c>
      <c r="BJ98" s="136" t="s">
        <v>125</v>
      </c>
      <c r="BK98" s="133"/>
      <c r="BL98" s="133"/>
      <c r="BM98" s="133"/>
    </row>
    <row r="99" spans="2:65" s="1" customFormat="1" ht="18" customHeight="1">
      <c r="B99" s="129"/>
      <c r="C99" s="130"/>
      <c r="D99" s="212" t="s">
        <v>126</v>
      </c>
      <c r="E99" s="268"/>
      <c r="F99" s="268"/>
      <c r="G99" s="268"/>
      <c r="H99" s="268"/>
      <c r="I99" s="130"/>
      <c r="J99" s="130"/>
      <c r="K99" s="130"/>
      <c r="L99" s="130"/>
      <c r="M99" s="130"/>
      <c r="N99" s="215">
        <f>ROUND(N77*T99,2)</f>
        <v>0</v>
      </c>
      <c r="O99" s="269"/>
      <c r="P99" s="269"/>
      <c r="Q99" s="269"/>
      <c r="R99" s="132"/>
      <c r="S99" s="133"/>
      <c r="T99" s="134"/>
      <c r="U99" s="135" t="s">
        <v>43</v>
      </c>
      <c r="V99" s="133"/>
      <c r="W99" s="133"/>
      <c r="X99" s="133"/>
      <c r="Y99" s="133"/>
      <c r="Z99" s="133"/>
      <c r="AA99" s="133"/>
      <c r="AB99" s="133"/>
      <c r="AC99" s="133"/>
      <c r="AD99" s="133"/>
      <c r="AE99" s="133"/>
      <c r="AF99" s="133"/>
      <c r="AG99" s="133"/>
      <c r="AH99" s="133"/>
      <c r="AI99" s="133"/>
      <c r="AJ99" s="133"/>
      <c r="AK99" s="133"/>
      <c r="AL99" s="133"/>
      <c r="AM99" s="133"/>
      <c r="AN99" s="133"/>
      <c r="AO99" s="133"/>
      <c r="AP99" s="133"/>
      <c r="AQ99" s="133"/>
      <c r="AR99" s="133"/>
      <c r="AS99" s="133"/>
      <c r="AT99" s="133"/>
      <c r="AU99" s="133"/>
      <c r="AV99" s="133"/>
      <c r="AW99" s="133"/>
      <c r="AX99" s="133"/>
      <c r="AY99" s="136" t="s">
        <v>124</v>
      </c>
      <c r="AZ99" s="133"/>
      <c r="BA99" s="133"/>
      <c r="BB99" s="133"/>
      <c r="BC99" s="133"/>
      <c r="BD99" s="133"/>
      <c r="BE99" s="137">
        <f t="shared" si="0"/>
        <v>0</v>
      </c>
      <c r="BF99" s="137">
        <f t="shared" si="1"/>
        <v>0</v>
      </c>
      <c r="BG99" s="137">
        <f t="shared" si="2"/>
        <v>0</v>
      </c>
      <c r="BH99" s="137">
        <f t="shared" si="3"/>
        <v>0</v>
      </c>
      <c r="BI99" s="137">
        <f t="shared" si="4"/>
        <v>0</v>
      </c>
      <c r="BJ99" s="136" t="s">
        <v>125</v>
      </c>
      <c r="BK99" s="133"/>
      <c r="BL99" s="133"/>
      <c r="BM99" s="133"/>
    </row>
    <row r="100" spans="2:65" s="1" customFormat="1" ht="18" customHeight="1">
      <c r="B100" s="129"/>
      <c r="C100" s="130"/>
      <c r="D100" s="212" t="s">
        <v>127</v>
      </c>
      <c r="E100" s="268"/>
      <c r="F100" s="268"/>
      <c r="G100" s="268"/>
      <c r="H100" s="268"/>
      <c r="I100" s="130"/>
      <c r="J100" s="130"/>
      <c r="K100" s="130"/>
      <c r="L100" s="130"/>
      <c r="M100" s="130"/>
      <c r="N100" s="215">
        <f>ROUND(N77*T100,2)</f>
        <v>0</v>
      </c>
      <c r="O100" s="269"/>
      <c r="P100" s="269"/>
      <c r="Q100" s="269"/>
      <c r="R100" s="132"/>
      <c r="S100" s="133"/>
      <c r="T100" s="134"/>
      <c r="U100" s="135" t="s">
        <v>43</v>
      </c>
      <c r="V100" s="133"/>
      <c r="W100" s="133"/>
      <c r="X100" s="133"/>
      <c r="Y100" s="133"/>
      <c r="Z100" s="133"/>
      <c r="AA100" s="133"/>
      <c r="AB100" s="133"/>
      <c r="AC100" s="133"/>
      <c r="AD100" s="133"/>
      <c r="AE100" s="133"/>
      <c r="AF100" s="133"/>
      <c r="AG100" s="133"/>
      <c r="AH100" s="133"/>
      <c r="AI100" s="133"/>
      <c r="AJ100" s="133"/>
      <c r="AK100" s="133"/>
      <c r="AL100" s="133"/>
      <c r="AM100" s="133"/>
      <c r="AN100" s="133"/>
      <c r="AO100" s="133"/>
      <c r="AP100" s="133"/>
      <c r="AQ100" s="133"/>
      <c r="AR100" s="133"/>
      <c r="AS100" s="133"/>
      <c r="AT100" s="133"/>
      <c r="AU100" s="133"/>
      <c r="AV100" s="133"/>
      <c r="AW100" s="133"/>
      <c r="AX100" s="133"/>
      <c r="AY100" s="136" t="s">
        <v>124</v>
      </c>
      <c r="AZ100" s="133"/>
      <c r="BA100" s="133"/>
      <c r="BB100" s="133"/>
      <c r="BC100" s="133"/>
      <c r="BD100" s="133"/>
      <c r="BE100" s="137">
        <f t="shared" si="0"/>
        <v>0</v>
      </c>
      <c r="BF100" s="137">
        <f t="shared" si="1"/>
        <v>0</v>
      </c>
      <c r="BG100" s="137">
        <f t="shared" si="2"/>
        <v>0</v>
      </c>
      <c r="BH100" s="137">
        <f t="shared" si="3"/>
        <v>0</v>
      </c>
      <c r="BI100" s="137">
        <f t="shared" si="4"/>
        <v>0</v>
      </c>
      <c r="BJ100" s="136" t="s">
        <v>125</v>
      </c>
      <c r="BK100" s="133"/>
      <c r="BL100" s="133"/>
      <c r="BM100" s="133"/>
    </row>
    <row r="101" spans="2:65" s="1" customFormat="1" ht="18" customHeight="1">
      <c r="B101" s="129"/>
      <c r="C101" s="130"/>
      <c r="D101" s="212" t="s">
        <v>128</v>
      </c>
      <c r="E101" s="268"/>
      <c r="F101" s="268"/>
      <c r="G101" s="268"/>
      <c r="H101" s="268"/>
      <c r="I101" s="130"/>
      <c r="J101" s="130"/>
      <c r="K101" s="130"/>
      <c r="L101" s="130"/>
      <c r="M101" s="130"/>
      <c r="N101" s="215">
        <f>ROUND(N77*T101,2)</f>
        <v>0</v>
      </c>
      <c r="O101" s="269"/>
      <c r="P101" s="269"/>
      <c r="Q101" s="269"/>
      <c r="R101" s="132"/>
      <c r="S101" s="133"/>
      <c r="T101" s="134"/>
      <c r="U101" s="135" t="s">
        <v>43</v>
      </c>
      <c r="V101" s="133"/>
      <c r="W101" s="133"/>
      <c r="X101" s="133"/>
      <c r="Y101" s="133"/>
      <c r="Z101" s="133"/>
      <c r="AA101" s="133"/>
      <c r="AB101" s="133"/>
      <c r="AC101" s="133"/>
      <c r="AD101" s="133"/>
      <c r="AE101" s="133"/>
      <c r="AF101" s="133"/>
      <c r="AG101" s="133"/>
      <c r="AH101" s="133"/>
      <c r="AI101" s="133"/>
      <c r="AJ101" s="133"/>
      <c r="AK101" s="133"/>
      <c r="AL101" s="133"/>
      <c r="AM101" s="133"/>
      <c r="AN101" s="133"/>
      <c r="AO101" s="133"/>
      <c r="AP101" s="133"/>
      <c r="AQ101" s="133"/>
      <c r="AR101" s="133"/>
      <c r="AS101" s="133"/>
      <c r="AT101" s="133"/>
      <c r="AU101" s="133"/>
      <c r="AV101" s="133"/>
      <c r="AW101" s="133"/>
      <c r="AX101" s="133"/>
      <c r="AY101" s="136" t="s">
        <v>124</v>
      </c>
      <c r="AZ101" s="133"/>
      <c r="BA101" s="133"/>
      <c r="BB101" s="133"/>
      <c r="BC101" s="133"/>
      <c r="BD101" s="133"/>
      <c r="BE101" s="137">
        <f t="shared" si="0"/>
        <v>0</v>
      </c>
      <c r="BF101" s="137">
        <f t="shared" si="1"/>
        <v>0</v>
      </c>
      <c r="BG101" s="137">
        <f t="shared" si="2"/>
        <v>0</v>
      </c>
      <c r="BH101" s="137">
        <f t="shared" si="3"/>
        <v>0</v>
      </c>
      <c r="BI101" s="137">
        <f t="shared" si="4"/>
        <v>0</v>
      </c>
      <c r="BJ101" s="136" t="s">
        <v>125</v>
      </c>
      <c r="BK101" s="133"/>
      <c r="BL101" s="133"/>
      <c r="BM101" s="133"/>
    </row>
    <row r="102" spans="2:65" s="1" customFormat="1" ht="18" customHeight="1">
      <c r="B102" s="129"/>
      <c r="C102" s="130"/>
      <c r="D102" s="212" t="s">
        <v>129</v>
      </c>
      <c r="E102" s="268"/>
      <c r="F102" s="268"/>
      <c r="G102" s="268"/>
      <c r="H102" s="268"/>
      <c r="I102" s="130"/>
      <c r="J102" s="130"/>
      <c r="K102" s="130"/>
      <c r="L102" s="130"/>
      <c r="M102" s="130"/>
      <c r="N102" s="215">
        <f>ROUND(N77*T102,2)</f>
        <v>0</v>
      </c>
      <c r="O102" s="269"/>
      <c r="P102" s="269"/>
      <c r="Q102" s="269"/>
      <c r="R102" s="132"/>
      <c r="S102" s="133"/>
      <c r="T102" s="134"/>
      <c r="U102" s="135" t="s">
        <v>43</v>
      </c>
      <c r="V102" s="133"/>
      <c r="W102" s="133"/>
      <c r="X102" s="133"/>
      <c r="Y102" s="133"/>
      <c r="Z102" s="133"/>
      <c r="AA102" s="133"/>
      <c r="AB102" s="133"/>
      <c r="AC102" s="133"/>
      <c r="AD102" s="133"/>
      <c r="AE102" s="133"/>
      <c r="AF102" s="133"/>
      <c r="AG102" s="133"/>
      <c r="AH102" s="133"/>
      <c r="AI102" s="133"/>
      <c r="AJ102" s="133"/>
      <c r="AK102" s="133"/>
      <c r="AL102" s="133"/>
      <c r="AM102" s="133"/>
      <c r="AN102" s="133"/>
      <c r="AO102" s="133"/>
      <c r="AP102" s="133"/>
      <c r="AQ102" s="133"/>
      <c r="AR102" s="133"/>
      <c r="AS102" s="133"/>
      <c r="AT102" s="133"/>
      <c r="AU102" s="133"/>
      <c r="AV102" s="133"/>
      <c r="AW102" s="133"/>
      <c r="AX102" s="133"/>
      <c r="AY102" s="136" t="s">
        <v>124</v>
      </c>
      <c r="AZ102" s="133"/>
      <c r="BA102" s="133"/>
      <c r="BB102" s="133"/>
      <c r="BC102" s="133"/>
      <c r="BD102" s="133"/>
      <c r="BE102" s="137">
        <f t="shared" si="0"/>
        <v>0</v>
      </c>
      <c r="BF102" s="137">
        <f t="shared" si="1"/>
        <v>0</v>
      </c>
      <c r="BG102" s="137">
        <f t="shared" si="2"/>
        <v>0</v>
      </c>
      <c r="BH102" s="137">
        <f t="shared" si="3"/>
        <v>0</v>
      </c>
      <c r="BI102" s="137">
        <f t="shared" si="4"/>
        <v>0</v>
      </c>
      <c r="BJ102" s="136" t="s">
        <v>125</v>
      </c>
      <c r="BK102" s="133"/>
      <c r="BL102" s="133"/>
      <c r="BM102" s="133"/>
    </row>
    <row r="103" spans="2:65" s="1" customFormat="1" ht="18" customHeight="1">
      <c r="B103" s="129"/>
      <c r="C103" s="130"/>
      <c r="D103" s="131" t="s">
        <v>130</v>
      </c>
      <c r="E103" s="130"/>
      <c r="F103" s="130"/>
      <c r="G103" s="130"/>
      <c r="H103" s="130"/>
      <c r="I103" s="130"/>
      <c r="J103" s="130"/>
      <c r="K103" s="130"/>
      <c r="L103" s="130"/>
      <c r="M103" s="130"/>
      <c r="N103" s="215">
        <f>ROUND(N77*T103,2)</f>
        <v>0</v>
      </c>
      <c r="O103" s="269"/>
      <c r="P103" s="269"/>
      <c r="Q103" s="269"/>
      <c r="R103" s="132"/>
      <c r="S103" s="133"/>
      <c r="T103" s="138"/>
      <c r="U103" s="139" t="s">
        <v>43</v>
      </c>
      <c r="V103" s="133"/>
      <c r="W103" s="133"/>
      <c r="X103" s="133"/>
      <c r="Y103" s="133"/>
      <c r="Z103" s="133"/>
      <c r="AA103" s="133"/>
      <c r="AB103" s="133"/>
      <c r="AC103" s="133"/>
      <c r="AD103" s="133"/>
      <c r="AE103" s="133"/>
      <c r="AF103" s="133"/>
      <c r="AG103" s="133"/>
      <c r="AH103" s="133"/>
      <c r="AI103" s="133"/>
      <c r="AJ103" s="133"/>
      <c r="AK103" s="133"/>
      <c r="AL103" s="133"/>
      <c r="AM103" s="133"/>
      <c r="AN103" s="133"/>
      <c r="AO103" s="133"/>
      <c r="AP103" s="133"/>
      <c r="AQ103" s="133"/>
      <c r="AR103" s="133"/>
      <c r="AS103" s="133"/>
      <c r="AT103" s="133"/>
      <c r="AU103" s="133"/>
      <c r="AV103" s="133"/>
      <c r="AW103" s="133"/>
      <c r="AX103" s="133"/>
      <c r="AY103" s="136" t="s">
        <v>131</v>
      </c>
      <c r="AZ103" s="133"/>
      <c r="BA103" s="133"/>
      <c r="BB103" s="133"/>
      <c r="BC103" s="133"/>
      <c r="BD103" s="133"/>
      <c r="BE103" s="137">
        <f t="shared" si="0"/>
        <v>0</v>
      </c>
      <c r="BF103" s="137">
        <f t="shared" si="1"/>
        <v>0</v>
      </c>
      <c r="BG103" s="137">
        <f t="shared" si="2"/>
        <v>0</v>
      </c>
      <c r="BH103" s="137">
        <f t="shared" si="3"/>
        <v>0</v>
      </c>
      <c r="BI103" s="137">
        <f t="shared" si="4"/>
        <v>0</v>
      </c>
      <c r="BJ103" s="136" t="s">
        <v>125</v>
      </c>
      <c r="BK103" s="133"/>
      <c r="BL103" s="133"/>
      <c r="BM103" s="133"/>
    </row>
    <row r="104" spans="2:65" s="1" customFormat="1">
      <c r="B104" s="37"/>
      <c r="C104" s="38"/>
      <c r="D104" s="38"/>
      <c r="E104" s="38"/>
      <c r="F104" s="38"/>
      <c r="G104" s="38"/>
      <c r="H104" s="38"/>
      <c r="I104" s="38"/>
      <c r="J104" s="38"/>
      <c r="K104" s="38"/>
      <c r="L104" s="38"/>
      <c r="M104" s="38"/>
      <c r="N104" s="38"/>
      <c r="O104" s="38"/>
      <c r="P104" s="38"/>
      <c r="Q104" s="38"/>
      <c r="R104" s="39"/>
    </row>
    <row r="105" spans="2:65" s="1" customFormat="1" ht="29.25" customHeight="1">
      <c r="B105" s="37"/>
      <c r="C105" s="110" t="s">
        <v>91</v>
      </c>
      <c r="D105" s="111"/>
      <c r="E105" s="111"/>
      <c r="F105" s="111"/>
      <c r="G105" s="111"/>
      <c r="H105" s="111"/>
      <c r="I105" s="111"/>
      <c r="J105" s="111"/>
      <c r="K105" s="111"/>
      <c r="L105" s="216">
        <f>ROUND(SUM(N77+N97),2)</f>
        <v>0</v>
      </c>
      <c r="M105" s="216"/>
      <c r="N105" s="216"/>
      <c r="O105" s="216"/>
      <c r="P105" s="216"/>
      <c r="Q105" s="216"/>
      <c r="R105" s="39"/>
    </row>
    <row r="106" spans="2:65" s="1" customFormat="1" ht="6.95" customHeight="1">
      <c r="B106" s="61"/>
      <c r="C106" s="62"/>
      <c r="D106" s="62"/>
      <c r="E106" s="62"/>
      <c r="F106" s="62"/>
      <c r="G106" s="62"/>
      <c r="H106" s="62"/>
      <c r="I106" s="62"/>
      <c r="J106" s="62"/>
      <c r="K106" s="62"/>
      <c r="L106" s="62"/>
      <c r="M106" s="62"/>
      <c r="N106" s="62"/>
      <c r="O106" s="62"/>
      <c r="P106" s="62"/>
      <c r="Q106" s="62"/>
      <c r="R106" s="63"/>
    </row>
    <row r="110" spans="2:65" s="1" customFormat="1" ht="6.95" customHeight="1">
      <c r="B110" s="64"/>
      <c r="C110" s="65"/>
      <c r="D110" s="65"/>
      <c r="E110" s="65"/>
      <c r="F110" s="65"/>
      <c r="G110" s="65"/>
      <c r="H110" s="65"/>
      <c r="I110" s="65"/>
      <c r="J110" s="65"/>
      <c r="K110" s="65"/>
      <c r="L110" s="65"/>
      <c r="M110" s="65"/>
      <c r="N110" s="65"/>
      <c r="O110" s="65"/>
      <c r="P110" s="65"/>
      <c r="Q110" s="65"/>
      <c r="R110" s="66"/>
    </row>
    <row r="111" spans="2:65" s="1" customFormat="1" ht="36.950000000000003" customHeight="1">
      <c r="B111" s="37"/>
      <c r="C111" s="226" t="s">
        <v>132</v>
      </c>
      <c r="D111" s="270"/>
      <c r="E111" s="270"/>
      <c r="F111" s="270"/>
      <c r="G111" s="270"/>
      <c r="H111" s="270"/>
      <c r="I111" s="270"/>
      <c r="J111" s="270"/>
      <c r="K111" s="270"/>
      <c r="L111" s="270"/>
      <c r="M111" s="270"/>
      <c r="N111" s="270"/>
      <c r="O111" s="270"/>
      <c r="P111" s="270"/>
      <c r="Q111" s="270"/>
      <c r="R111" s="39"/>
    </row>
    <row r="112" spans="2:65" s="1" customFormat="1" ht="6.95" customHeight="1">
      <c r="B112" s="37"/>
      <c r="C112" s="38"/>
      <c r="D112" s="38"/>
      <c r="E112" s="38"/>
      <c r="F112" s="38"/>
      <c r="G112" s="38"/>
      <c r="H112" s="38"/>
      <c r="I112" s="38"/>
      <c r="J112" s="38"/>
      <c r="K112" s="38"/>
      <c r="L112" s="38"/>
      <c r="M112" s="38"/>
      <c r="N112" s="38"/>
      <c r="O112" s="38"/>
      <c r="P112" s="38"/>
      <c r="Q112" s="38"/>
      <c r="R112" s="39"/>
    </row>
    <row r="113" spans="2:65" s="1" customFormat="1" ht="36.950000000000003" customHeight="1">
      <c r="B113" s="37"/>
      <c r="C113" s="71" t="s">
        <v>17</v>
      </c>
      <c r="D113" s="38"/>
      <c r="E113" s="38"/>
      <c r="F113" s="228" t="str">
        <f>F6</f>
        <v>Vstupná rampa EUBA</v>
      </c>
      <c r="G113" s="270"/>
      <c r="H113" s="270"/>
      <c r="I113" s="270"/>
      <c r="J113" s="270"/>
      <c r="K113" s="270"/>
      <c r="L113" s="270"/>
      <c r="M113" s="270"/>
      <c r="N113" s="270"/>
      <c r="O113" s="270"/>
      <c r="P113" s="270"/>
      <c r="Q113" s="38"/>
      <c r="R113" s="39"/>
    </row>
    <row r="114" spans="2:65" s="1" customFormat="1" ht="6.95" customHeight="1">
      <c r="B114" s="37"/>
      <c r="C114" s="38"/>
      <c r="D114" s="38"/>
      <c r="E114" s="38"/>
      <c r="F114" s="38"/>
      <c r="G114" s="38"/>
      <c r="H114" s="38"/>
      <c r="I114" s="38"/>
      <c r="J114" s="38"/>
      <c r="K114" s="38"/>
      <c r="L114" s="38"/>
      <c r="M114" s="38"/>
      <c r="N114" s="38"/>
      <c r="O114" s="38"/>
      <c r="P114" s="38"/>
      <c r="Q114" s="38"/>
      <c r="R114" s="39"/>
    </row>
    <row r="115" spans="2:65" s="1" customFormat="1" ht="18" customHeight="1">
      <c r="B115" s="37"/>
      <c r="C115" s="32" t="s">
        <v>21</v>
      </c>
      <c r="D115" s="38"/>
      <c r="E115" s="38"/>
      <c r="F115" s="30" t="str">
        <f>F8</f>
        <v xml:space="preserve"> </v>
      </c>
      <c r="G115" s="38"/>
      <c r="H115" s="38"/>
      <c r="I115" s="38"/>
      <c r="J115" s="38"/>
      <c r="K115" s="32" t="s">
        <v>23</v>
      </c>
      <c r="L115" s="38"/>
      <c r="M115" s="271" t="str">
        <f>IF(O8="","",O8)</f>
        <v>26. 6. 2018</v>
      </c>
      <c r="N115" s="271"/>
      <c r="O115" s="271"/>
      <c r="P115" s="271"/>
      <c r="Q115" s="38"/>
      <c r="R115" s="39"/>
    </row>
    <row r="116" spans="2:65" s="1" customFormat="1" ht="6.95" customHeight="1">
      <c r="B116" s="37"/>
      <c r="C116" s="38"/>
      <c r="D116" s="38"/>
      <c r="E116" s="38"/>
      <c r="F116" s="38"/>
      <c r="G116" s="38"/>
      <c r="H116" s="38"/>
      <c r="I116" s="38"/>
      <c r="J116" s="38"/>
      <c r="K116" s="38"/>
      <c r="L116" s="38"/>
      <c r="M116" s="38"/>
      <c r="N116" s="38"/>
      <c r="O116" s="38"/>
      <c r="P116" s="38"/>
      <c r="Q116" s="38"/>
      <c r="R116" s="39"/>
    </row>
    <row r="117" spans="2:65" s="1" customFormat="1" ht="15">
      <c r="B117" s="37"/>
      <c r="C117" s="32" t="s">
        <v>25</v>
      </c>
      <c r="D117" s="38"/>
      <c r="E117" s="38"/>
      <c r="F117" s="30" t="str">
        <f>E11</f>
        <v xml:space="preserve"> </v>
      </c>
      <c r="G117" s="38"/>
      <c r="H117" s="38"/>
      <c r="I117" s="38"/>
      <c r="J117" s="38"/>
      <c r="K117" s="32" t="s">
        <v>30</v>
      </c>
      <c r="L117" s="38"/>
      <c r="M117" s="235" t="str">
        <f>E17</f>
        <v xml:space="preserve"> </v>
      </c>
      <c r="N117" s="235"/>
      <c r="O117" s="235"/>
      <c r="P117" s="235"/>
      <c r="Q117" s="235"/>
      <c r="R117" s="39"/>
    </row>
    <row r="118" spans="2:65" s="1" customFormat="1" ht="14.45" customHeight="1">
      <c r="B118" s="37"/>
      <c r="C118" s="32" t="s">
        <v>28</v>
      </c>
      <c r="D118" s="38"/>
      <c r="E118" s="38"/>
      <c r="F118" s="30" t="str">
        <f>IF(E14="","",E14)</f>
        <v>Vyplň údaj</v>
      </c>
      <c r="G118" s="38"/>
      <c r="H118" s="38"/>
      <c r="I118" s="38"/>
      <c r="J118" s="38"/>
      <c r="K118" s="32" t="s">
        <v>33</v>
      </c>
      <c r="L118" s="38"/>
      <c r="M118" s="235" t="str">
        <f>E20</f>
        <v>Cenekon a.s.</v>
      </c>
      <c r="N118" s="235"/>
      <c r="O118" s="235"/>
      <c r="P118" s="235"/>
      <c r="Q118" s="235"/>
      <c r="R118" s="39"/>
    </row>
    <row r="119" spans="2:65" s="1" customFormat="1" ht="10.35" customHeight="1">
      <c r="B119" s="37"/>
      <c r="C119" s="38"/>
      <c r="D119" s="38"/>
      <c r="E119" s="38"/>
      <c r="F119" s="38"/>
      <c r="G119" s="38"/>
      <c r="H119" s="38"/>
      <c r="I119" s="38"/>
      <c r="J119" s="38"/>
      <c r="K119" s="38"/>
      <c r="L119" s="38"/>
      <c r="M119" s="38"/>
      <c r="N119" s="38"/>
      <c r="O119" s="38"/>
      <c r="P119" s="38"/>
      <c r="Q119" s="38"/>
      <c r="R119" s="39"/>
    </row>
    <row r="120" spans="2:65" s="8" customFormat="1" ht="29.25" customHeight="1">
      <c r="B120" s="140"/>
      <c r="C120" s="141" t="s">
        <v>133</v>
      </c>
      <c r="D120" s="142" t="s">
        <v>134</v>
      </c>
      <c r="E120" s="142" t="s">
        <v>58</v>
      </c>
      <c r="F120" s="272" t="s">
        <v>135</v>
      </c>
      <c r="G120" s="272"/>
      <c r="H120" s="272"/>
      <c r="I120" s="272"/>
      <c r="J120" s="142" t="s">
        <v>136</v>
      </c>
      <c r="K120" s="142" t="s">
        <v>137</v>
      </c>
      <c r="L120" s="272" t="s">
        <v>138</v>
      </c>
      <c r="M120" s="272"/>
      <c r="N120" s="272" t="s">
        <v>101</v>
      </c>
      <c r="O120" s="272"/>
      <c r="P120" s="272"/>
      <c r="Q120" s="273"/>
      <c r="R120" s="143"/>
      <c r="T120" s="78" t="s">
        <v>139</v>
      </c>
      <c r="U120" s="79" t="s">
        <v>40</v>
      </c>
      <c r="V120" s="79" t="s">
        <v>140</v>
      </c>
      <c r="W120" s="79" t="s">
        <v>141</v>
      </c>
      <c r="X120" s="79" t="s">
        <v>142</v>
      </c>
      <c r="Y120" s="79" t="s">
        <v>143</v>
      </c>
      <c r="Z120" s="79" t="s">
        <v>144</v>
      </c>
      <c r="AA120" s="80" t="s">
        <v>145</v>
      </c>
    </row>
    <row r="121" spans="2:65" s="1" customFormat="1" ht="29.25" customHeight="1">
      <c r="B121" s="37"/>
      <c r="C121" s="82" t="s">
        <v>98</v>
      </c>
      <c r="D121" s="38"/>
      <c r="E121" s="38"/>
      <c r="F121" s="38"/>
      <c r="G121" s="38"/>
      <c r="H121" s="38"/>
      <c r="I121" s="38"/>
      <c r="J121" s="38"/>
      <c r="K121" s="38"/>
      <c r="L121" s="38"/>
      <c r="M121" s="38"/>
      <c r="N121" s="250">
        <f>BK121</f>
        <v>0</v>
      </c>
      <c r="O121" s="251"/>
      <c r="P121" s="251"/>
      <c r="Q121" s="251"/>
      <c r="R121" s="39"/>
      <c r="T121" s="81"/>
      <c r="U121" s="53"/>
      <c r="V121" s="53"/>
      <c r="W121" s="144">
        <f>W122+W283+W344+W347</f>
        <v>0</v>
      </c>
      <c r="X121" s="53"/>
      <c r="Y121" s="144">
        <f>Y122+Y283+Y344+Y347</f>
        <v>118.83538039299999</v>
      </c>
      <c r="Z121" s="53"/>
      <c r="AA121" s="145">
        <f>AA122+AA283+AA344+AA347</f>
        <v>19.689991599999999</v>
      </c>
      <c r="AT121" s="21" t="s">
        <v>75</v>
      </c>
      <c r="AU121" s="21" t="s">
        <v>103</v>
      </c>
      <c r="BK121" s="146">
        <f>BK122+BK283+BK344+BK347</f>
        <v>0</v>
      </c>
    </row>
    <row r="122" spans="2:65" s="9" customFormat="1" ht="37.35" customHeight="1">
      <c r="B122" s="147"/>
      <c r="C122" s="148"/>
      <c r="D122" s="149" t="s">
        <v>104</v>
      </c>
      <c r="E122" s="149"/>
      <c r="F122" s="149"/>
      <c r="G122" s="149"/>
      <c r="H122" s="149"/>
      <c r="I122" s="149"/>
      <c r="J122" s="149"/>
      <c r="K122" s="149"/>
      <c r="L122" s="149"/>
      <c r="M122" s="149"/>
      <c r="N122" s="252">
        <f>BK122</f>
        <v>0</v>
      </c>
      <c r="O122" s="253"/>
      <c r="P122" s="253"/>
      <c r="Q122" s="253"/>
      <c r="R122" s="150"/>
      <c r="T122" s="151"/>
      <c r="U122" s="148"/>
      <c r="V122" s="148"/>
      <c r="W122" s="152">
        <f>W123+W142+W180+W188+W197+W226+W231+W281</f>
        <v>0</v>
      </c>
      <c r="X122" s="148"/>
      <c r="Y122" s="152">
        <f>Y123+Y142+Y180+Y188+Y197+Y226+Y231+Y281</f>
        <v>111.43774692300001</v>
      </c>
      <c r="Z122" s="148"/>
      <c r="AA122" s="153">
        <f>AA123+AA142+AA180+AA188+AA197+AA226+AA231+AA281</f>
        <v>19.553031600000001</v>
      </c>
      <c r="AR122" s="154" t="s">
        <v>81</v>
      </c>
      <c r="AT122" s="155" t="s">
        <v>75</v>
      </c>
      <c r="AU122" s="155" t="s">
        <v>76</v>
      </c>
      <c r="AY122" s="154" t="s">
        <v>146</v>
      </c>
      <c r="BK122" s="156">
        <f>BK123+BK142+BK180+BK188+BK197+BK226+BK231+BK281</f>
        <v>0</v>
      </c>
    </row>
    <row r="123" spans="2:65" s="9" customFormat="1" ht="19.899999999999999" customHeight="1">
      <c r="B123" s="147"/>
      <c r="C123" s="148"/>
      <c r="D123" s="157" t="s">
        <v>105</v>
      </c>
      <c r="E123" s="157"/>
      <c r="F123" s="157"/>
      <c r="G123" s="157"/>
      <c r="H123" s="157"/>
      <c r="I123" s="157"/>
      <c r="J123" s="157"/>
      <c r="K123" s="157"/>
      <c r="L123" s="157"/>
      <c r="M123" s="157"/>
      <c r="N123" s="245">
        <f>BK123</f>
        <v>0</v>
      </c>
      <c r="O123" s="246"/>
      <c r="P123" s="246"/>
      <c r="Q123" s="246"/>
      <c r="R123" s="150"/>
      <c r="T123" s="151"/>
      <c r="U123" s="148"/>
      <c r="V123" s="148"/>
      <c r="W123" s="152">
        <f>SUM(W124:W141)</f>
        <v>0</v>
      </c>
      <c r="X123" s="148"/>
      <c r="Y123" s="152">
        <f>SUM(Y124:Y141)</f>
        <v>0</v>
      </c>
      <c r="Z123" s="148"/>
      <c r="AA123" s="153">
        <f>SUM(AA124:AA141)</f>
        <v>5.5233000000000008</v>
      </c>
      <c r="AR123" s="154" t="s">
        <v>81</v>
      </c>
      <c r="AT123" s="155" t="s">
        <v>75</v>
      </c>
      <c r="AU123" s="155" t="s">
        <v>81</v>
      </c>
      <c r="AY123" s="154" t="s">
        <v>146</v>
      </c>
      <c r="BK123" s="156">
        <f>SUM(BK124:BK141)</f>
        <v>0</v>
      </c>
    </row>
    <row r="124" spans="2:65" s="1" customFormat="1" ht="38.25" customHeight="1">
      <c r="B124" s="129"/>
      <c r="C124" s="158" t="s">
        <v>81</v>
      </c>
      <c r="D124" s="158" t="s">
        <v>147</v>
      </c>
      <c r="E124" s="159" t="s">
        <v>148</v>
      </c>
      <c r="F124" s="258" t="s">
        <v>149</v>
      </c>
      <c r="G124" s="258"/>
      <c r="H124" s="258"/>
      <c r="I124" s="258"/>
      <c r="J124" s="160" t="s">
        <v>150</v>
      </c>
      <c r="K124" s="161">
        <v>17.100000000000001</v>
      </c>
      <c r="L124" s="254">
        <v>0</v>
      </c>
      <c r="M124" s="254"/>
      <c r="N124" s="244">
        <f>ROUND(L124*K124,3)</f>
        <v>0</v>
      </c>
      <c r="O124" s="244"/>
      <c r="P124" s="244"/>
      <c r="Q124" s="244"/>
      <c r="R124" s="132"/>
      <c r="T124" s="163" t="s">
        <v>5</v>
      </c>
      <c r="U124" s="46" t="s">
        <v>43</v>
      </c>
      <c r="V124" s="38"/>
      <c r="W124" s="164">
        <f>V124*K124</f>
        <v>0</v>
      </c>
      <c r="X124" s="164">
        <v>0</v>
      </c>
      <c r="Y124" s="164">
        <f>X124*K124</f>
        <v>0</v>
      </c>
      <c r="Z124" s="164">
        <v>9.8000000000000004E-2</v>
      </c>
      <c r="AA124" s="165">
        <f>Z124*K124</f>
        <v>1.6758000000000002</v>
      </c>
      <c r="AR124" s="21" t="s">
        <v>151</v>
      </c>
      <c r="AT124" s="21" t="s">
        <v>147</v>
      </c>
      <c r="AU124" s="21" t="s">
        <v>125</v>
      </c>
      <c r="AY124" s="21" t="s">
        <v>146</v>
      </c>
      <c r="BE124" s="103">
        <f>IF(U124="základná",N124,0)</f>
        <v>0</v>
      </c>
      <c r="BF124" s="103">
        <f>IF(U124="znížená",N124,0)</f>
        <v>0</v>
      </c>
      <c r="BG124" s="103">
        <f>IF(U124="zákl. prenesená",N124,0)</f>
        <v>0</v>
      </c>
      <c r="BH124" s="103">
        <f>IF(U124="zníž. prenesená",N124,0)</f>
        <v>0</v>
      </c>
      <c r="BI124" s="103">
        <f>IF(U124="nulová",N124,0)</f>
        <v>0</v>
      </c>
      <c r="BJ124" s="21" t="s">
        <v>125</v>
      </c>
      <c r="BK124" s="166">
        <f>ROUND(L124*K124,3)</f>
        <v>0</v>
      </c>
      <c r="BL124" s="21" t="s">
        <v>151</v>
      </c>
      <c r="BM124" s="21" t="s">
        <v>152</v>
      </c>
    </row>
    <row r="125" spans="2:65" s="10" customFormat="1" ht="16.5" customHeight="1">
      <c r="B125" s="167"/>
      <c r="C125" s="168"/>
      <c r="D125" s="168"/>
      <c r="E125" s="169" t="s">
        <v>5</v>
      </c>
      <c r="F125" s="262" t="s">
        <v>153</v>
      </c>
      <c r="G125" s="263"/>
      <c r="H125" s="263"/>
      <c r="I125" s="263"/>
      <c r="J125" s="168"/>
      <c r="K125" s="169" t="s">
        <v>5</v>
      </c>
      <c r="L125" s="168"/>
      <c r="M125" s="168"/>
      <c r="N125" s="168"/>
      <c r="O125" s="168"/>
      <c r="P125" s="168"/>
      <c r="Q125" s="168"/>
      <c r="R125" s="170"/>
      <c r="T125" s="171"/>
      <c r="U125" s="168"/>
      <c r="V125" s="168"/>
      <c r="W125" s="168"/>
      <c r="X125" s="168"/>
      <c r="Y125" s="168"/>
      <c r="Z125" s="168"/>
      <c r="AA125" s="172"/>
      <c r="AT125" s="173" t="s">
        <v>154</v>
      </c>
      <c r="AU125" s="173" t="s">
        <v>125</v>
      </c>
      <c r="AV125" s="10" t="s">
        <v>81</v>
      </c>
      <c r="AW125" s="10" t="s">
        <v>31</v>
      </c>
      <c r="AX125" s="10" t="s">
        <v>76</v>
      </c>
      <c r="AY125" s="173" t="s">
        <v>146</v>
      </c>
    </row>
    <row r="126" spans="2:65" s="11" customFormat="1" ht="16.5" customHeight="1">
      <c r="B126" s="174"/>
      <c r="C126" s="175"/>
      <c r="D126" s="175"/>
      <c r="E126" s="176" t="s">
        <v>5</v>
      </c>
      <c r="F126" s="264" t="s">
        <v>155</v>
      </c>
      <c r="G126" s="265"/>
      <c r="H126" s="265"/>
      <c r="I126" s="265"/>
      <c r="J126" s="175"/>
      <c r="K126" s="177">
        <v>17.100000000000001</v>
      </c>
      <c r="L126" s="175"/>
      <c r="M126" s="175"/>
      <c r="N126" s="175"/>
      <c r="O126" s="175"/>
      <c r="P126" s="175"/>
      <c r="Q126" s="175"/>
      <c r="R126" s="178"/>
      <c r="T126" s="179"/>
      <c r="U126" s="175"/>
      <c r="V126" s="175"/>
      <c r="W126" s="175"/>
      <c r="X126" s="175"/>
      <c r="Y126" s="175"/>
      <c r="Z126" s="175"/>
      <c r="AA126" s="180"/>
      <c r="AT126" s="181" t="s">
        <v>154</v>
      </c>
      <c r="AU126" s="181" t="s">
        <v>125</v>
      </c>
      <c r="AV126" s="11" t="s">
        <v>125</v>
      </c>
      <c r="AW126" s="11" t="s">
        <v>31</v>
      </c>
      <c r="AX126" s="11" t="s">
        <v>76</v>
      </c>
      <c r="AY126" s="181" t="s">
        <v>146</v>
      </c>
    </row>
    <row r="127" spans="2:65" s="12" customFormat="1" ht="16.5" customHeight="1">
      <c r="B127" s="182"/>
      <c r="C127" s="183"/>
      <c r="D127" s="183"/>
      <c r="E127" s="184" t="s">
        <v>5</v>
      </c>
      <c r="F127" s="256" t="s">
        <v>156</v>
      </c>
      <c r="G127" s="257"/>
      <c r="H127" s="257"/>
      <c r="I127" s="257"/>
      <c r="J127" s="183"/>
      <c r="K127" s="185">
        <v>17.100000000000001</v>
      </c>
      <c r="L127" s="183"/>
      <c r="M127" s="183"/>
      <c r="N127" s="183"/>
      <c r="O127" s="183"/>
      <c r="P127" s="183"/>
      <c r="Q127" s="183"/>
      <c r="R127" s="186"/>
      <c r="T127" s="187"/>
      <c r="U127" s="183"/>
      <c r="V127" s="183"/>
      <c r="W127" s="183"/>
      <c r="X127" s="183"/>
      <c r="Y127" s="183"/>
      <c r="Z127" s="183"/>
      <c r="AA127" s="188"/>
      <c r="AT127" s="189" t="s">
        <v>154</v>
      </c>
      <c r="AU127" s="189" t="s">
        <v>125</v>
      </c>
      <c r="AV127" s="12" t="s">
        <v>151</v>
      </c>
      <c r="AW127" s="12" t="s">
        <v>31</v>
      </c>
      <c r="AX127" s="12" t="s">
        <v>81</v>
      </c>
      <c r="AY127" s="189" t="s">
        <v>146</v>
      </c>
    </row>
    <row r="128" spans="2:65" s="1" customFormat="1" ht="38.25" customHeight="1">
      <c r="B128" s="129"/>
      <c r="C128" s="158" t="s">
        <v>125</v>
      </c>
      <c r="D128" s="158" t="s">
        <v>147</v>
      </c>
      <c r="E128" s="159" t="s">
        <v>157</v>
      </c>
      <c r="F128" s="258" t="s">
        <v>158</v>
      </c>
      <c r="G128" s="258"/>
      <c r="H128" s="258"/>
      <c r="I128" s="258"/>
      <c r="J128" s="160" t="s">
        <v>150</v>
      </c>
      <c r="K128" s="161">
        <v>17.100000000000001</v>
      </c>
      <c r="L128" s="254">
        <v>0</v>
      </c>
      <c r="M128" s="254"/>
      <c r="N128" s="244">
        <f>ROUND(L128*K128,3)</f>
        <v>0</v>
      </c>
      <c r="O128" s="244"/>
      <c r="P128" s="244"/>
      <c r="Q128" s="244"/>
      <c r="R128" s="132"/>
      <c r="T128" s="163" t="s">
        <v>5</v>
      </c>
      <c r="U128" s="46" t="s">
        <v>43</v>
      </c>
      <c r="V128" s="38"/>
      <c r="W128" s="164">
        <f>V128*K128</f>
        <v>0</v>
      </c>
      <c r="X128" s="164">
        <v>0</v>
      </c>
      <c r="Y128" s="164">
        <f>X128*K128</f>
        <v>0</v>
      </c>
      <c r="Z128" s="164">
        <v>0.22500000000000001</v>
      </c>
      <c r="AA128" s="165">
        <f>Z128*K128</f>
        <v>3.8475000000000006</v>
      </c>
      <c r="AR128" s="21" t="s">
        <v>151</v>
      </c>
      <c r="AT128" s="21" t="s">
        <v>147</v>
      </c>
      <c r="AU128" s="21" t="s">
        <v>125</v>
      </c>
      <c r="AY128" s="21" t="s">
        <v>146</v>
      </c>
      <c r="BE128" s="103">
        <f>IF(U128="základná",N128,0)</f>
        <v>0</v>
      </c>
      <c r="BF128" s="103">
        <f>IF(U128="znížená",N128,0)</f>
        <v>0</v>
      </c>
      <c r="BG128" s="103">
        <f>IF(U128="zákl. prenesená",N128,0)</f>
        <v>0</v>
      </c>
      <c r="BH128" s="103">
        <f>IF(U128="zníž. prenesená",N128,0)</f>
        <v>0</v>
      </c>
      <c r="BI128" s="103">
        <f>IF(U128="nulová",N128,0)</f>
        <v>0</v>
      </c>
      <c r="BJ128" s="21" t="s">
        <v>125</v>
      </c>
      <c r="BK128" s="166">
        <f>ROUND(L128*K128,3)</f>
        <v>0</v>
      </c>
      <c r="BL128" s="21" t="s">
        <v>151</v>
      </c>
      <c r="BM128" s="21" t="s">
        <v>159</v>
      </c>
    </row>
    <row r="129" spans="2:65" s="10" customFormat="1" ht="16.5" customHeight="1">
      <c r="B129" s="167"/>
      <c r="C129" s="168"/>
      <c r="D129" s="168"/>
      <c r="E129" s="169" t="s">
        <v>5</v>
      </c>
      <c r="F129" s="262" t="s">
        <v>160</v>
      </c>
      <c r="G129" s="263"/>
      <c r="H129" s="263"/>
      <c r="I129" s="263"/>
      <c r="J129" s="168"/>
      <c r="K129" s="169" t="s">
        <v>5</v>
      </c>
      <c r="L129" s="168"/>
      <c r="M129" s="168"/>
      <c r="N129" s="168"/>
      <c r="O129" s="168"/>
      <c r="P129" s="168"/>
      <c r="Q129" s="168"/>
      <c r="R129" s="170"/>
      <c r="T129" s="171"/>
      <c r="U129" s="168"/>
      <c r="V129" s="168"/>
      <c r="W129" s="168"/>
      <c r="X129" s="168"/>
      <c r="Y129" s="168"/>
      <c r="Z129" s="168"/>
      <c r="AA129" s="172"/>
      <c r="AT129" s="173" t="s">
        <v>154</v>
      </c>
      <c r="AU129" s="173" t="s">
        <v>125</v>
      </c>
      <c r="AV129" s="10" t="s">
        <v>81</v>
      </c>
      <c r="AW129" s="10" t="s">
        <v>31</v>
      </c>
      <c r="AX129" s="10" t="s">
        <v>76</v>
      </c>
      <c r="AY129" s="173" t="s">
        <v>146</v>
      </c>
    </row>
    <row r="130" spans="2:65" s="11" customFormat="1" ht="16.5" customHeight="1">
      <c r="B130" s="174"/>
      <c r="C130" s="175"/>
      <c r="D130" s="175"/>
      <c r="E130" s="176" t="s">
        <v>5</v>
      </c>
      <c r="F130" s="264" t="s">
        <v>155</v>
      </c>
      <c r="G130" s="265"/>
      <c r="H130" s="265"/>
      <c r="I130" s="265"/>
      <c r="J130" s="175"/>
      <c r="K130" s="177">
        <v>17.100000000000001</v>
      </c>
      <c r="L130" s="175"/>
      <c r="M130" s="175"/>
      <c r="N130" s="175"/>
      <c r="O130" s="175"/>
      <c r="P130" s="175"/>
      <c r="Q130" s="175"/>
      <c r="R130" s="178"/>
      <c r="T130" s="179"/>
      <c r="U130" s="175"/>
      <c r="V130" s="175"/>
      <c r="W130" s="175"/>
      <c r="X130" s="175"/>
      <c r="Y130" s="175"/>
      <c r="Z130" s="175"/>
      <c r="AA130" s="180"/>
      <c r="AT130" s="181" t="s">
        <v>154</v>
      </c>
      <c r="AU130" s="181" t="s">
        <v>125</v>
      </c>
      <c r="AV130" s="11" t="s">
        <v>125</v>
      </c>
      <c r="AW130" s="11" t="s">
        <v>31</v>
      </c>
      <c r="AX130" s="11" t="s">
        <v>76</v>
      </c>
      <c r="AY130" s="181" t="s">
        <v>146</v>
      </c>
    </row>
    <row r="131" spans="2:65" s="12" customFormat="1" ht="16.5" customHeight="1">
      <c r="B131" s="182"/>
      <c r="C131" s="183"/>
      <c r="D131" s="183"/>
      <c r="E131" s="184" t="s">
        <v>5</v>
      </c>
      <c r="F131" s="256" t="s">
        <v>156</v>
      </c>
      <c r="G131" s="257"/>
      <c r="H131" s="257"/>
      <c r="I131" s="257"/>
      <c r="J131" s="183"/>
      <c r="K131" s="185">
        <v>17.100000000000001</v>
      </c>
      <c r="L131" s="183"/>
      <c r="M131" s="183"/>
      <c r="N131" s="183"/>
      <c r="O131" s="183"/>
      <c r="P131" s="183"/>
      <c r="Q131" s="183"/>
      <c r="R131" s="186"/>
      <c r="T131" s="187"/>
      <c r="U131" s="183"/>
      <c r="V131" s="183"/>
      <c r="W131" s="183"/>
      <c r="X131" s="183"/>
      <c r="Y131" s="183"/>
      <c r="Z131" s="183"/>
      <c r="AA131" s="188"/>
      <c r="AT131" s="189" t="s">
        <v>154</v>
      </c>
      <c r="AU131" s="189" t="s">
        <v>125</v>
      </c>
      <c r="AV131" s="12" t="s">
        <v>151</v>
      </c>
      <c r="AW131" s="12" t="s">
        <v>31</v>
      </c>
      <c r="AX131" s="12" t="s">
        <v>81</v>
      </c>
      <c r="AY131" s="189" t="s">
        <v>146</v>
      </c>
    </row>
    <row r="132" spans="2:65" s="1" customFormat="1" ht="25.5" customHeight="1">
      <c r="B132" s="129"/>
      <c r="C132" s="158" t="s">
        <v>161</v>
      </c>
      <c r="D132" s="158" t="s">
        <v>147</v>
      </c>
      <c r="E132" s="159" t="s">
        <v>162</v>
      </c>
      <c r="F132" s="258" t="s">
        <v>163</v>
      </c>
      <c r="G132" s="258"/>
      <c r="H132" s="258"/>
      <c r="I132" s="258"/>
      <c r="J132" s="160" t="s">
        <v>164</v>
      </c>
      <c r="K132" s="161">
        <v>2.5</v>
      </c>
      <c r="L132" s="254">
        <v>0</v>
      </c>
      <c r="M132" s="254"/>
      <c r="N132" s="244">
        <f>ROUND(L132*K132,3)</f>
        <v>0</v>
      </c>
      <c r="O132" s="244"/>
      <c r="P132" s="244"/>
      <c r="Q132" s="244"/>
      <c r="R132" s="132"/>
      <c r="T132" s="163" t="s">
        <v>5</v>
      </c>
      <c r="U132" s="46" t="s">
        <v>43</v>
      </c>
      <c r="V132" s="38"/>
      <c r="W132" s="164">
        <f>V132*K132</f>
        <v>0</v>
      </c>
      <c r="X132" s="164">
        <v>0</v>
      </c>
      <c r="Y132" s="164">
        <f>X132*K132</f>
        <v>0</v>
      </c>
      <c r="Z132" s="164">
        <v>0</v>
      </c>
      <c r="AA132" s="165">
        <f>Z132*K132</f>
        <v>0</v>
      </c>
      <c r="AR132" s="21" t="s">
        <v>151</v>
      </c>
      <c r="AT132" s="21" t="s">
        <v>147</v>
      </c>
      <c r="AU132" s="21" t="s">
        <v>125</v>
      </c>
      <c r="AY132" s="21" t="s">
        <v>146</v>
      </c>
      <c r="BE132" s="103">
        <f>IF(U132="základná",N132,0)</f>
        <v>0</v>
      </c>
      <c r="BF132" s="103">
        <f>IF(U132="znížená",N132,0)</f>
        <v>0</v>
      </c>
      <c r="BG132" s="103">
        <f>IF(U132="zákl. prenesená",N132,0)</f>
        <v>0</v>
      </c>
      <c r="BH132" s="103">
        <f>IF(U132="zníž. prenesená",N132,0)</f>
        <v>0</v>
      </c>
      <c r="BI132" s="103">
        <f>IF(U132="nulová",N132,0)</f>
        <v>0</v>
      </c>
      <c r="BJ132" s="21" t="s">
        <v>125</v>
      </c>
      <c r="BK132" s="166">
        <f>ROUND(L132*K132,3)</f>
        <v>0</v>
      </c>
      <c r="BL132" s="21" t="s">
        <v>151</v>
      </c>
      <c r="BM132" s="21" t="s">
        <v>165</v>
      </c>
    </row>
    <row r="133" spans="2:65" s="10" customFormat="1" ht="16.5" customHeight="1">
      <c r="B133" s="167"/>
      <c r="C133" s="168"/>
      <c r="D133" s="168"/>
      <c r="E133" s="169" t="s">
        <v>5</v>
      </c>
      <c r="F133" s="262" t="s">
        <v>166</v>
      </c>
      <c r="G133" s="263"/>
      <c r="H133" s="263"/>
      <c r="I133" s="263"/>
      <c r="J133" s="168"/>
      <c r="K133" s="169" t="s">
        <v>5</v>
      </c>
      <c r="L133" s="168"/>
      <c r="M133" s="168"/>
      <c r="N133" s="168"/>
      <c r="O133" s="168"/>
      <c r="P133" s="168"/>
      <c r="Q133" s="168"/>
      <c r="R133" s="170"/>
      <c r="T133" s="171"/>
      <c r="U133" s="168"/>
      <c r="V133" s="168"/>
      <c r="W133" s="168"/>
      <c r="X133" s="168"/>
      <c r="Y133" s="168"/>
      <c r="Z133" s="168"/>
      <c r="AA133" s="172"/>
      <c r="AT133" s="173" t="s">
        <v>154</v>
      </c>
      <c r="AU133" s="173" t="s">
        <v>125</v>
      </c>
      <c r="AV133" s="10" t="s">
        <v>81</v>
      </c>
      <c r="AW133" s="10" t="s">
        <v>31</v>
      </c>
      <c r="AX133" s="10" t="s">
        <v>76</v>
      </c>
      <c r="AY133" s="173" t="s">
        <v>146</v>
      </c>
    </row>
    <row r="134" spans="2:65" s="11" customFormat="1" ht="16.5" customHeight="1">
      <c r="B134" s="174"/>
      <c r="C134" s="175"/>
      <c r="D134" s="175"/>
      <c r="E134" s="176" t="s">
        <v>5</v>
      </c>
      <c r="F134" s="264" t="s">
        <v>167</v>
      </c>
      <c r="G134" s="265"/>
      <c r="H134" s="265"/>
      <c r="I134" s="265"/>
      <c r="J134" s="175"/>
      <c r="K134" s="177">
        <v>2.5</v>
      </c>
      <c r="L134" s="175"/>
      <c r="M134" s="175"/>
      <c r="N134" s="175"/>
      <c r="O134" s="175"/>
      <c r="P134" s="175"/>
      <c r="Q134" s="175"/>
      <c r="R134" s="178"/>
      <c r="T134" s="179"/>
      <c r="U134" s="175"/>
      <c r="V134" s="175"/>
      <c r="W134" s="175"/>
      <c r="X134" s="175"/>
      <c r="Y134" s="175"/>
      <c r="Z134" s="175"/>
      <c r="AA134" s="180"/>
      <c r="AT134" s="181" t="s">
        <v>154</v>
      </c>
      <c r="AU134" s="181" t="s">
        <v>125</v>
      </c>
      <c r="AV134" s="11" t="s">
        <v>125</v>
      </c>
      <c r="AW134" s="11" t="s">
        <v>31</v>
      </c>
      <c r="AX134" s="11" t="s">
        <v>76</v>
      </c>
      <c r="AY134" s="181" t="s">
        <v>146</v>
      </c>
    </row>
    <row r="135" spans="2:65" s="12" customFormat="1" ht="16.5" customHeight="1">
      <c r="B135" s="182"/>
      <c r="C135" s="183"/>
      <c r="D135" s="183"/>
      <c r="E135" s="184" t="s">
        <v>5</v>
      </c>
      <c r="F135" s="256" t="s">
        <v>156</v>
      </c>
      <c r="G135" s="257"/>
      <c r="H135" s="257"/>
      <c r="I135" s="257"/>
      <c r="J135" s="183"/>
      <c r="K135" s="185">
        <v>2.5</v>
      </c>
      <c r="L135" s="183"/>
      <c r="M135" s="183"/>
      <c r="N135" s="183"/>
      <c r="O135" s="183"/>
      <c r="P135" s="183"/>
      <c r="Q135" s="183"/>
      <c r="R135" s="186"/>
      <c r="T135" s="187"/>
      <c r="U135" s="183"/>
      <c r="V135" s="183"/>
      <c r="W135" s="183"/>
      <c r="X135" s="183"/>
      <c r="Y135" s="183"/>
      <c r="Z135" s="183"/>
      <c r="AA135" s="188"/>
      <c r="AT135" s="189" t="s">
        <v>154</v>
      </c>
      <c r="AU135" s="189" t="s">
        <v>125</v>
      </c>
      <c r="AV135" s="12" t="s">
        <v>151</v>
      </c>
      <c r="AW135" s="12" t="s">
        <v>31</v>
      </c>
      <c r="AX135" s="12" t="s">
        <v>81</v>
      </c>
      <c r="AY135" s="189" t="s">
        <v>146</v>
      </c>
    </row>
    <row r="136" spans="2:65" s="1" customFormat="1" ht="25.5" customHeight="1">
      <c r="B136" s="129"/>
      <c r="C136" s="158" t="s">
        <v>151</v>
      </c>
      <c r="D136" s="158" t="s">
        <v>147</v>
      </c>
      <c r="E136" s="159" t="s">
        <v>168</v>
      </c>
      <c r="F136" s="258" t="s">
        <v>169</v>
      </c>
      <c r="G136" s="258"/>
      <c r="H136" s="258"/>
      <c r="I136" s="258"/>
      <c r="J136" s="160" t="s">
        <v>164</v>
      </c>
      <c r="K136" s="161">
        <v>0.75</v>
      </c>
      <c r="L136" s="254">
        <v>0</v>
      </c>
      <c r="M136" s="254"/>
      <c r="N136" s="244">
        <f>ROUND(L136*K136,3)</f>
        <v>0</v>
      </c>
      <c r="O136" s="244"/>
      <c r="P136" s="244"/>
      <c r="Q136" s="244"/>
      <c r="R136" s="132"/>
      <c r="T136" s="163" t="s">
        <v>5</v>
      </c>
      <c r="U136" s="46" t="s">
        <v>43</v>
      </c>
      <c r="V136" s="38"/>
      <c r="W136" s="164">
        <f>V136*K136</f>
        <v>0</v>
      </c>
      <c r="X136" s="164">
        <v>0</v>
      </c>
      <c r="Y136" s="164">
        <f>X136*K136</f>
        <v>0</v>
      </c>
      <c r="Z136" s="164">
        <v>0</v>
      </c>
      <c r="AA136" s="165">
        <f>Z136*K136</f>
        <v>0</v>
      </c>
      <c r="AR136" s="21" t="s">
        <v>151</v>
      </c>
      <c r="AT136" s="21" t="s">
        <v>147</v>
      </c>
      <c r="AU136" s="21" t="s">
        <v>125</v>
      </c>
      <c r="AY136" s="21" t="s">
        <v>146</v>
      </c>
      <c r="BE136" s="103">
        <f>IF(U136="základná",N136,0)</f>
        <v>0</v>
      </c>
      <c r="BF136" s="103">
        <f>IF(U136="znížená",N136,0)</f>
        <v>0</v>
      </c>
      <c r="BG136" s="103">
        <f>IF(U136="zákl. prenesená",N136,0)</f>
        <v>0</v>
      </c>
      <c r="BH136" s="103">
        <f>IF(U136="zníž. prenesená",N136,0)</f>
        <v>0</v>
      </c>
      <c r="BI136" s="103">
        <f>IF(U136="nulová",N136,0)</f>
        <v>0</v>
      </c>
      <c r="BJ136" s="21" t="s">
        <v>125</v>
      </c>
      <c r="BK136" s="166">
        <f>ROUND(L136*K136,3)</f>
        <v>0</v>
      </c>
      <c r="BL136" s="21" t="s">
        <v>151</v>
      </c>
      <c r="BM136" s="21" t="s">
        <v>170</v>
      </c>
    </row>
    <row r="137" spans="2:65" s="11" customFormat="1" ht="16.5" customHeight="1">
      <c r="B137" s="174"/>
      <c r="C137" s="175"/>
      <c r="D137" s="175"/>
      <c r="E137" s="176" t="s">
        <v>5</v>
      </c>
      <c r="F137" s="259" t="s">
        <v>171</v>
      </c>
      <c r="G137" s="260"/>
      <c r="H137" s="260"/>
      <c r="I137" s="260"/>
      <c r="J137" s="175"/>
      <c r="K137" s="177">
        <v>0.75</v>
      </c>
      <c r="L137" s="175"/>
      <c r="M137" s="175"/>
      <c r="N137" s="175"/>
      <c r="O137" s="175"/>
      <c r="P137" s="175"/>
      <c r="Q137" s="175"/>
      <c r="R137" s="178"/>
      <c r="T137" s="179"/>
      <c r="U137" s="175"/>
      <c r="V137" s="175"/>
      <c r="W137" s="175"/>
      <c r="X137" s="175"/>
      <c r="Y137" s="175"/>
      <c r="Z137" s="175"/>
      <c r="AA137" s="180"/>
      <c r="AT137" s="181" t="s">
        <v>154</v>
      </c>
      <c r="AU137" s="181" t="s">
        <v>125</v>
      </c>
      <c r="AV137" s="11" t="s">
        <v>125</v>
      </c>
      <c r="AW137" s="11" t="s">
        <v>31</v>
      </c>
      <c r="AX137" s="11" t="s">
        <v>81</v>
      </c>
      <c r="AY137" s="181" t="s">
        <v>146</v>
      </c>
    </row>
    <row r="138" spans="2:65" s="1" customFormat="1" ht="38.25" customHeight="1">
      <c r="B138" s="129"/>
      <c r="C138" s="158" t="s">
        <v>172</v>
      </c>
      <c r="D138" s="158" t="s">
        <v>147</v>
      </c>
      <c r="E138" s="159" t="s">
        <v>173</v>
      </c>
      <c r="F138" s="258" t="s">
        <v>174</v>
      </c>
      <c r="G138" s="258"/>
      <c r="H138" s="258"/>
      <c r="I138" s="258"/>
      <c r="J138" s="160" t="s">
        <v>164</v>
      </c>
      <c r="K138" s="161">
        <v>2.5</v>
      </c>
      <c r="L138" s="254">
        <v>0</v>
      </c>
      <c r="M138" s="254"/>
      <c r="N138" s="244">
        <f>ROUND(L138*K138,3)</f>
        <v>0</v>
      </c>
      <c r="O138" s="244"/>
      <c r="P138" s="244"/>
      <c r="Q138" s="244"/>
      <c r="R138" s="132"/>
      <c r="T138" s="163" t="s">
        <v>5</v>
      </c>
      <c r="U138" s="46" t="s">
        <v>43</v>
      </c>
      <c r="V138" s="38"/>
      <c r="W138" s="164">
        <f>V138*K138</f>
        <v>0</v>
      </c>
      <c r="X138" s="164">
        <v>0</v>
      </c>
      <c r="Y138" s="164">
        <f>X138*K138</f>
        <v>0</v>
      </c>
      <c r="Z138" s="164">
        <v>0</v>
      </c>
      <c r="AA138" s="165">
        <f>Z138*K138</f>
        <v>0</v>
      </c>
      <c r="AR138" s="21" t="s">
        <v>151</v>
      </c>
      <c r="AT138" s="21" t="s">
        <v>147</v>
      </c>
      <c r="AU138" s="21" t="s">
        <v>125</v>
      </c>
      <c r="AY138" s="21" t="s">
        <v>146</v>
      </c>
      <c r="BE138" s="103">
        <f>IF(U138="základná",N138,0)</f>
        <v>0</v>
      </c>
      <c r="BF138" s="103">
        <f>IF(U138="znížená",N138,0)</f>
        <v>0</v>
      </c>
      <c r="BG138" s="103">
        <f>IF(U138="zákl. prenesená",N138,0)</f>
        <v>0</v>
      </c>
      <c r="BH138" s="103">
        <f>IF(U138="zníž. prenesená",N138,0)</f>
        <v>0</v>
      </c>
      <c r="BI138" s="103">
        <f>IF(U138="nulová",N138,0)</f>
        <v>0</v>
      </c>
      <c r="BJ138" s="21" t="s">
        <v>125</v>
      </c>
      <c r="BK138" s="166">
        <f>ROUND(L138*K138,3)</f>
        <v>0</v>
      </c>
      <c r="BL138" s="21" t="s">
        <v>151</v>
      </c>
      <c r="BM138" s="21" t="s">
        <v>175</v>
      </c>
    </row>
    <row r="139" spans="2:65" s="10" customFormat="1" ht="16.5" customHeight="1">
      <c r="B139" s="167"/>
      <c r="C139" s="168"/>
      <c r="D139" s="168"/>
      <c r="E139" s="169" t="s">
        <v>5</v>
      </c>
      <c r="F139" s="262" t="s">
        <v>176</v>
      </c>
      <c r="G139" s="263"/>
      <c r="H139" s="263"/>
      <c r="I139" s="263"/>
      <c r="J139" s="168"/>
      <c r="K139" s="169" t="s">
        <v>5</v>
      </c>
      <c r="L139" s="168"/>
      <c r="M139" s="168"/>
      <c r="N139" s="168"/>
      <c r="O139" s="168"/>
      <c r="P139" s="168"/>
      <c r="Q139" s="168"/>
      <c r="R139" s="170"/>
      <c r="T139" s="171"/>
      <c r="U139" s="168"/>
      <c r="V139" s="168"/>
      <c r="W139" s="168"/>
      <c r="X139" s="168"/>
      <c r="Y139" s="168"/>
      <c r="Z139" s="168"/>
      <c r="AA139" s="172"/>
      <c r="AT139" s="173" t="s">
        <v>154</v>
      </c>
      <c r="AU139" s="173" t="s">
        <v>125</v>
      </c>
      <c r="AV139" s="10" t="s">
        <v>81</v>
      </c>
      <c r="AW139" s="10" t="s">
        <v>31</v>
      </c>
      <c r="AX139" s="10" t="s">
        <v>76</v>
      </c>
      <c r="AY139" s="173" t="s">
        <v>146</v>
      </c>
    </row>
    <row r="140" spans="2:65" s="11" customFormat="1" ht="16.5" customHeight="1">
      <c r="B140" s="174"/>
      <c r="C140" s="175"/>
      <c r="D140" s="175"/>
      <c r="E140" s="176" t="s">
        <v>5</v>
      </c>
      <c r="F140" s="264" t="s">
        <v>167</v>
      </c>
      <c r="G140" s="265"/>
      <c r="H140" s="265"/>
      <c r="I140" s="265"/>
      <c r="J140" s="175"/>
      <c r="K140" s="177">
        <v>2.5</v>
      </c>
      <c r="L140" s="175"/>
      <c r="M140" s="175"/>
      <c r="N140" s="175"/>
      <c r="O140" s="175"/>
      <c r="P140" s="175"/>
      <c r="Q140" s="175"/>
      <c r="R140" s="178"/>
      <c r="T140" s="179"/>
      <c r="U140" s="175"/>
      <c r="V140" s="175"/>
      <c r="W140" s="175"/>
      <c r="X140" s="175"/>
      <c r="Y140" s="175"/>
      <c r="Z140" s="175"/>
      <c r="AA140" s="180"/>
      <c r="AT140" s="181" t="s">
        <v>154</v>
      </c>
      <c r="AU140" s="181" t="s">
        <v>125</v>
      </c>
      <c r="AV140" s="11" t="s">
        <v>125</v>
      </c>
      <c r="AW140" s="11" t="s">
        <v>31</v>
      </c>
      <c r="AX140" s="11" t="s">
        <v>76</v>
      </c>
      <c r="AY140" s="181" t="s">
        <v>146</v>
      </c>
    </row>
    <row r="141" spans="2:65" s="12" customFormat="1" ht="16.5" customHeight="1">
      <c r="B141" s="182"/>
      <c r="C141" s="183"/>
      <c r="D141" s="183"/>
      <c r="E141" s="184" t="s">
        <v>5</v>
      </c>
      <c r="F141" s="256" t="s">
        <v>156</v>
      </c>
      <c r="G141" s="257"/>
      <c r="H141" s="257"/>
      <c r="I141" s="257"/>
      <c r="J141" s="183"/>
      <c r="K141" s="185">
        <v>2.5</v>
      </c>
      <c r="L141" s="183"/>
      <c r="M141" s="183"/>
      <c r="N141" s="183"/>
      <c r="O141" s="183"/>
      <c r="P141" s="183"/>
      <c r="Q141" s="183"/>
      <c r="R141" s="186"/>
      <c r="T141" s="187"/>
      <c r="U141" s="183"/>
      <c r="V141" s="183"/>
      <c r="W141" s="183"/>
      <c r="X141" s="183"/>
      <c r="Y141" s="183"/>
      <c r="Z141" s="183"/>
      <c r="AA141" s="188"/>
      <c r="AT141" s="189" t="s">
        <v>154</v>
      </c>
      <c r="AU141" s="189" t="s">
        <v>125</v>
      </c>
      <c r="AV141" s="12" t="s">
        <v>151</v>
      </c>
      <c r="AW141" s="12" t="s">
        <v>31</v>
      </c>
      <c r="AX141" s="12" t="s">
        <v>81</v>
      </c>
      <c r="AY141" s="189" t="s">
        <v>146</v>
      </c>
    </row>
    <row r="142" spans="2:65" s="9" customFormat="1" ht="29.85" customHeight="1">
      <c r="B142" s="147"/>
      <c r="C142" s="148"/>
      <c r="D142" s="157" t="s">
        <v>106</v>
      </c>
      <c r="E142" s="157"/>
      <c r="F142" s="157"/>
      <c r="G142" s="157"/>
      <c r="H142" s="157"/>
      <c r="I142" s="157"/>
      <c r="J142" s="157"/>
      <c r="K142" s="157"/>
      <c r="L142" s="157"/>
      <c r="M142" s="157"/>
      <c r="N142" s="245">
        <f>BK142</f>
        <v>0</v>
      </c>
      <c r="O142" s="246"/>
      <c r="P142" s="246"/>
      <c r="Q142" s="246"/>
      <c r="R142" s="150"/>
      <c r="T142" s="151"/>
      <c r="U142" s="148"/>
      <c r="V142" s="148"/>
      <c r="W142" s="152">
        <f>SUM(W143:W179)</f>
        <v>0</v>
      </c>
      <c r="X142" s="148"/>
      <c r="Y142" s="152">
        <f>SUM(Y143:Y179)</f>
        <v>36.347537474999996</v>
      </c>
      <c r="Z142" s="148"/>
      <c r="AA142" s="153">
        <f>SUM(AA143:AA179)</f>
        <v>0</v>
      </c>
      <c r="AR142" s="154" t="s">
        <v>81</v>
      </c>
      <c r="AT142" s="155" t="s">
        <v>75</v>
      </c>
      <c r="AU142" s="155" t="s">
        <v>81</v>
      </c>
      <c r="AY142" s="154" t="s">
        <v>146</v>
      </c>
      <c r="BK142" s="156">
        <f>SUM(BK143:BK179)</f>
        <v>0</v>
      </c>
    </row>
    <row r="143" spans="2:65" s="1" customFormat="1" ht="16.5" customHeight="1">
      <c r="B143" s="129"/>
      <c r="C143" s="158" t="s">
        <v>177</v>
      </c>
      <c r="D143" s="158" t="s">
        <v>147</v>
      </c>
      <c r="E143" s="159" t="s">
        <v>178</v>
      </c>
      <c r="F143" s="258" t="s">
        <v>179</v>
      </c>
      <c r="G143" s="258"/>
      <c r="H143" s="258"/>
      <c r="I143" s="258"/>
      <c r="J143" s="160" t="s">
        <v>180</v>
      </c>
      <c r="K143" s="161">
        <v>9.35</v>
      </c>
      <c r="L143" s="254">
        <v>0</v>
      </c>
      <c r="M143" s="254"/>
      <c r="N143" s="244">
        <f>ROUND(L143*K143,3)</f>
        <v>0</v>
      </c>
      <c r="O143" s="244"/>
      <c r="P143" s="244"/>
      <c r="Q143" s="244"/>
      <c r="R143" s="132"/>
      <c r="T143" s="163" t="s">
        <v>5</v>
      </c>
      <c r="U143" s="46" t="s">
        <v>43</v>
      </c>
      <c r="V143" s="38"/>
      <c r="W143" s="164">
        <f>V143*K143</f>
        <v>0</v>
      </c>
      <c r="X143" s="164">
        <v>3.8850000000000001E-4</v>
      </c>
      <c r="Y143" s="164">
        <f>X143*K143</f>
        <v>3.632475E-3</v>
      </c>
      <c r="Z143" s="164">
        <v>0</v>
      </c>
      <c r="AA143" s="165">
        <f>Z143*K143</f>
        <v>0</v>
      </c>
      <c r="AR143" s="21" t="s">
        <v>151</v>
      </c>
      <c r="AT143" s="21" t="s">
        <v>147</v>
      </c>
      <c r="AU143" s="21" t="s">
        <v>125</v>
      </c>
      <c r="AY143" s="21" t="s">
        <v>146</v>
      </c>
      <c r="BE143" s="103">
        <f>IF(U143="základná",N143,0)</f>
        <v>0</v>
      </c>
      <c r="BF143" s="103">
        <f>IF(U143="znížená",N143,0)</f>
        <v>0</v>
      </c>
      <c r="BG143" s="103">
        <f>IF(U143="zákl. prenesená",N143,0)</f>
        <v>0</v>
      </c>
      <c r="BH143" s="103">
        <f>IF(U143="zníž. prenesená",N143,0)</f>
        <v>0</v>
      </c>
      <c r="BI143" s="103">
        <f>IF(U143="nulová",N143,0)</f>
        <v>0</v>
      </c>
      <c r="BJ143" s="21" t="s">
        <v>125</v>
      </c>
      <c r="BK143" s="166">
        <f>ROUND(L143*K143,3)</f>
        <v>0</v>
      </c>
      <c r="BL143" s="21" t="s">
        <v>151</v>
      </c>
      <c r="BM143" s="21" t="s">
        <v>181</v>
      </c>
    </row>
    <row r="144" spans="2:65" s="11" customFormat="1" ht="16.5" customHeight="1">
      <c r="B144" s="174"/>
      <c r="C144" s="175"/>
      <c r="D144" s="175"/>
      <c r="E144" s="176" t="s">
        <v>5</v>
      </c>
      <c r="F144" s="259" t="s">
        <v>182</v>
      </c>
      <c r="G144" s="260"/>
      <c r="H144" s="260"/>
      <c r="I144" s="260"/>
      <c r="J144" s="175"/>
      <c r="K144" s="177">
        <v>9.35</v>
      </c>
      <c r="L144" s="175"/>
      <c r="M144" s="175"/>
      <c r="N144" s="175"/>
      <c r="O144" s="175"/>
      <c r="P144" s="175"/>
      <c r="Q144" s="175"/>
      <c r="R144" s="178"/>
      <c r="T144" s="179"/>
      <c r="U144" s="175"/>
      <c r="V144" s="175"/>
      <c r="W144" s="175"/>
      <c r="X144" s="175"/>
      <c r="Y144" s="175"/>
      <c r="Z144" s="175"/>
      <c r="AA144" s="180"/>
      <c r="AT144" s="181" t="s">
        <v>154</v>
      </c>
      <c r="AU144" s="181" t="s">
        <v>125</v>
      </c>
      <c r="AV144" s="11" t="s">
        <v>125</v>
      </c>
      <c r="AW144" s="11" t="s">
        <v>31</v>
      </c>
      <c r="AX144" s="11" t="s">
        <v>76</v>
      </c>
      <c r="AY144" s="181" t="s">
        <v>146</v>
      </c>
    </row>
    <row r="145" spans="2:65" s="12" customFormat="1" ht="16.5" customHeight="1">
      <c r="B145" s="182"/>
      <c r="C145" s="183"/>
      <c r="D145" s="183"/>
      <c r="E145" s="184" t="s">
        <v>5</v>
      </c>
      <c r="F145" s="256" t="s">
        <v>156</v>
      </c>
      <c r="G145" s="257"/>
      <c r="H145" s="257"/>
      <c r="I145" s="257"/>
      <c r="J145" s="183"/>
      <c r="K145" s="185">
        <v>9.35</v>
      </c>
      <c r="L145" s="183"/>
      <c r="M145" s="183"/>
      <c r="N145" s="183"/>
      <c r="O145" s="183"/>
      <c r="P145" s="183"/>
      <c r="Q145" s="183"/>
      <c r="R145" s="186"/>
      <c r="T145" s="187"/>
      <c r="U145" s="183"/>
      <c r="V145" s="183"/>
      <c r="W145" s="183"/>
      <c r="X145" s="183"/>
      <c r="Y145" s="183"/>
      <c r="Z145" s="183"/>
      <c r="AA145" s="188"/>
      <c r="AT145" s="189" t="s">
        <v>154</v>
      </c>
      <c r="AU145" s="189" t="s">
        <v>125</v>
      </c>
      <c r="AV145" s="12" t="s">
        <v>151</v>
      </c>
      <c r="AW145" s="12" t="s">
        <v>31</v>
      </c>
      <c r="AX145" s="12" t="s">
        <v>81</v>
      </c>
      <c r="AY145" s="189" t="s">
        <v>146</v>
      </c>
    </row>
    <row r="146" spans="2:65" s="1" customFormat="1" ht="25.5" customHeight="1">
      <c r="B146" s="129"/>
      <c r="C146" s="158" t="s">
        <v>183</v>
      </c>
      <c r="D146" s="158" t="s">
        <v>147</v>
      </c>
      <c r="E146" s="159" t="s">
        <v>184</v>
      </c>
      <c r="F146" s="258" t="s">
        <v>185</v>
      </c>
      <c r="G146" s="258"/>
      <c r="H146" s="258"/>
      <c r="I146" s="258"/>
      <c r="J146" s="160" t="s">
        <v>164</v>
      </c>
      <c r="K146" s="161">
        <v>11.590999999999999</v>
      </c>
      <c r="L146" s="254">
        <v>0</v>
      </c>
      <c r="M146" s="254"/>
      <c r="N146" s="244">
        <f>ROUND(L146*K146,3)</f>
        <v>0</v>
      </c>
      <c r="O146" s="244"/>
      <c r="P146" s="244"/>
      <c r="Q146" s="244"/>
      <c r="R146" s="132"/>
      <c r="T146" s="163" t="s">
        <v>5</v>
      </c>
      <c r="U146" s="46" t="s">
        <v>43</v>
      </c>
      <c r="V146" s="38"/>
      <c r="W146" s="164">
        <f>V146*K146</f>
        <v>0</v>
      </c>
      <c r="X146" s="164">
        <v>2.0699999999999998</v>
      </c>
      <c r="Y146" s="164">
        <f>X146*K146</f>
        <v>23.993369999999995</v>
      </c>
      <c r="Z146" s="164">
        <v>0</v>
      </c>
      <c r="AA146" s="165">
        <f>Z146*K146</f>
        <v>0</v>
      </c>
      <c r="AR146" s="21" t="s">
        <v>151</v>
      </c>
      <c r="AT146" s="21" t="s">
        <v>147</v>
      </c>
      <c r="AU146" s="21" t="s">
        <v>125</v>
      </c>
      <c r="AY146" s="21" t="s">
        <v>146</v>
      </c>
      <c r="BE146" s="103">
        <f>IF(U146="základná",N146,0)</f>
        <v>0</v>
      </c>
      <c r="BF146" s="103">
        <f>IF(U146="znížená",N146,0)</f>
        <v>0</v>
      </c>
      <c r="BG146" s="103">
        <f>IF(U146="zákl. prenesená",N146,0)</f>
        <v>0</v>
      </c>
      <c r="BH146" s="103">
        <f>IF(U146="zníž. prenesená",N146,0)</f>
        <v>0</v>
      </c>
      <c r="BI146" s="103">
        <f>IF(U146="nulová",N146,0)</f>
        <v>0</v>
      </c>
      <c r="BJ146" s="21" t="s">
        <v>125</v>
      </c>
      <c r="BK146" s="166">
        <f>ROUND(L146*K146,3)</f>
        <v>0</v>
      </c>
      <c r="BL146" s="21" t="s">
        <v>151</v>
      </c>
      <c r="BM146" s="21" t="s">
        <v>186</v>
      </c>
    </row>
    <row r="147" spans="2:65" s="10" customFormat="1" ht="16.5" customHeight="1">
      <c r="B147" s="167"/>
      <c r="C147" s="168"/>
      <c r="D147" s="168"/>
      <c r="E147" s="169" t="s">
        <v>5</v>
      </c>
      <c r="F147" s="262" t="s">
        <v>187</v>
      </c>
      <c r="G147" s="263"/>
      <c r="H147" s="263"/>
      <c r="I147" s="263"/>
      <c r="J147" s="168"/>
      <c r="K147" s="169" t="s">
        <v>5</v>
      </c>
      <c r="L147" s="168"/>
      <c r="M147" s="168"/>
      <c r="N147" s="168"/>
      <c r="O147" s="168"/>
      <c r="P147" s="168"/>
      <c r="Q147" s="168"/>
      <c r="R147" s="170"/>
      <c r="T147" s="171"/>
      <c r="U147" s="168"/>
      <c r="V147" s="168"/>
      <c r="W147" s="168"/>
      <c r="X147" s="168"/>
      <c r="Y147" s="168"/>
      <c r="Z147" s="168"/>
      <c r="AA147" s="172"/>
      <c r="AT147" s="173" t="s">
        <v>154</v>
      </c>
      <c r="AU147" s="173" t="s">
        <v>125</v>
      </c>
      <c r="AV147" s="10" t="s">
        <v>81</v>
      </c>
      <c r="AW147" s="10" t="s">
        <v>31</v>
      </c>
      <c r="AX147" s="10" t="s">
        <v>76</v>
      </c>
      <c r="AY147" s="173" t="s">
        <v>146</v>
      </c>
    </row>
    <row r="148" spans="2:65" s="11" customFormat="1" ht="16.5" customHeight="1">
      <c r="B148" s="174"/>
      <c r="C148" s="175"/>
      <c r="D148" s="175"/>
      <c r="E148" s="176" t="s">
        <v>5</v>
      </c>
      <c r="F148" s="264" t="s">
        <v>188</v>
      </c>
      <c r="G148" s="265"/>
      <c r="H148" s="265"/>
      <c r="I148" s="265"/>
      <c r="J148" s="175"/>
      <c r="K148" s="177">
        <v>11.590999999999999</v>
      </c>
      <c r="L148" s="175"/>
      <c r="M148" s="175"/>
      <c r="N148" s="175"/>
      <c r="O148" s="175"/>
      <c r="P148" s="175"/>
      <c r="Q148" s="175"/>
      <c r="R148" s="178"/>
      <c r="T148" s="179"/>
      <c r="U148" s="175"/>
      <c r="V148" s="175"/>
      <c r="W148" s="175"/>
      <c r="X148" s="175"/>
      <c r="Y148" s="175"/>
      <c r="Z148" s="175"/>
      <c r="AA148" s="180"/>
      <c r="AT148" s="181" t="s">
        <v>154</v>
      </c>
      <c r="AU148" s="181" t="s">
        <v>125</v>
      </c>
      <c r="AV148" s="11" t="s">
        <v>125</v>
      </c>
      <c r="AW148" s="11" t="s">
        <v>31</v>
      </c>
      <c r="AX148" s="11" t="s">
        <v>76</v>
      </c>
      <c r="AY148" s="181" t="s">
        <v>146</v>
      </c>
    </row>
    <row r="149" spans="2:65" s="12" customFormat="1" ht="16.5" customHeight="1">
      <c r="B149" s="182"/>
      <c r="C149" s="183"/>
      <c r="D149" s="183"/>
      <c r="E149" s="184" t="s">
        <v>5</v>
      </c>
      <c r="F149" s="256" t="s">
        <v>156</v>
      </c>
      <c r="G149" s="257"/>
      <c r="H149" s="257"/>
      <c r="I149" s="257"/>
      <c r="J149" s="183"/>
      <c r="K149" s="185">
        <v>11.590999999999999</v>
      </c>
      <c r="L149" s="183"/>
      <c r="M149" s="183"/>
      <c r="N149" s="183"/>
      <c r="O149" s="183"/>
      <c r="P149" s="183"/>
      <c r="Q149" s="183"/>
      <c r="R149" s="186"/>
      <c r="T149" s="187"/>
      <c r="U149" s="183"/>
      <c r="V149" s="183"/>
      <c r="W149" s="183"/>
      <c r="X149" s="183"/>
      <c r="Y149" s="183"/>
      <c r="Z149" s="183"/>
      <c r="AA149" s="188"/>
      <c r="AT149" s="189" t="s">
        <v>154</v>
      </c>
      <c r="AU149" s="189" t="s">
        <v>125</v>
      </c>
      <c r="AV149" s="12" t="s">
        <v>151</v>
      </c>
      <c r="AW149" s="12" t="s">
        <v>31</v>
      </c>
      <c r="AX149" s="12" t="s">
        <v>81</v>
      </c>
      <c r="AY149" s="189" t="s">
        <v>146</v>
      </c>
    </row>
    <row r="150" spans="2:65" s="1" customFormat="1" ht="25.5" customHeight="1">
      <c r="B150" s="129"/>
      <c r="C150" s="158" t="s">
        <v>189</v>
      </c>
      <c r="D150" s="158" t="s">
        <v>147</v>
      </c>
      <c r="E150" s="159" t="s">
        <v>190</v>
      </c>
      <c r="F150" s="258" t="s">
        <v>191</v>
      </c>
      <c r="G150" s="258"/>
      <c r="H150" s="258"/>
      <c r="I150" s="258"/>
      <c r="J150" s="160" t="s">
        <v>164</v>
      </c>
      <c r="K150" s="161">
        <v>0.42</v>
      </c>
      <c r="L150" s="254">
        <v>0</v>
      </c>
      <c r="M150" s="254"/>
      <c r="N150" s="244">
        <f>ROUND(L150*K150,3)</f>
        <v>0</v>
      </c>
      <c r="O150" s="244"/>
      <c r="P150" s="244"/>
      <c r="Q150" s="244"/>
      <c r="R150" s="132"/>
      <c r="T150" s="163" t="s">
        <v>5</v>
      </c>
      <c r="U150" s="46" t="s">
        <v>43</v>
      </c>
      <c r="V150" s="38"/>
      <c r="W150" s="164">
        <f>V150*K150</f>
        <v>0</v>
      </c>
      <c r="X150" s="164">
        <v>2.5360200000000002</v>
      </c>
      <c r="Y150" s="164">
        <f>X150*K150</f>
        <v>1.0651284000000001</v>
      </c>
      <c r="Z150" s="164">
        <v>0</v>
      </c>
      <c r="AA150" s="165">
        <f>Z150*K150</f>
        <v>0</v>
      </c>
      <c r="AR150" s="21" t="s">
        <v>151</v>
      </c>
      <c r="AT150" s="21" t="s">
        <v>147</v>
      </c>
      <c r="AU150" s="21" t="s">
        <v>125</v>
      </c>
      <c r="AY150" s="21" t="s">
        <v>146</v>
      </c>
      <c r="BE150" s="103">
        <f>IF(U150="základná",N150,0)</f>
        <v>0</v>
      </c>
      <c r="BF150" s="103">
        <f>IF(U150="znížená",N150,0)</f>
        <v>0</v>
      </c>
      <c r="BG150" s="103">
        <f>IF(U150="zákl. prenesená",N150,0)</f>
        <v>0</v>
      </c>
      <c r="BH150" s="103">
        <f>IF(U150="zníž. prenesená",N150,0)</f>
        <v>0</v>
      </c>
      <c r="BI150" s="103">
        <f>IF(U150="nulová",N150,0)</f>
        <v>0</v>
      </c>
      <c r="BJ150" s="21" t="s">
        <v>125</v>
      </c>
      <c r="BK150" s="166">
        <f>ROUND(L150*K150,3)</f>
        <v>0</v>
      </c>
      <c r="BL150" s="21" t="s">
        <v>151</v>
      </c>
      <c r="BM150" s="21" t="s">
        <v>192</v>
      </c>
    </row>
    <row r="151" spans="2:65" s="11" customFormat="1" ht="16.5" customHeight="1">
      <c r="B151" s="174"/>
      <c r="C151" s="175"/>
      <c r="D151" s="175"/>
      <c r="E151" s="176" t="s">
        <v>5</v>
      </c>
      <c r="F151" s="259" t="s">
        <v>193</v>
      </c>
      <c r="G151" s="260"/>
      <c r="H151" s="260"/>
      <c r="I151" s="260"/>
      <c r="J151" s="175"/>
      <c r="K151" s="177">
        <v>0.42</v>
      </c>
      <c r="L151" s="175"/>
      <c r="M151" s="175"/>
      <c r="N151" s="175"/>
      <c r="O151" s="175"/>
      <c r="P151" s="175"/>
      <c r="Q151" s="175"/>
      <c r="R151" s="178"/>
      <c r="T151" s="179"/>
      <c r="U151" s="175"/>
      <c r="V151" s="175"/>
      <c r="W151" s="175"/>
      <c r="X151" s="175"/>
      <c r="Y151" s="175"/>
      <c r="Z151" s="175"/>
      <c r="AA151" s="180"/>
      <c r="AT151" s="181" t="s">
        <v>154</v>
      </c>
      <c r="AU151" s="181" t="s">
        <v>125</v>
      </c>
      <c r="AV151" s="11" t="s">
        <v>125</v>
      </c>
      <c r="AW151" s="11" t="s">
        <v>31</v>
      </c>
      <c r="AX151" s="11" t="s">
        <v>76</v>
      </c>
      <c r="AY151" s="181" t="s">
        <v>146</v>
      </c>
    </row>
    <row r="152" spans="2:65" s="12" customFormat="1" ht="16.5" customHeight="1">
      <c r="B152" s="182"/>
      <c r="C152" s="183"/>
      <c r="D152" s="183"/>
      <c r="E152" s="184" t="s">
        <v>5</v>
      </c>
      <c r="F152" s="256" t="s">
        <v>156</v>
      </c>
      <c r="G152" s="257"/>
      <c r="H152" s="257"/>
      <c r="I152" s="257"/>
      <c r="J152" s="183"/>
      <c r="K152" s="185">
        <v>0.42</v>
      </c>
      <c r="L152" s="183"/>
      <c r="M152" s="183"/>
      <c r="N152" s="183"/>
      <c r="O152" s="183"/>
      <c r="P152" s="183"/>
      <c r="Q152" s="183"/>
      <c r="R152" s="186"/>
      <c r="T152" s="187"/>
      <c r="U152" s="183"/>
      <c r="V152" s="183"/>
      <c r="W152" s="183"/>
      <c r="X152" s="183"/>
      <c r="Y152" s="183"/>
      <c r="Z152" s="183"/>
      <c r="AA152" s="188"/>
      <c r="AT152" s="189" t="s">
        <v>154</v>
      </c>
      <c r="AU152" s="189" t="s">
        <v>125</v>
      </c>
      <c r="AV152" s="12" t="s">
        <v>151</v>
      </c>
      <c r="AW152" s="12" t="s">
        <v>31</v>
      </c>
      <c r="AX152" s="12" t="s">
        <v>81</v>
      </c>
      <c r="AY152" s="189" t="s">
        <v>146</v>
      </c>
    </row>
    <row r="153" spans="2:65" s="1" customFormat="1" ht="25.5" customHeight="1">
      <c r="B153" s="129"/>
      <c r="C153" s="158" t="s">
        <v>194</v>
      </c>
      <c r="D153" s="158" t="s">
        <v>147</v>
      </c>
      <c r="E153" s="159" t="s">
        <v>195</v>
      </c>
      <c r="F153" s="258" t="s">
        <v>196</v>
      </c>
      <c r="G153" s="258"/>
      <c r="H153" s="258"/>
      <c r="I153" s="258"/>
      <c r="J153" s="160" t="s">
        <v>164</v>
      </c>
      <c r="K153" s="161">
        <v>3.625</v>
      </c>
      <c r="L153" s="254">
        <v>0</v>
      </c>
      <c r="M153" s="254"/>
      <c r="N153" s="244">
        <f>ROUND(L153*K153,3)</f>
        <v>0</v>
      </c>
      <c r="O153" s="244"/>
      <c r="P153" s="244"/>
      <c r="Q153" s="244"/>
      <c r="R153" s="132"/>
      <c r="T153" s="163" t="s">
        <v>5</v>
      </c>
      <c r="U153" s="46" t="s">
        <v>43</v>
      </c>
      <c r="V153" s="38"/>
      <c r="W153" s="164">
        <f>V153*K153</f>
        <v>0</v>
      </c>
      <c r="X153" s="164">
        <v>2.3132299999999999</v>
      </c>
      <c r="Y153" s="164">
        <f>X153*K153</f>
        <v>8.3854587499999997</v>
      </c>
      <c r="Z153" s="164">
        <v>0</v>
      </c>
      <c r="AA153" s="165">
        <f>Z153*K153</f>
        <v>0</v>
      </c>
      <c r="AR153" s="21" t="s">
        <v>151</v>
      </c>
      <c r="AT153" s="21" t="s">
        <v>147</v>
      </c>
      <c r="AU153" s="21" t="s">
        <v>125</v>
      </c>
      <c r="AY153" s="21" t="s">
        <v>146</v>
      </c>
      <c r="BE153" s="103">
        <f>IF(U153="základná",N153,0)</f>
        <v>0</v>
      </c>
      <c r="BF153" s="103">
        <f>IF(U153="znížená",N153,0)</f>
        <v>0</v>
      </c>
      <c r="BG153" s="103">
        <f>IF(U153="zákl. prenesená",N153,0)</f>
        <v>0</v>
      </c>
      <c r="BH153" s="103">
        <f>IF(U153="zníž. prenesená",N153,0)</f>
        <v>0</v>
      </c>
      <c r="BI153" s="103">
        <f>IF(U153="nulová",N153,0)</f>
        <v>0</v>
      </c>
      <c r="BJ153" s="21" t="s">
        <v>125</v>
      </c>
      <c r="BK153" s="166">
        <f>ROUND(L153*K153,3)</f>
        <v>0</v>
      </c>
      <c r="BL153" s="21" t="s">
        <v>151</v>
      </c>
      <c r="BM153" s="21" t="s">
        <v>197</v>
      </c>
    </row>
    <row r="154" spans="2:65" s="10" customFormat="1" ht="16.5" customHeight="1">
      <c r="B154" s="167"/>
      <c r="C154" s="168"/>
      <c r="D154" s="168"/>
      <c r="E154" s="169" t="s">
        <v>5</v>
      </c>
      <c r="F154" s="262" t="s">
        <v>198</v>
      </c>
      <c r="G154" s="263"/>
      <c r="H154" s="263"/>
      <c r="I154" s="263"/>
      <c r="J154" s="168"/>
      <c r="K154" s="169" t="s">
        <v>5</v>
      </c>
      <c r="L154" s="168"/>
      <c r="M154" s="168"/>
      <c r="N154" s="168"/>
      <c r="O154" s="168"/>
      <c r="P154" s="168"/>
      <c r="Q154" s="168"/>
      <c r="R154" s="170"/>
      <c r="T154" s="171"/>
      <c r="U154" s="168"/>
      <c r="V154" s="168"/>
      <c r="W154" s="168"/>
      <c r="X154" s="168"/>
      <c r="Y154" s="168"/>
      <c r="Z154" s="168"/>
      <c r="AA154" s="172"/>
      <c r="AT154" s="173" t="s">
        <v>154</v>
      </c>
      <c r="AU154" s="173" t="s">
        <v>125</v>
      </c>
      <c r="AV154" s="10" t="s">
        <v>81</v>
      </c>
      <c r="AW154" s="10" t="s">
        <v>31</v>
      </c>
      <c r="AX154" s="10" t="s">
        <v>76</v>
      </c>
      <c r="AY154" s="173" t="s">
        <v>146</v>
      </c>
    </row>
    <row r="155" spans="2:65" s="11" customFormat="1" ht="16.5" customHeight="1">
      <c r="B155" s="174"/>
      <c r="C155" s="175"/>
      <c r="D155" s="175"/>
      <c r="E155" s="176" t="s">
        <v>5</v>
      </c>
      <c r="F155" s="264" t="s">
        <v>199</v>
      </c>
      <c r="G155" s="265"/>
      <c r="H155" s="265"/>
      <c r="I155" s="265"/>
      <c r="J155" s="175"/>
      <c r="K155" s="177">
        <v>0.92500000000000004</v>
      </c>
      <c r="L155" s="175"/>
      <c r="M155" s="175"/>
      <c r="N155" s="175"/>
      <c r="O155" s="175"/>
      <c r="P155" s="175"/>
      <c r="Q155" s="175"/>
      <c r="R155" s="178"/>
      <c r="T155" s="179"/>
      <c r="U155" s="175"/>
      <c r="V155" s="175"/>
      <c r="W155" s="175"/>
      <c r="X155" s="175"/>
      <c r="Y155" s="175"/>
      <c r="Z155" s="175"/>
      <c r="AA155" s="180"/>
      <c r="AT155" s="181" t="s">
        <v>154</v>
      </c>
      <c r="AU155" s="181" t="s">
        <v>125</v>
      </c>
      <c r="AV155" s="11" t="s">
        <v>125</v>
      </c>
      <c r="AW155" s="11" t="s">
        <v>31</v>
      </c>
      <c r="AX155" s="11" t="s">
        <v>76</v>
      </c>
      <c r="AY155" s="181" t="s">
        <v>146</v>
      </c>
    </row>
    <row r="156" spans="2:65" s="10" customFormat="1" ht="16.5" customHeight="1">
      <c r="B156" s="167"/>
      <c r="C156" s="168"/>
      <c r="D156" s="168"/>
      <c r="E156" s="169" t="s">
        <v>5</v>
      </c>
      <c r="F156" s="266" t="s">
        <v>200</v>
      </c>
      <c r="G156" s="267"/>
      <c r="H156" s="267"/>
      <c r="I156" s="267"/>
      <c r="J156" s="168"/>
      <c r="K156" s="169" t="s">
        <v>5</v>
      </c>
      <c r="L156" s="168"/>
      <c r="M156" s="168"/>
      <c r="N156" s="168"/>
      <c r="O156" s="168"/>
      <c r="P156" s="168"/>
      <c r="Q156" s="168"/>
      <c r="R156" s="170"/>
      <c r="T156" s="171"/>
      <c r="U156" s="168"/>
      <c r="V156" s="168"/>
      <c r="W156" s="168"/>
      <c r="X156" s="168"/>
      <c r="Y156" s="168"/>
      <c r="Z156" s="168"/>
      <c r="AA156" s="172"/>
      <c r="AT156" s="173" t="s">
        <v>154</v>
      </c>
      <c r="AU156" s="173" t="s">
        <v>125</v>
      </c>
      <c r="AV156" s="10" t="s">
        <v>81</v>
      </c>
      <c r="AW156" s="10" t="s">
        <v>31</v>
      </c>
      <c r="AX156" s="10" t="s">
        <v>76</v>
      </c>
      <c r="AY156" s="173" t="s">
        <v>146</v>
      </c>
    </row>
    <row r="157" spans="2:65" s="11" customFormat="1" ht="16.5" customHeight="1">
      <c r="B157" s="174"/>
      <c r="C157" s="175"/>
      <c r="D157" s="175"/>
      <c r="E157" s="176" t="s">
        <v>5</v>
      </c>
      <c r="F157" s="264" t="s">
        <v>201</v>
      </c>
      <c r="G157" s="265"/>
      <c r="H157" s="265"/>
      <c r="I157" s="265"/>
      <c r="J157" s="175"/>
      <c r="K157" s="177">
        <v>2.7</v>
      </c>
      <c r="L157" s="175"/>
      <c r="M157" s="175"/>
      <c r="N157" s="175"/>
      <c r="O157" s="175"/>
      <c r="P157" s="175"/>
      <c r="Q157" s="175"/>
      <c r="R157" s="178"/>
      <c r="T157" s="179"/>
      <c r="U157" s="175"/>
      <c r="V157" s="175"/>
      <c r="W157" s="175"/>
      <c r="X157" s="175"/>
      <c r="Y157" s="175"/>
      <c r="Z157" s="175"/>
      <c r="AA157" s="180"/>
      <c r="AT157" s="181" t="s">
        <v>154</v>
      </c>
      <c r="AU157" s="181" t="s">
        <v>125</v>
      </c>
      <c r="AV157" s="11" t="s">
        <v>125</v>
      </c>
      <c r="AW157" s="11" t="s">
        <v>31</v>
      </c>
      <c r="AX157" s="11" t="s">
        <v>76</v>
      </c>
      <c r="AY157" s="181" t="s">
        <v>146</v>
      </c>
    </row>
    <row r="158" spans="2:65" s="12" customFormat="1" ht="16.5" customHeight="1">
      <c r="B158" s="182"/>
      <c r="C158" s="183"/>
      <c r="D158" s="183"/>
      <c r="E158" s="184" t="s">
        <v>5</v>
      </c>
      <c r="F158" s="256" t="s">
        <v>156</v>
      </c>
      <c r="G158" s="257"/>
      <c r="H158" s="257"/>
      <c r="I158" s="257"/>
      <c r="J158" s="183"/>
      <c r="K158" s="185">
        <v>3.625</v>
      </c>
      <c r="L158" s="183"/>
      <c r="M158" s="183"/>
      <c r="N158" s="183"/>
      <c r="O158" s="183"/>
      <c r="P158" s="183"/>
      <c r="Q158" s="183"/>
      <c r="R158" s="186"/>
      <c r="T158" s="187"/>
      <c r="U158" s="183"/>
      <c r="V158" s="183"/>
      <c r="W158" s="183"/>
      <c r="X158" s="183"/>
      <c r="Y158" s="183"/>
      <c r="Z158" s="183"/>
      <c r="AA158" s="188"/>
      <c r="AT158" s="189" t="s">
        <v>154</v>
      </c>
      <c r="AU158" s="189" t="s">
        <v>125</v>
      </c>
      <c r="AV158" s="12" t="s">
        <v>151</v>
      </c>
      <c r="AW158" s="12" t="s">
        <v>31</v>
      </c>
      <c r="AX158" s="12" t="s">
        <v>81</v>
      </c>
      <c r="AY158" s="189" t="s">
        <v>146</v>
      </c>
    </row>
    <row r="159" spans="2:65" s="1" customFormat="1" ht="25.5" customHeight="1">
      <c r="B159" s="129"/>
      <c r="C159" s="158" t="s">
        <v>202</v>
      </c>
      <c r="D159" s="158" t="s">
        <v>147</v>
      </c>
      <c r="E159" s="159" t="s">
        <v>203</v>
      </c>
      <c r="F159" s="258" t="s">
        <v>204</v>
      </c>
      <c r="G159" s="258"/>
      <c r="H159" s="258"/>
      <c r="I159" s="258"/>
      <c r="J159" s="160" t="s">
        <v>150</v>
      </c>
      <c r="K159" s="161">
        <v>5.468</v>
      </c>
      <c r="L159" s="254">
        <v>0</v>
      </c>
      <c r="M159" s="254"/>
      <c r="N159" s="244">
        <f>ROUND(L159*K159,3)</f>
        <v>0</v>
      </c>
      <c r="O159" s="244"/>
      <c r="P159" s="244"/>
      <c r="Q159" s="244"/>
      <c r="R159" s="132"/>
      <c r="T159" s="163" t="s">
        <v>5</v>
      </c>
      <c r="U159" s="46" t="s">
        <v>43</v>
      </c>
      <c r="V159" s="38"/>
      <c r="W159" s="164">
        <f>V159*K159</f>
        <v>0</v>
      </c>
      <c r="X159" s="164">
        <v>4.0699999999999998E-3</v>
      </c>
      <c r="Y159" s="164">
        <f>X159*K159</f>
        <v>2.2254759999999998E-2</v>
      </c>
      <c r="Z159" s="164">
        <v>0</v>
      </c>
      <c r="AA159" s="165">
        <f>Z159*K159</f>
        <v>0</v>
      </c>
      <c r="AR159" s="21" t="s">
        <v>151</v>
      </c>
      <c r="AT159" s="21" t="s">
        <v>147</v>
      </c>
      <c r="AU159" s="21" t="s">
        <v>125</v>
      </c>
      <c r="AY159" s="21" t="s">
        <v>146</v>
      </c>
      <c r="BE159" s="103">
        <f>IF(U159="základná",N159,0)</f>
        <v>0</v>
      </c>
      <c r="BF159" s="103">
        <f>IF(U159="znížená",N159,0)</f>
        <v>0</v>
      </c>
      <c r="BG159" s="103">
        <f>IF(U159="zákl. prenesená",N159,0)</f>
        <v>0</v>
      </c>
      <c r="BH159" s="103">
        <f>IF(U159="zníž. prenesená",N159,0)</f>
        <v>0</v>
      </c>
      <c r="BI159" s="103">
        <f>IF(U159="nulová",N159,0)</f>
        <v>0</v>
      </c>
      <c r="BJ159" s="21" t="s">
        <v>125</v>
      </c>
      <c r="BK159" s="166">
        <f>ROUND(L159*K159,3)</f>
        <v>0</v>
      </c>
      <c r="BL159" s="21" t="s">
        <v>151</v>
      </c>
      <c r="BM159" s="21" t="s">
        <v>205</v>
      </c>
    </row>
    <row r="160" spans="2:65" s="10" customFormat="1" ht="16.5" customHeight="1">
      <c r="B160" s="167"/>
      <c r="C160" s="168"/>
      <c r="D160" s="168"/>
      <c r="E160" s="169" t="s">
        <v>5</v>
      </c>
      <c r="F160" s="262" t="s">
        <v>206</v>
      </c>
      <c r="G160" s="263"/>
      <c r="H160" s="263"/>
      <c r="I160" s="263"/>
      <c r="J160" s="168"/>
      <c r="K160" s="169" t="s">
        <v>5</v>
      </c>
      <c r="L160" s="168"/>
      <c r="M160" s="168"/>
      <c r="N160" s="168"/>
      <c r="O160" s="168"/>
      <c r="P160" s="168"/>
      <c r="Q160" s="168"/>
      <c r="R160" s="170"/>
      <c r="T160" s="171"/>
      <c r="U160" s="168"/>
      <c r="V160" s="168"/>
      <c r="W160" s="168"/>
      <c r="X160" s="168"/>
      <c r="Y160" s="168"/>
      <c r="Z160" s="168"/>
      <c r="AA160" s="172"/>
      <c r="AT160" s="173" t="s">
        <v>154</v>
      </c>
      <c r="AU160" s="173" t="s">
        <v>125</v>
      </c>
      <c r="AV160" s="10" t="s">
        <v>81</v>
      </c>
      <c r="AW160" s="10" t="s">
        <v>31</v>
      </c>
      <c r="AX160" s="10" t="s">
        <v>76</v>
      </c>
      <c r="AY160" s="173" t="s">
        <v>146</v>
      </c>
    </row>
    <row r="161" spans="2:65" s="11" customFormat="1" ht="16.5" customHeight="1">
      <c r="B161" s="174"/>
      <c r="C161" s="175"/>
      <c r="D161" s="175"/>
      <c r="E161" s="176" t="s">
        <v>5</v>
      </c>
      <c r="F161" s="264" t="s">
        <v>207</v>
      </c>
      <c r="G161" s="265"/>
      <c r="H161" s="265"/>
      <c r="I161" s="265"/>
      <c r="J161" s="175"/>
      <c r="K161" s="177">
        <v>1.353</v>
      </c>
      <c r="L161" s="175"/>
      <c r="M161" s="175"/>
      <c r="N161" s="175"/>
      <c r="O161" s="175"/>
      <c r="P161" s="175"/>
      <c r="Q161" s="175"/>
      <c r="R161" s="178"/>
      <c r="T161" s="179"/>
      <c r="U161" s="175"/>
      <c r="V161" s="175"/>
      <c r="W161" s="175"/>
      <c r="X161" s="175"/>
      <c r="Y161" s="175"/>
      <c r="Z161" s="175"/>
      <c r="AA161" s="180"/>
      <c r="AT161" s="181" t="s">
        <v>154</v>
      </c>
      <c r="AU161" s="181" t="s">
        <v>125</v>
      </c>
      <c r="AV161" s="11" t="s">
        <v>125</v>
      </c>
      <c r="AW161" s="11" t="s">
        <v>31</v>
      </c>
      <c r="AX161" s="11" t="s">
        <v>76</v>
      </c>
      <c r="AY161" s="181" t="s">
        <v>146</v>
      </c>
    </row>
    <row r="162" spans="2:65" s="10" customFormat="1" ht="16.5" customHeight="1">
      <c r="B162" s="167"/>
      <c r="C162" s="168"/>
      <c r="D162" s="168"/>
      <c r="E162" s="169" t="s">
        <v>5</v>
      </c>
      <c r="F162" s="266" t="s">
        <v>208</v>
      </c>
      <c r="G162" s="267"/>
      <c r="H162" s="267"/>
      <c r="I162" s="267"/>
      <c r="J162" s="168"/>
      <c r="K162" s="169" t="s">
        <v>5</v>
      </c>
      <c r="L162" s="168"/>
      <c r="M162" s="168"/>
      <c r="N162" s="168"/>
      <c r="O162" s="168"/>
      <c r="P162" s="168"/>
      <c r="Q162" s="168"/>
      <c r="R162" s="170"/>
      <c r="T162" s="171"/>
      <c r="U162" s="168"/>
      <c r="V162" s="168"/>
      <c r="W162" s="168"/>
      <c r="X162" s="168"/>
      <c r="Y162" s="168"/>
      <c r="Z162" s="168"/>
      <c r="AA162" s="172"/>
      <c r="AT162" s="173" t="s">
        <v>154</v>
      </c>
      <c r="AU162" s="173" t="s">
        <v>125</v>
      </c>
      <c r="AV162" s="10" t="s">
        <v>81</v>
      </c>
      <c r="AW162" s="10" t="s">
        <v>31</v>
      </c>
      <c r="AX162" s="10" t="s">
        <v>76</v>
      </c>
      <c r="AY162" s="173" t="s">
        <v>146</v>
      </c>
    </row>
    <row r="163" spans="2:65" s="11" customFormat="1" ht="16.5" customHeight="1">
      <c r="B163" s="174"/>
      <c r="C163" s="175"/>
      <c r="D163" s="175"/>
      <c r="E163" s="176" t="s">
        <v>5</v>
      </c>
      <c r="F163" s="264" t="s">
        <v>209</v>
      </c>
      <c r="G163" s="265"/>
      <c r="H163" s="265"/>
      <c r="I163" s="265"/>
      <c r="J163" s="175"/>
      <c r="K163" s="177">
        <v>3.0430000000000001</v>
      </c>
      <c r="L163" s="175"/>
      <c r="M163" s="175"/>
      <c r="N163" s="175"/>
      <c r="O163" s="175"/>
      <c r="P163" s="175"/>
      <c r="Q163" s="175"/>
      <c r="R163" s="178"/>
      <c r="T163" s="179"/>
      <c r="U163" s="175"/>
      <c r="V163" s="175"/>
      <c r="W163" s="175"/>
      <c r="X163" s="175"/>
      <c r="Y163" s="175"/>
      <c r="Z163" s="175"/>
      <c r="AA163" s="180"/>
      <c r="AT163" s="181" t="s">
        <v>154</v>
      </c>
      <c r="AU163" s="181" t="s">
        <v>125</v>
      </c>
      <c r="AV163" s="11" t="s">
        <v>125</v>
      </c>
      <c r="AW163" s="11" t="s">
        <v>31</v>
      </c>
      <c r="AX163" s="11" t="s">
        <v>76</v>
      </c>
      <c r="AY163" s="181" t="s">
        <v>146</v>
      </c>
    </row>
    <row r="164" spans="2:65" s="10" customFormat="1" ht="16.5" customHeight="1">
      <c r="B164" s="167"/>
      <c r="C164" s="168"/>
      <c r="D164" s="168"/>
      <c r="E164" s="169" t="s">
        <v>5</v>
      </c>
      <c r="F164" s="266" t="s">
        <v>210</v>
      </c>
      <c r="G164" s="267"/>
      <c r="H164" s="267"/>
      <c r="I164" s="267"/>
      <c r="J164" s="168"/>
      <c r="K164" s="169" t="s">
        <v>5</v>
      </c>
      <c r="L164" s="168"/>
      <c r="M164" s="168"/>
      <c r="N164" s="168"/>
      <c r="O164" s="168"/>
      <c r="P164" s="168"/>
      <c r="Q164" s="168"/>
      <c r="R164" s="170"/>
      <c r="T164" s="171"/>
      <c r="U164" s="168"/>
      <c r="V164" s="168"/>
      <c r="W164" s="168"/>
      <c r="X164" s="168"/>
      <c r="Y164" s="168"/>
      <c r="Z164" s="168"/>
      <c r="AA164" s="172"/>
      <c r="AT164" s="173" t="s">
        <v>154</v>
      </c>
      <c r="AU164" s="173" t="s">
        <v>125</v>
      </c>
      <c r="AV164" s="10" t="s">
        <v>81</v>
      </c>
      <c r="AW164" s="10" t="s">
        <v>31</v>
      </c>
      <c r="AX164" s="10" t="s">
        <v>76</v>
      </c>
      <c r="AY164" s="173" t="s">
        <v>146</v>
      </c>
    </row>
    <row r="165" spans="2:65" s="11" customFormat="1" ht="16.5" customHeight="1">
      <c r="B165" s="174"/>
      <c r="C165" s="175"/>
      <c r="D165" s="175"/>
      <c r="E165" s="176" t="s">
        <v>5</v>
      </c>
      <c r="F165" s="264" t="s">
        <v>211</v>
      </c>
      <c r="G165" s="265"/>
      <c r="H165" s="265"/>
      <c r="I165" s="265"/>
      <c r="J165" s="175"/>
      <c r="K165" s="177">
        <v>1.0720000000000001</v>
      </c>
      <c r="L165" s="175"/>
      <c r="M165" s="175"/>
      <c r="N165" s="175"/>
      <c r="O165" s="175"/>
      <c r="P165" s="175"/>
      <c r="Q165" s="175"/>
      <c r="R165" s="178"/>
      <c r="T165" s="179"/>
      <c r="U165" s="175"/>
      <c r="V165" s="175"/>
      <c r="W165" s="175"/>
      <c r="X165" s="175"/>
      <c r="Y165" s="175"/>
      <c r="Z165" s="175"/>
      <c r="AA165" s="180"/>
      <c r="AT165" s="181" t="s">
        <v>154</v>
      </c>
      <c r="AU165" s="181" t="s">
        <v>125</v>
      </c>
      <c r="AV165" s="11" t="s">
        <v>125</v>
      </c>
      <c r="AW165" s="11" t="s">
        <v>31</v>
      </c>
      <c r="AX165" s="11" t="s">
        <v>76</v>
      </c>
      <c r="AY165" s="181" t="s">
        <v>146</v>
      </c>
    </row>
    <row r="166" spans="2:65" s="12" customFormat="1" ht="16.5" customHeight="1">
      <c r="B166" s="182"/>
      <c r="C166" s="183"/>
      <c r="D166" s="183"/>
      <c r="E166" s="184" t="s">
        <v>5</v>
      </c>
      <c r="F166" s="256" t="s">
        <v>156</v>
      </c>
      <c r="G166" s="257"/>
      <c r="H166" s="257"/>
      <c r="I166" s="257"/>
      <c r="J166" s="183"/>
      <c r="K166" s="185">
        <v>5.468</v>
      </c>
      <c r="L166" s="183"/>
      <c r="M166" s="183"/>
      <c r="N166" s="183"/>
      <c r="O166" s="183"/>
      <c r="P166" s="183"/>
      <c r="Q166" s="183"/>
      <c r="R166" s="186"/>
      <c r="T166" s="187"/>
      <c r="U166" s="183"/>
      <c r="V166" s="183"/>
      <c r="W166" s="183"/>
      <c r="X166" s="183"/>
      <c r="Y166" s="183"/>
      <c r="Z166" s="183"/>
      <c r="AA166" s="188"/>
      <c r="AT166" s="189" t="s">
        <v>154</v>
      </c>
      <c r="AU166" s="189" t="s">
        <v>125</v>
      </c>
      <c r="AV166" s="12" t="s">
        <v>151</v>
      </c>
      <c r="AW166" s="12" t="s">
        <v>31</v>
      </c>
      <c r="AX166" s="12" t="s">
        <v>81</v>
      </c>
      <c r="AY166" s="189" t="s">
        <v>146</v>
      </c>
    </row>
    <row r="167" spans="2:65" s="1" customFormat="1" ht="25.5" customHeight="1">
      <c r="B167" s="129"/>
      <c r="C167" s="158" t="s">
        <v>212</v>
      </c>
      <c r="D167" s="158" t="s">
        <v>147</v>
      </c>
      <c r="E167" s="159" t="s">
        <v>213</v>
      </c>
      <c r="F167" s="258" t="s">
        <v>214</v>
      </c>
      <c r="G167" s="258"/>
      <c r="H167" s="258"/>
      <c r="I167" s="258"/>
      <c r="J167" s="160" t="s">
        <v>150</v>
      </c>
      <c r="K167" s="161">
        <v>5.468</v>
      </c>
      <c r="L167" s="254">
        <v>0</v>
      </c>
      <c r="M167" s="254"/>
      <c r="N167" s="244">
        <f>ROUND(L167*K167,3)</f>
        <v>0</v>
      </c>
      <c r="O167" s="244"/>
      <c r="P167" s="244"/>
      <c r="Q167" s="244"/>
      <c r="R167" s="132"/>
      <c r="T167" s="163" t="s">
        <v>5</v>
      </c>
      <c r="U167" s="46" t="s">
        <v>43</v>
      </c>
      <c r="V167" s="38"/>
      <c r="W167" s="164">
        <f>V167*K167</f>
        <v>0</v>
      </c>
      <c r="X167" s="164">
        <v>0</v>
      </c>
      <c r="Y167" s="164">
        <f>X167*K167</f>
        <v>0</v>
      </c>
      <c r="Z167" s="164">
        <v>0</v>
      </c>
      <c r="AA167" s="165">
        <f>Z167*K167</f>
        <v>0</v>
      </c>
      <c r="AR167" s="21" t="s">
        <v>151</v>
      </c>
      <c r="AT167" s="21" t="s">
        <v>147</v>
      </c>
      <c r="AU167" s="21" t="s">
        <v>125</v>
      </c>
      <c r="AY167" s="21" t="s">
        <v>146</v>
      </c>
      <c r="BE167" s="103">
        <f>IF(U167="základná",N167,0)</f>
        <v>0</v>
      </c>
      <c r="BF167" s="103">
        <f>IF(U167="znížená",N167,0)</f>
        <v>0</v>
      </c>
      <c r="BG167" s="103">
        <f>IF(U167="zákl. prenesená",N167,0)</f>
        <v>0</v>
      </c>
      <c r="BH167" s="103">
        <f>IF(U167="zníž. prenesená",N167,0)</f>
        <v>0</v>
      </c>
      <c r="BI167" s="103">
        <f>IF(U167="nulová",N167,0)</f>
        <v>0</v>
      </c>
      <c r="BJ167" s="21" t="s">
        <v>125</v>
      </c>
      <c r="BK167" s="166">
        <f>ROUND(L167*K167,3)</f>
        <v>0</v>
      </c>
      <c r="BL167" s="21" t="s">
        <v>151</v>
      </c>
      <c r="BM167" s="21" t="s">
        <v>215</v>
      </c>
    </row>
    <row r="168" spans="2:65" s="11" customFormat="1" ht="16.5" customHeight="1">
      <c r="B168" s="174"/>
      <c r="C168" s="175"/>
      <c r="D168" s="175"/>
      <c r="E168" s="176" t="s">
        <v>5</v>
      </c>
      <c r="F168" s="259" t="s">
        <v>216</v>
      </c>
      <c r="G168" s="260"/>
      <c r="H168" s="260"/>
      <c r="I168" s="260"/>
      <c r="J168" s="175"/>
      <c r="K168" s="177">
        <v>5.468</v>
      </c>
      <c r="L168" s="175"/>
      <c r="M168" s="175"/>
      <c r="N168" s="175"/>
      <c r="O168" s="175"/>
      <c r="P168" s="175"/>
      <c r="Q168" s="175"/>
      <c r="R168" s="178"/>
      <c r="T168" s="179"/>
      <c r="U168" s="175"/>
      <c r="V168" s="175"/>
      <c r="W168" s="175"/>
      <c r="X168" s="175"/>
      <c r="Y168" s="175"/>
      <c r="Z168" s="175"/>
      <c r="AA168" s="180"/>
      <c r="AT168" s="181" t="s">
        <v>154</v>
      </c>
      <c r="AU168" s="181" t="s">
        <v>125</v>
      </c>
      <c r="AV168" s="11" t="s">
        <v>125</v>
      </c>
      <c r="AW168" s="11" t="s">
        <v>31</v>
      </c>
      <c r="AX168" s="11" t="s">
        <v>76</v>
      </c>
      <c r="AY168" s="181" t="s">
        <v>146</v>
      </c>
    </row>
    <row r="169" spans="2:65" s="12" customFormat="1" ht="16.5" customHeight="1">
      <c r="B169" s="182"/>
      <c r="C169" s="183"/>
      <c r="D169" s="183"/>
      <c r="E169" s="184" t="s">
        <v>5</v>
      </c>
      <c r="F169" s="256" t="s">
        <v>156</v>
      </c>
      <c r="G169" s="257"/>
      <c r="H169" s="257"/>
      <c r="I169" s="257"/>
      <c r="J169" s="183"/>
      <c r="K169" s="185">
        <v>5.468</v>
      </c>
      <c r="L169" s="183"/>
      <c r="M169" s="183"/>
      <c r="N169" s="183"/>
      <c r="O169" s="183"/>
      <c r="P169" s="183"/>
      <c r="Q169" s="183"/>
      <c r="R169" s="186"/>
      <c r="T169" s="187"/>
      <c r="U169" s="183"/>
      <c r="V169" s="183"/>
      <c r="W169" s="183"/>
      <c r="X169" s="183"/>
      <c r="Y169" s="183"/>
      <c r="Z169" s="183"/>
      <c r="AA169" s="188"/>
      <c r="AT169" s="189" t="s">
        <v>154</v>
      </c>
      <c r="AU169" s="189" t="s">
        <v>125</v>
      </c>
      <c r="AV169" s="12" t="s">
        <v>151</v>
      </c>
      <c r="AW169" s="12" t="s">
        <v>31</v>
      </c>
      <c r="AX169" s="12" t="s">
        <v>81</v>
      </c>
      <c r="AY169" s="189" t="s">
        <v>146</v>
      </c>
    </row>
    <row r="170" spans="2:65" s="1" customFormat="1" ht="25.5" customHeight="1">
      <c r="B170" s="129"/>
      <c r="C170" s="158" t="s">
        <v>217</v>
      </c>
      <c r="D170" s="158" t="s">
        <v>147</v>
      </c>
      <c r="E170" s="159" t="s">
        <v>218</v>
      </c>
      <c r="F170" s="258" t="s">
        <v>219</v>
      </c>
      <c r="G170" s="258"/>
      <c r="H170" s="258"/>
      <c r="I170" s="258"/>
      <c r="J170" s="160" t="s">
        <v>220</v>
      </c>
      <c r="K170" s="161">
        <v>0.23599999999999999</v>
      </c>
      <c r="L170" s="254">
        <v>0</v>
      </c>
      <c r="M170" s="254"/>
      <c r="N170" s="244">
        <f>ROUND(L170*K170,3)</f>
        <v>0</v>
      </c>
      <c r="O170" s="244"/>
      <c r="P170" s="244"/>
      <c r="Q170" s="244"/>
      <c r="R170" s="132"/>
      <c r="T170" s="163" t="s">
        <v>5</v>
      </c>
      <c r="U170" s="46" t="s">
        <v>43</v>
      </c>
      <c r="V170" s="38"/>
      <c r="W170" s="164">
        <f>V170*K170</f>
        <v>0</v>
      </c>
      <c r="X170" s="164">
        <v>1.1038524999999999</v>
      </c>
      <c r="Y170" s="164">
        <f>X170*K170</f>
        <v>0.26050918999999995</v>
      </c>
      <c r="Z170" s="164">
        <v>0</v>
      </c>
      <c r="AA170" s="165">
        <f>Z170*K170</f>
        <v>0</v>
      </c>
      <c r="AR170" s="21" t="s">
        <v>151</v>
      </c>
      <c r="AT170" s="21" t="s">
        <v>147</v>
      </c>
      <c r="AU170" s="21" t="s">
        <v>125</v>
      </c>
      <c r="AY170" s="21" t="s">
        <v>146</v>
      </c>
      <c r="BE170" s="103">
        <f>IF(U170="základná",N170,0)</f>
        <v>0</v>
      </c>
      <c r="BF170" s="103">
        <f>IF(U170="znížená",N170,0)</f>
        <v>0</v>
      </c>
      <c r="BG170" s="103">
        <f>IF(U170="zákl. prenesená",N170,0)</f>
        <v>0</v>
      </c>
      <c r="BH170" s="103">
        <f>IF(U170="zníž. prenesená",N170,0)</f>
        <v>0</v>
      </c>
      <c r="BI170" s="103">
        <f>IF(U170="nulová",N170,0)</f>
        <v>0</v>
      </c>
      <c r="BJ170" s="21" t="s">
        <v>125</v>
      </c>
      <c r="BK170" s="166">
        <f>ROUND(L170*K170,3)</f>
        <v>0</v>
      </c>
      <c r="BL170" s="21" t="s">
        <v>151</v>
      </c>
      <c r="BM170" s="21" t="s">
        <v>221</v>
      </c>
    </row>
    <row r="171" spans="2:65" s="11" customFormat="1" ht="16.5" customHeight="1">
      <c r="B171" s="174"/>
      <c r="C171" s="175"/>
      <c r="D171" s="175"/>
      <c r="E171" s="176" t="s">
        <v>5</v>
      </c>
      <c r="F171" s="259" t="s">
        <v>222</v>
      </c>
      <c r="G171" s="260"/>
      <c r="H171" s="260"/>
      <c r="I171" s="260"/>
      <c r="J171" s="175"/>
      <c r="K171" s="177">
        <v>0.23599999999999999</v>
      </c>
      <c r="L171" s="175"/>
      <c r="M171" s="175"/>
      <c r="N171" s="175"/>
      <c r="O171" s="175"/>
      <c r="P171" s="175"/>
      <c r="Q171" s="175"/>
      <c r="R171" s="178"/>
      <c r="T171" s="179"/>
      <c r="U171" s="175"/>
      <c r="V171" s="175"/>
      <c r="W171" s="175"/>
      <c r="X171" s="175"/>
      <c r="Y171" s="175"/>
      <c r="Z171" s="175"/>
      <c r="AA171" s="180"/>
      <c r="AT171" s="181" t="s">
        <v>154</v>
      </c>
      <c r="AU171" s="181" t="s">
        <v>125</v>
      </c>
      <c r="AV171" s="11" t="s">
        <v>125</v>
      </c>
      <c r="AW171" s="11" t="s">
        <v>31</v>
      </c>
      <c r="AX171" s="11" t="s">
        <v>76</v>
      </c>
      <c r="AY171" s="181" t="s">
        <v>146</v>
      </c>
    </row>
    <row r="172" spans="2:65" s="12" customFormat="1" ht="16.5" customHeight="1">
      <c r="B172" s="182"/>
      <c r="C172" s="183"/>
      <c r="D172" s="183"/>
      <c r="E172" s="184" t="s">
        <v>5</v>
      </c>
      <c r="F172" s="256" t="s">
        <v>156</v>
      </c>
      <c r="G172" s="257"/>
      <c r="H172" s="257"/>
      <c r="I172" s="257"/>
      <c r="J172" s="183"/>
      <c r="K172" s="185">
        <v>0.23599999999999999</v>
      </c>
      <c r="L172" s="183"/>
      <c r="M172" s="183"/>
      <c r="N172" s="183"/>
      <c r="O172" s="183"/>
      <c r="P172" s="183"/>
      <c r="Q172" s="183"/>
      <c r="R172" s="186"/>
      <c r="T172" s="187"/>
      <c r="U172" s="183"/>
      <c r="V172" s="183"/>
      <c r="W172" s="183"/>
      <c r="X172" s="183"/>
      <c r="Y172" s="183"/>
      <c r="Z172" s="183"/>
      <c r="AA172" s="188"/>
      <c r="AT172" s="189" t="s">
        <v>154</v>
      </c>
      <c r="AU172" s="189" t="s">
        <v>125</v>
      </c>
      <c r="AV172" s="12" t="s">
        <v>151</v>
      </c>
      <c r="AW172" s="12" t="s">
        <v>31</v>
      </c>
      <c r="AX172" s="12" t="s">
        <v>81</v>
      </c>
      <c r="AY172" s="189" t="s">
        <v>146</v>
      </c>
    </row>
    <row r="173" spans="2:65" s="1" customFormat="1" ht="25.5" customHeight="1">
      <c r="B173" s="129"/>
      <c r="C173" s="158" t="s">
        <v>223</v>
      </c>
      <c r="D173" s="158" t="s">
        <v>147</v>
      </c>
      <c r="E173" s="159" t="s">
        <v>224</v>
      </c>
      <c r="F173" s="258" t="s">
        <v>225</v>
      </c>
      <c r="G173" s="258"/>
      <c r="H173" s="258"/>
      <c r="I173" s="258"/>
      <c r="J173" s="160" t="s">
        <v>150</v>
      </c>
      <c r="K173" s="161">
        <v>46.87</v>
      </c>
      <c r="L173" s="254">
        <v>0</v>
      </c>
      <c r="M173" s="254"/>
      <c r="N173" s="244">
        <f>ROUND(L173*K173,3)</f>
        <v>0</v>
      </c>
      <c r="O173" s="244"/>
      <c r="P173" s="244"/>
      <c r="Q173" s="244"/>
      <c r="R173" s="132"/>
      <c r="T173" s="163" t="s">
        <v>5</v>
      </c>
      <c r="U173" s="46" t="s">
        <v>43</v>
      </c>
      <c r="V173" s="38"/>
      <c r="W173" s="164">
        <f>V173*K173</f>
        <v>0</v>
      </c>
      <c r="X173" s="164">
        <v>3.5200000000000001E-3</v>
      </c>
      <c r="Y173" s="164">
        <f>X173*K173</f>
        <v>0.1649824</v>
      </c>
      <c r="Z173" s="164">
        <v>0</v>
      </c>
      <c r="AA173" s="165">
        <f>Z173*K173</f>
        <v>0</v>
      </c>
      <c r="AR173" s="21" t="s">
        <v>151</v>
      </c>
      <c r="AT173" s="21" t="s">
        <v>147</v>
      </c>
      <c r="AU173" s="21" t="s">
        <v>125</v>
      </c>
      <c r="AY173" s="21" t="s">
        <v>146</v>
      </c>
      <c r="BE173" s="103">
        <f>IF(U173="základná",N173,0)</f>
        <v>0</v>
      </c>
      <c r="BF173" s="103">
        <f>IF(U173="znížená",N173,0)</f>
        <v>0</v>
      </c>
      <c r="BG173" s="103">
        <f>IF(U173="zákl. prenesená",N173,0)</f>
        <v>0</v>
      </c>
      <c r="BH173" s="103">
        <f>IF(U173="zníž. prenesená",N173,0)</f>
        <v>0</v>
      </c>
      <c r="BI173" s="103">
        <f>IF(U173="nulová",N173,0)</f>
        <v>0</v>
      </c>
      <c r="BJ173" s="21" t="s">
        <v>125</v>
      </c>
      <c r="BK173" s="166">
        <f>ROUND(L173*K173,3)</f>
        <v>0</v>
      </c>
      <c r="BL173" s="21" t="s">
        <v>151</v>
      </c>
      <c r="BM173" s="21" t="s">
        <v>226</v>
      </c>
    </row>
    <row r="174" spans="2:65" s="10" customFormat="1" ht="16.5" customHeight="1">
      <c r="B174" s="167"/>
      <c r="C174" s="168"/>
      <c r="D174" s="168"/>
      <c r="E174" s="169" t="s">
        <v>5</v>
      </c>
      <c r="F174" s="262" t="s">
        <v>227</v>
      </c>
      <c r="G174" s="263"/>
      <c r="H174" s="263"/>
      <c r="I174" s="263"/>
      <c r="J174" s="168"/>
      <c r="K174" s="169" t="s">
        <v>5</v>
      </c>
      <c r="L174" s="168"/>
      <c r="M174" s="168"/>
      <c r="N174" s="168"/>
      <c r="O174" s="168"/>
      <c r="P174" s="168"/>
      <c r="Q174" s="168"/>
      <c r="R174" s="170"/>
      <c r="T174" s="171"/>
      <c r="U174" s="168"/>
      <c r="V174" s="168"/>
      <c r="W174" s="168"/>
      <c r="X174" s="168"/>
      <c r="Y174" s="168"/>
      <c r="Z174" s="168"/>
      <c r="AA174" s="172"/>
      <c r="AT174" s="173" t="s">
        <v>154</v>
      </c>
      <c r="AU174" s="173" t="s">
        <v>125</v>
      </c>
      <c r="AV174" s="10" t="s">
        <v>81</v>
      </c>
      <c r="AW174" s="10" t="s">
        <v>31</v>
      </c>
      <c r="AX174" s="10" t="s">
        <v>76</v>
      </c>
      <c r="AY174" s="173" t="s">
        <v>146</v>
      </c>
    </row>
    <row r="175" spans="2:65" s="11" customFormat="1" ht="16.5" customHeight="1">
      <c r="B175" s="174"/>
      <c r="C175" s="175"/>
      <c r="D175" s="175"/>
      <c r="E175" s="176" t="s">
        <v>5</v>
      </c>
      <c r="F175" s="264" t="s">
        <v>228</v>
      </c>
      <c r="G175" s="265"/>
      <c r="H175" s="265"/>
      <c r="I175" s="265"/>
      <c r="J175" s="175"/>
      <c r="K175" s="177">
        <v>46.87</v>
      </c>
      <c r="L175" s="175"/>
      <c r="M175" s="175"/>
      <c r="N175" s="175"/>
      <c r="O175" s="175"/>
      <c r="P175" s="175"/>
      <c r="Q175" s="175"/>
      <c r="R175" s="178"/>
      <c r="T175" s="179"/>
      <c r="U175" s="175"/>
      <c r="V175" s="175"/>
      <c r="W175" s="175"/>
      <c r="X175" s="175"/>
      <c r="Y175" s="175"/>
      <c r="Z175" s="175"/>
      <c r="AA175" s="180"/>
      <c r="AT175" s="181" t="s">
        <v>154</v>
      </c>
      <c r="AU175" s="181" t="s">
        <v>125</v>
      </c>
      <c r="AV175" s="11" t="s">
        <v>125</v>
      </c>
      <c r="AW175" s="11" t="s">
        <v>31</v>
      </c>
      <c r="AX175" s="11" t="s">
        <v>76</v>
      </c>
      <c r="AY175" s="181" t="s">
        <v>146</v>
      </c>
    </row>
    <row r="176" spans="2:65" s="12" customFormat="1" ht="16.5" customHeight="1">
      <c r="B176" s="182"/>
      <c r="C176" s="183"/>
      <c r="D176" s="183"/>
      <c r="E176" s="184" t="s">
        <v>5</v>
      </c>
      <c r="F176" s="256" t="s">
        <v>156</v>
      </c>
      <c r="G176" s="257"/>
      <c r="H176" s="257"/>
      <c r="I176" s="257"/>
      <c r="J176" s="183"/>
      <c r="K176" s="185">
        <v>46.87</v>
      </c>
      <c r="L176" s="183"/>
      <c r="M176" s="183"/>
      <c r="N176" s="183"/>
      <c r="O176" s="183"/>
      <c r="P176" s="183"/>
      <c r="Q176" s="183"/>
      <c r="R176" s="186"/>
      <c r="T176" s="187"/>
      <c r="U176" s="183"/>
      <c r="V176" s="183"/>
      <c r="W176" s="183"/>
      <c r="X176" s="183"/>
      <c r="Y176" s="183"/>
      <c r="Z176" s="183"/>
      <c r="AA176" s="188"/>
      <c r="AT176" s="189" t="s">
        <v>154</v>
      </c>
      <c r="AU176" s="189" t="s">
        <v>125</v>
      </c>
      <c r="AV176" s="12" t="s">
        <v>151</v>
      </c>
      <c r="AW176" s="12" t="s">
        <v>31</v>
      </c>
      <c r="AX176" s="12" t="s">
        <v>81</v>
      </c>
      <c r="AY176" s="189" t="s">
        <v>146</v>
      </c>
    </row>
    <row r="177" spans="2:65" s="1" customFormat="1" ht="25.5" customHeight="1">
      <c r="B177" s="129"/>
      <c r="C177" s="158" t="s">
        <v>229</v>
      </c>
      <c r="D177" s="158" t="s">
        <v>147</v>
      </c>
      <c r="E177" s="159" t="s">
        <v>230</v>
      </c>
      <c r="F177" s="258" t="s">
        <v>231</v>
      </c>
      <c r="G177" s="258"/>
      <c r="H177" s="258"/>
      <c r="I177" s="258"/>
      <c r="J177" s="160" t="s">
        <v>164</v>
      </c>
      <c r="K177" s="161">
        <v>1.05</v>
      </c>
      <c r="L177" s="254">
        <v>0</v>
      </c>
      <c r="M177" s="254"/>
      <c r="N177" s="244">
        <f>ROUND(L177*K177,3)</f>
        <v>0</v>
      </c>
      <c r="O177" s="244"/>
      <c r="P177" s="244"/>
      <c r="Q177" s="244"/>
      <c r="R177" s="132"/>
      <c r="T177" s="163" t="s">
        <v>5</v>
      </c>
      <c r="U177" s="46" t="s">
        <v>43</v>
      </c>
      <c r="V177" s="38"/>
      <c r="W177" s="164">
        <f>V177*K177</f>
        <v>0</v>
      </c>
      <c r="X177" s="164">
        <v>2.3354300000000001</v>
      </c>
      <c r="Y177" s="164">
        <f>X177*K177</f>
        <v>2.4522015000000001</v>
      </c>
      <c r="Z177" s="164">
        <v>0</v>
      </c>
      <c r="AA177" s="165">
        <f>Z177*K177</f>
        <v>0</v>
      </c>
      <c r="AR177" s="21" t="s">
        <v>151</v>
      </c>
      <c r="AT177" s="21" t="s">
        <v>147</v>
      </c>
      <c r="AU177" s="21" t="s">
        <v>125</v>
      </c>
      <c r="AY177" s="21" t="s">
        <v>146</v>
      </c>
      <c r="BE177" s="103">
        <f>IF(U177="základná",N177,0)</f>
        <v>0</v>
      </c>
      <c r="BF177" s="103">
        <f>IF(U177="znížená",N177,0)</f>
        <v>0</v>
      </c>
      <c r="BG177" s="103">
        <f>IF(U177="zákl. prenesená",N177,0)</f>
        <v>0</v>
      </c>
      <c r="BH177" s="103">
        <f>IF(U177="zníž. prenesená",N177,0)</f>
        <v>0</v>
      </c>
      <c r="BI177" s="103">
        <f>IF(U177="nulová",N177,0)</f>
        <v>0</v>
      </c>
      <c r="BJ177" s="21" t="s">
        <v>125</v>
      </c>
      <c r="BK177" s="166">
        <f>ROUND(L177*K177,3)</f>
        <v>0</v>
      </c>
      <c r="BL177" s="21" t="s">
        <v>151</v>
      </c>
      <c r="BM177" s="21" t="s">
        <v>232</v>
      </c>
    </row>
    <row r="178" spans="2:65" s="11" customFormat="1" ht="16.5" customHeight="1">
      <c r="B178" s="174"/>
      <c r="C178" s="175"/>
      <c r="D178" s="175"/>
      <c r="E178" s="176" t="s">
        <v>5</v>
      </c>
      <c r="F178" s="259" t="s">
        <v>233</v>
      </c>
      <c r="G178" s="260"/>
      <c r="H178" s="260"/>
      <c r="I178" s="260"/>
      <c r="J178" s="175"/>
      <c r="K178" s="177">
        <v>1.05</v>
      </c>
      <c r="L178" s="175"/>
      <c r="M178" s="175"/>
      <c r="N178" s="175"/>
      <c r="O178" s="175"/>
      <c r="P178" s="175"/>
      <c r="Q178" s="175"/>
      <c r="R178" s="178"/>
      <c r="T178" s="179"/>
      <c r="U178" s="175"/>
      <c r="V178" s="175"/>
      <c r="W178" s="175"/>
      <c r="X178" s="175"/>
      <c r="Y178" s="175"/>
      <c r="Z178" s="175"/>
      <c r="AA178" s="180"/>
      <c r="AT178" s="181" t="s">
        <v>154</v>
      </c>
      <c r="AU178" s="181" t="s">
        <v>125</v>
      </c>
      <c r="AV178" s="11" t="s">
        <v>125</v>
      </c>
      <c r="AW178" s="11" t="s">
        <v>31</v>
      </c>
      <c r="AX178" s="11" t="s">
        <v>76</v>
      </c>
      <c r="AY178" s="181" t="s">
        <v>146</v>
      </c>
    </row>
    <row r="179" spans="2:65" s="12" customFormat="1" ht="16.5" customHeight="1">
      <c r="B179" s="182"/>
      <c r="C179" s="183"/>
      <c r="D179" s="183"/>
      <c r="E179" s="184" t="s">
        <v>5</v>
      </c>
      <c r="F179" s="256" t="s">
        <v>156</v>
      </c>
      <c r="G179" s="257"/>
      <c r="H179" s="257"/>
      <c r="I179" s="257"/>
      <c r="J179" s="183"/>
      <c r="K179" s="185">
        <v>1.05</v>
      </c>
      <c r="L179" s="183"/>
      <c r="M179" s="183"/>
      <c r="N179" s="183"/>
      <c r="O179" s="183"/>
      <c r="P179" s="183"/>
      <c r="Q179" s="183"/>
      <c r="R179" s="186"/>
      <c r="T179" s="187"/>
      <c r="U179" s="183"/>
      <c r="V179" s="183"/>
      <c r="W179" s="183"/>
      <c r="X179" s="183"/>
      <c r="Y179" s="183"/>
      <c r="Z179" s="183"/>
      <c r="AA179" s="188"/>
      <c r="AT179" s="189" t="s">
        <v>154</v>
      </c>
      <c r="AU179" s="189" t="s">
        <v>125</v>
      </c>
      <c r="AV179" s="12" t="s">
        <v>151</v>
      </c>
      <c r="AW179" s="12" t="s">
        <v>31</v>
      </c>
      <c r="AX179" s="12" t="s">
        <v>81</v>
      </c>
      <c r="AY179" s="189" t="s">
        <v>146</v>
      </c>
    </row>
    <row r="180" spans="2:65" s="9" customFormat="1" ht="29.85" customHeight="1">
      <c r="B180" s="147"/>
      <c r="C180" s="148"/>
      <c r="D180" s="157" t="s">
        <v>107</v>
      </c>
      <c r="E180" s="157"/>
      <c r="F180" s="157"/>
      <c r="G180" s="157"/>
      <c r="H180" s="157"/>
      <c r="I180" s="157"/>
      <c r="J180" s="157"/>
      <c r="K180" s="157"/>
      <c r="L180" s="157"/>
      <c r="M180" s="157"/>
      <c r="N180" s="245">
        <f>BK180</f>
        <v>0</v>
      </c>
      <c r="O180" s="246"/>
      <c r="P180" s="246"/>
      <c r="Q180" s="246"/>
      <c r="R180" s="150"/>
      <c r="T180" s="151"/>
      <c r="U180" s="148"/>
      <c r="V180" s="148"/>
      <c r="W180" s="152">
        <f>SUM(W181:W187)</f>
        <v>0</v>
      </c>
      <c r="X180" s="148"/>
      <c r="Y180" s="152">
        <f>SUM(Y181:Y187)</f>
        <v>20.401785999999998</v>
      </c>
      <c r="Z180" s="148"/>
      <c r="AA180" s="153">
        <f>SUM(AA181:AA187)</f>
        <v>0</v>
      </c>
      <c r="AR180" s="154" t="s">
        <v>81</v>
      </c>
      <c r="AT180" s="155" t="s">
        <v>75</v>
      </c>
      <c r="AU180" s="155" t="s">
        <v>81</v>
      </c>
      <c r="AY180" s="154" t="s">
        <v>146</v>
      </c>
      <c r="BK180" s="156">
        <f>SUM(BK181:BK187)</f>
        <v>0</v>
      </c>
    </row>
    <row r="181" spans="2:65" s="1" customFormat="1" ht="25.5" customHeight="1">
      <c r="B181" s="129"/>
      <c r="C181" s="158" t="s">
        <v>234</v>
      </c>
      <c r="D181" s="158" t="s">
        <v>147</v>
      </c>
      <c r="E181" s="159" t="s">
        <v>235</v>
      </c>
      <c r="F181" s="258" t="s">
        <v>236</v>
      </c>
      <c r="G181" s="258"/>
      <c r="H181" s="258"/>
      <c r="I181" s="258"/>
      <c r="J181" s="160" t="s">
        <v>164</v>
      </c>
      <c r="K181" s="161">
        <v>7.76</v>
      </c>
      <c r="L181" s="254">
        <v>0</v>
      </c>
      <c r="M181" s="254"/>
      <c r="N181" s="244">
        <f>ROUND(L181*K181,3)</f>
        <v>0</v>
      </c>
      <c r="O181" s="244"/>
      <c r="P181" s="244"/>
      <c r="Q181" s="244"/>
      <c r="R181" s="132"/>
      <c r="T181" s="163" t="s">
        <v>5</v>
      </c>
      <c r="U181" s="46" t="s">
        <v>43</v>
      </c>
      <c r="V181" s="38"/>
      <c r="W181" s="164">
        <f>V181*K181</f>
        <v>0</v>
      </c>
      <c r="X181" s="164">
        <v>2.5627</v>
      </c>
      <c r="Y181" s="164">
        <f>X181*K181</f>
        <v>19.886551999999998</v>
      </c>
      <c r="Z181" s="164">
        <v>0</v>
      </c>
      <c r="AA181" s="165">
        <f>Z181*K181</f>
        <v>0</v>
      </c>
      <c r="AR181" s="21" t="s">
        <v>151</v>
      </c>
      <c r="AT181" s="21" t="s">
        <v>147</v>
      </c>
      <c r="AU181" s="21" t="s">
        <v>125</v>
      </c>
      <c r="AY181" s="21" t="s">
        <v>146</v>
      </c>
      <c r="BE181" s="103">
        <f>IF(U181="základná",N181,0)</f>
        <v>0</v>
      </c>
      <c r="BF181" s="103">
        <f>IF(U181="znížená",N181,0)</f>
        <v>0</v>
      </c>
      <c r="BG181" s="103">
        <f>IF(U181="zákl. prenesená",N181,0)</f>
        <v>0</v>
      </c>
      <c r="BH181" s="103">
        <f>IF(U181="zníž. prenesená",N181,0)</f>
        <v>0</v>
      </c>
      <c r="BI181" s="103">
        <f>IF(U181="nulová",N181,0)</f>
        <v>0</v>
      </c>
      <c r="BJ181" s="21" t="s">
        <v>125</v>
      </c>
      <c r="BK181" s="166">
        <f>ROUND(L181*K181,3)</f>
        <v>0</v>
      </c>
      <c r="BL181" s="21" t="s">
        <v>151</v>
      </c>
      <c r="BM181" s="21" t="s">
        <v>237</v>
      </c>
    </row>
    <row r="182" spans="2:65" s="11" customFormat="1" ht="16.5" customHeight="1">
      <c r="B182" s="174"/>
      <c r="C182" s="175"/>
      <c r="D182" s="175"/>
      <c r="E182" s="176" t="s">
        <v>5</v>
      </c>
      <c r="F182" s="259" t="s">
        <v>238</v>
      </c>
      <c r="G182" s="260"/>
      <c r="H182" s="260"/>
      <c r="I182" s="260"/>
      <c r="J182" s="175"/>
      <c r="K182" s="177">
        <v>7.76</v>
      </c>
      <c r="L182" s="175"/>
      <c r="M182" s="175"/>
      <c r="N182" s="175"/>
      <c r="O182" s="175"/>
      <c r="P182" s="175"/>
      <c r="Q182" s="175"/>
      <c r="R182" s="178"/>
      <c r="T182" s="179"/>
      <c r="U182" s="175"/>
      <c r="V182" s="175"/>
      <c r="W182" s="175"/>
      <c r="X182" s="175"/>
      <c r="Y182" s="175"/>
      <c r="Z182" s="175"/>
      <c r="AA182" s="180"/>
      <c r="AT182" s="181" t="s">
        <v>154</v>
      </c>
      <c r="AU182" s="181" t="s">
        <v>125</v>
      </c>
      <c r="AV182" s="11" t="s">
        <v>125</v>
      </c>
      <c r="AW182" s="11" t="s">
        <v>31</v>
      </c>
      <c r="AX182" s="11" t="s">
        <v>76</v>
      </c>
      <c r="AY182" s="181" t="s">
        <v>146</v>
      </c>
    </row>
    <row r="183" spans="2:65" s="12" customFormat="1" ht="16.5" customHeight="1">
      <c r="B183" s="182"/>
      <c r="C183" s="183"/>
      <c r="D183" s="183"/>
      <c r="E183" s="184" t="s">
        <v>5</v>
      </c>
      <c r="F183" s="256" t="s">
        <v>156</v>
      </c>
      <c r="G183" s="257"/>
      <c r="H183" s="257"/>
      <c r="I183" s="257"/>
      <c r="J183" s="183"/>
      <c r="K183" s="185">
        <v>7.76</v>
      </c>
      <c r="L183" s="183"/>
      <c r="M183" s="183"/>
      <c r="N183" s="183"/>
      <c r="O183" s="183"/>
      <c r="P183" s="183"/>
      <c r="Q183" s="183"/>
      <c r="R183" s="186"/>
      <c r="T183" s="187"/>
      <c r="U183" s="183"/>
      <c r="V183" s="183"/>
      <c r="W183" s="183"/>
      <c r="X183" s="183"/>
      <c r="Y183" s="183"/>
      <c r="Z183" s="183"/>
      <c r="AA183" s="188"/>
      <c r="AT183" s="189" t="s">
        <v>154</v>
      </c>
      <c r="AU183" s="189" t="s">
        <v>125</v>
      </c>
      <c r="AV183" s="12" t="s">
        <v>151</v>
      </c>
      <c r="AW183" s="12" t="s">
        <v>31</v>
      </c>
      <c r="AX183" s="12" t="s">
        <v>81</v>
      </c>
      <c r="AY183" s="189" t="s">
        <v>146</v>
      </c>
    </row>
    <row r="184" spans="2:65" s="1" customFormat="1" ht="25.5" customHeight="1">
      <c r="B184" s="129"/>
      <c r="C184" s="158" t="s">
        <v>239</v>
      </c>
      <c r="D184" s="158" t="s">
        <v>147</v>
      </c>
      <c r="E184" s="159" t="s">
        <v>240</v>
      </c>
      <c r="F184" s="258" t="s">
        <v>241</v>
      </c>
      <c r="G184" s="258"/>
      <c r="H184" s="258"/>
      <c r="I184" s="258"/>
      <c r="J184" s="160" t="s">
        <v>150</v>
      </c>
      <c r="K184" s="161">
        <v>70.58</v>
      </c>
      <c r="L184" s="254">
        <v>0</v>
      </c>
      <c r="M184" s="254"/>
      <c r="N184" s="244">
        <f>ROUND(L184*K184,3)</f>
        <v>0</v>
      </c>
      <c r="O184" s="244"/>
      <c r="P184" s="244"/>
      <c r="Q184" s="244"/>
      <c r="R184" s="132"/>
      <c r="T184" s="163" t="s">
        <v>5</v>
      </c>
      <c r="U184" s="46" t="s">
        <v>43</v>
      </c>
      <c r="V184" s="38"/>
      <c r="W184" s="164">
        <f>V184*K184</f>
        <v>0</v>
      </c>
      <c r="X184" s="164">
        <v>7.3000000000000001E-3</v>
      </c>
      <c r="Y184" s="164">
        <f>X184*K184</f>
        <v>0.51523399999999997</v>
      </c>
      <c r="Z184" s="164">
        <v>0</v>
      </c>
      <c r="AA184" s="165">
        <f>Z184*K184</f>
        <v>0</v>
      </c>
      <c r="AR184" s="21" t="s">
        <v>151</v>
      </c>
      <c r="AT184" s="21" t="s">
        <v>147</v>
      </c>
      <c r="AU184" s="21" t="s">
        <v>125</v>
      </c>
      <c r="AY184" s="21" t="s">
        <v>146</v>
      </c>
      <c r="BE184" s="103">
        <f>IF(U184="základná",N184,0)</f>
        <v>0</v>
      </c>
      <c r="BF184" s="103">
        <f>IF(U184="znížená",N184,0)</f>
        <v>0</v>
      </c>
      <c r="BG184" s="103">
        <f>IF(U184="zákl. prenesená",N184,0)</f>
        <v>0</v>
      </c>
      <c r="BH184" s="103">
        <f>IF(U184="zníž. prenesená",N184,0)</f>
        <v>0</v>
      </c>
      <c r="BI184" s="103">
        <f>IF(U184="nulová",N184,0)</f>
        <v>0</v>
      </c>
      <c r="BJ184" s="21" t="s">
        <v>125</v>
      </c>
      <c r="BK184" s="166">
        <f>ROUND(L184*K184,3)</f>
        <v>0</v>
      </c>
      <c r="BL184" s="21" t="s">
        <v>151</v>
      </c>
      <c r="BM184" s="21" t="s">
        <v>242</v>
      </c>
    </row>
    <row r="185" spans="2:65" s="11" customFormat="1" ht="16.5" customHeight="1">
      <c r="B185" s="174"/>
      <c r="C185" s="175"/>
      <c r="D185" s="175"/>
      <c r="E185" s="176" t="s">
        <v>5</v>
      </c>
      <c r="F185" s="259" t="s">
        <v>243</v>
      </c>
      <c r="G185" s="260"/>
      <c r="H185" s="260"/>
      <c r="I185" s="260"/>
      <c r="J185" s="175"/>
      <c r="K185" s="177">
        <v>70.58</v>
      </c>
      <c r="L185" s="175"/>
      <c r="M185" s="175"/>
      <c r="N185" s="175"/>
      <c r="O185" s="175"/>
      <c r="P185" s="175"/>
      <c r="Q185" s="175"/>
      <c r="R185" s="178"/>
      <c r="T185" s="179"/>
      <c r="U185" s="175"/>
      <c r="V185" s="175"/>
      <c r="W185" s="175"/>
      <c r="X185" s="175"/>
      <c r="Y185" s="175"/>
      <c r="Z185" s="175"/>
      <c r="AA185" s="180"/>
      <c r="AT185" s="181" t="s">
        <v>154</v>
      </c>
      <c r="AU185" s="181" t="s">
        <v>125</v>
      </c>
      <c r="AV185" s="11" t="s">
        <v>125</v>
      </c>
      <c r="AW185" s="11" t="s">
        <v>31</v>
      </c>
      <c r="AX185" s="11" t="s">
        <v>76</v>
      </c>
      <c r="AY185" s="181" t="s">
        <v>146</v>
      </c>
    </row>
    <row r="186" spans="2:65" s="12" customFormat="1" ht="16.5" customHeight="1">
      <c r="B186" s="182"/>
      <c r="C186" s="183"/>
      <c r="D186" s="183"/>
      <c r="E186" s="184" t="s">
        <v>5</v>
      </c>
      <c r="F186" s="256" t="s">
        <v>156</v>
      </c>
      <c r="G186" s="257"/>
      <c r="H186" s="257"/>
      <c r="I186" s="257"/>
      <c r="J186" s="183"/>
      <c r="K186" s="185">
        <v>70.58</v>
      </c>
      <c r="L186" s="183"/>
      <c r="M186" s="183"/>
      <c r="N186" s="183"/>
      <c r="O186" s="183"/>
      <c r="P186" s="183"/>
      <c r="Q186" s="183"/>
      <c r="R186" s="186"/>
      <c r="T186" s="187"/>
      <c r="U186" s="183"/>
      <c r="V186" s="183"/>
      <c r="W186" s="183"/>
      <c r="X186" s="183"/>
      <c r="Y186" s="183"/>
      <c r="Z186" s="183"/>
      <c r="AA186" s="188"/>
      <c r="AT186" s="189" t="s">
        <v>154</v>
      </c>
      <c r="AU186" s="189" t="s">
        <v>125</v>
      </c>
      <c r="AV186" s="12" t="s">
        <v>151</v>
      </c>
      <c r="AW186" s="12" t="s">
        <v>31</v>
      </c>
      <c r="AX186" s="12" t="s">
        <v>81</v>
      </c>
      <c r="AY186" s="189" t="s">
        <v>146</v>
      </c>
    </row>
    <row r="187" spans="2:65" s="1" customFormat="1" ht="25.5" customHeight="1">
      <c r="B187" s="129"/>
      <c r="C187" s="158" t="s">
        <v>244</v>
      </c>
      <c r="D187" s="158" t="s">
        <v>147</v>
      </c>
      <c r="E187" s="159" t="s">
        <v>245</v>
      </c>
      <c r="F187" s="258" t="s">
        <v>246</v>
      </c>
      <c r="G187" s="258"/>
      <c r="H187" s="258"/>
      <c r="I187" s="258"/>
      <c r="J187" s="160" t="s">
        <v>150</v>
      </c>
      <c r="K187" s="161">
        <v>70.58</v>
      </c>
      <c r="L187" s="254">
        <v>0</v>
      </c>
      <c r="M187" s="254"/>
      <c r="N187" s="244">
        <f>ROUND(L187*K187,3)</f>
        <v>0</v>
      </c>
      <c r="O187" s="244"/>
      <c r="P187" s="244"/>
      <c r="Q187" s="244"/>
      <c r="R187" s="132"/>
      <c r="T187" s="163" t="s">
        <v>5</v>
      </c>
      <c r="U187" s="46" t="s">
        <v>43</v>
      </c>
      <c r="V187" s="38"/>
      <c r="W187" s="164">
        <f>V187*K187</f>
        <v>0</v>
      </c>
      <c r="X187" s="164">
        <v>0</v>
      </c>
      <c r="Y187" s="164">
        <f>X187*K187</f>
        <v>0</v>
      </c>
      <c r="Z187" s="164">
        <v>0</v>
      </c>
      <c r="AA187" s="165">
        <f>Z187*K187</f>
        <v>0</v>
      </c>
      <c r="AR187" s="21" t="s">
        <v>151</v>
      </c>
      <c r="AT187" s="21" t="s">
        <v>147</v>
      </c>
      <c r="AU187" s="21" t="s">
        <v>125</v>
      </c>
      <c r="AY187" s="21" t="s">
        <v>146</v>
      </c>
      <c r="BE187" s="103">
        <f>IF(U187="základná",N187,0)</f>
        <v>0</v>
      </c>
      <c r="BF187" s="103">
        <f>IF(U187="znížená",N187,0)</f>
        <v>0</v>
      </c>
      <c r="BG187" s="103">
        <f>IF(U187="zákl. prenesená",N187,0)</f>
        <v>0</v>
      </c>
      <c r="BH187" s="103">
        <f>IF(U187="zníž. prenesená",N187,0)</f>
        <v>0</v>
      </c>
      <c r="BI187" s="103">
        <f>IF(U187="nulová",N187,0)</f>
        <v>0</v>
      </c>
      <c r="BJ187" s="21" t="s">
        <v>125</v>
      </c>
      <c r="BK187" s="166">
        <f>ROUND(L187*K187,3)</f>
        <v>0</v>
      </c>
      <c r="BL187" s="21" t="s">
        <v>151</v>
      </c>
      <c r="BM187" s="21" t="s">
        <v>247</v>
      </c>
    </row>
    <row r="188" spans="2:65" s="9" customFormat="1" ht="29.85" customHeight="1">
      <c r="B188" s="147"/>
      <c r="C188" s="148"/>
      <c r="D188" s="157" t="s">
        <v>108</v>
      </c>
      <c r="E188" s="157"/>
      <c r="F188" s="157"/>
      <c r="G188" s="157"/>
      <c r="H188" s="157"/>
      <c r="I188" s="157"/>
      <c r="J188" s="157"/>
      <c r="K188" s="157"/>
      <c r="L188" s="157"/>
      <c r="M188" s="157"/>
      <c r="N188" s="247">
        <f>BK188</f>
        <v>0</v>
      </c>
      <c r="O188" s="248"/>
      <c r="P188" s="248"/>
      <c r="Q188" s="248"/>
      <c r="R188" s="150"/>
      <c r="T188" s="151"/>
      <c r="U188" s="148"/>
      <c r="V188" s="148"/>
      <c r="W188" s="152">
        <f>SUM(W189:W196)</f>
        <v>0</v>
      </c>
      <c r="X188" s="148"/>
      <c r="Y188" s="152">
        <f>SUM(Y189:Y196)</f>
        <v>3.0752070000000002</v>
      </c>
      <c r="Z188" s="148"/>
      <c r="AA188" s="153">
        <f>SUM(AA189:AA196)</f>
        <v>0</v>
      </c>
      <c r="AR188" s="154" t="s">
        <v>81</v>
      </c>
      <c r="AT188" s="155" t="s">
        <v>75</v>
      </c>
      <c r="AU188" s="155" t="s">
        <v>81</v>
      </c>
      <c r="AY188" s="154" t="s">
        <v>146</v>
      </c>
      <c r="BK188" s="156">
        <f>SUM(BK189:BK196)</f>
        <v>0</v>
      </c>
    </row>
    <row r="189" spans="2:65" s="1" customFormat="1" ht="38.25" customHeight="1">
      <c r="B189" s="129"/>
      <c r="C189" s="158" t="s">
        <v>248</v>
      </c>
      <c r="D189" s="158" t="s">
        <v>147</v>
      </c>
      <c r="E189" s="159" t="s">
        <v>249</v>
      </c>
      <c r="F189" s="258" t="s">
        <v>250</v>
      </c>
      <c r="G189" s="258"/>
      <c r="H189" s="258"/>
      <c r="I189" s="258"/>
      <c r="J189" s="160" t="s">
        <v>150</v>
      </c>
      <c r="K189" s="161">
        <v>5.7</v>
      </c>
      <c r="L189" s="254">
        <v>0</v>
      </c>
      <c r="M189" s="254"/>
      <c r="N189" s="244">
        <f>ROUND(L189*K189,3)</f>
        <v>0</v>
      </c>
      <c r="O189" s="244"/>
      <c r="P189" s="244"/>
      <c r="Q189" s="244"/>
      <c r="R189" s="132"/>
      <c r="T189" s="163" t="s">
        <v>5</v>
      </c>
      <c r="U189" s="46" t="s">
        <v>43</v>
      </c>
      <c r="V189" s="38"/>
      <c r="W189" s="164">
        <f>V189*K189</f>
        <v>0</v>
      </c>
      <c r="X189" s="164">
        <v>0.38330999999999998</v>
      </c>
      <c r="Y189" s="164">
        <f>X189*K189</f>
        <v>2.1848670000000001</v>
      </c>
      <c r="Z189" s="164">
        <v>0</v>
      </c>
      <c r="AA189" s="165">
        <f>Z189*K189</f>
        <v>0</v>
      </c>
      <c r="AR189" s="21" t="s">
        <v>151</v>
      </c>
      <c r="AT189" s="21" t="s">
        <v>147</v>
      </c>
      <c r="AU189" s="21" t="s">
        <v>125</v>
      </c>
      <c r="AY189" s="21" t="s">
        <v>146</v>
      </c>
      <c r="BE189" s="103">
        <f>IF(U189="základná",N189,0)</f>
        <v>0</v>
      </c>
      <c r="BF189" s="103">
        <f>IF(U189="znížená",N189,0)</f>
        <v>0</v>
      </c>
      <c r="BG189" s="103">
        <f>IF(U189="zákl. prenesená",N189,0)</f>
        <v>0</v>
      </c>
      <c r="BH189" s="103">
        <f>IF(U189="zníž. prenesená",N189,0)</f>
        <v>0</v>
      </c>
      <c r="BI189" s="103">
        <f>IF(U189="nulová",N189,0)</f>
        <v>0</v>
      </c>
      <c r="BJ189" s="21" t="s">
        <v>125</v>
      </c>
      <c r="BK189" s="166">
        <f>ROUND(L189*K189,3)</f>
        <v>0</v>
      </c>
      <c r="BL189" s="21" t="s">
        <v>151</v>
      </c>
      <c r="BM189" s="21" t="s">
        <v>251</v>
      </c>
    </row>
    <row r="190" spans="2:65" s="10" customFormat="1" ht="16.5" customHeight="1">
      <c r="B190" s="167"/>
      <c r="C190" s="168"/>
      <c r="D190" s="168"/>
      <c r="E190" s="169" t="s">
        <v>5</v>
      </c>
      <c r="F190" s="262" t="s">
        <v>252</v>
      </c>
      <c r="G190" s="263"/>
      <c r="H190" s="263"/>
      <c r="I190" s="263"/>
      <c r="J190" s="168"/>
      <c r="K190" s="169" t="s">
        <v>5</v>
      </c>
      <c r="L190" s="168"/>
      <c r="M190" s="168"/>
      <c r="N190" s="168"/>
      <c r="O190" s="168"/>
      <c r="P190" s="168"/>
      <c r="Q190" s="168"/>
      <c r="R190" s="170"/>
      <c r="T190" s="171"/>
      <c r="U190" s="168"/>
      <c r="V190" s="168"/>
      <c r="W190" s="168"/>
      <c r="X190" s="168"/>
      <c r="Y190" s="168"/>
      <c r="Z190" s="168"/>
      <c r="AA190" s="172"/>
      <c r="AT190" s="173" t="s">
        <v>154</v>
      </c>
      <c r="AU190" s="173" t="s">
        <v>125</v>
      </c>
      <c r="AV190" s="10" t="s">
        <v>81</v>
      </c>
      <c r="AW190" s="10" t="s">
        <v>31</v>
      </c>
      <c r="AX190" s="10" t="s">
        <v>76</v>
      </c>
      <c r="AY190" s="173" t="s">
        <v>146</v>
      </c>
    </row>
    <row r="191" spans="2:65" s="11" customFormat="1" ht="16.5" customHeight="1">
      <c r="B191" s="174"/>
      <c r="C191" s="175"/>
      <c r="D191" s="175"/>
      <c r="E191" s="176" t="s">
        <v>5</v>
      </c>
      <c r="F191" s="264" t="s">
        <v>253</v>
      </c>
      <c r="G191" s="265"/>
      <c r="H191" s="265"/>
      <c r="I191" s="265"/>
      <c r="J191" s="175"/>
      <c r="K191" s="177">
        <v>5.7</v>
      </c>
      <c r="L191" s="175"/>
      <c r="M191" s="175"/>
      <c r="N191" s="175"/>
      <c r="O191" s="175"/>
      <c r="P191" s="175"/>
      <c r="Q191" s="175"/>
      <c r="R191" s="178"/>
      <c r="T191" s="179"/>
      <c r="U191" s="175"/>
      <c r="V191" s="175"/>
      <c r="W191" s="175"/>
      <c r="X191" s="175"/>
      <c r="Y191" s="175"/>
      <c r="Z191" s="175"/>
      <c r="AA191" s="180"/>
      <c r="AT191" s="181" t="s">
        <v>154</v>
      </c>
      <c r="AU191" s="181" t="s">
        <v>125</v>
      </c>
      <c r="AV191" s="11" t="s">
        <v>125</v>
      </c>
      <c r="AW191" s="11" t="s">
        <v>31</v>
      </c>
      <c r="AX191" s="11" t="s">
        <v>76</v>
      </c>
      <c r="AY191" s="181" t="s">
        <v>146</v>
      </c>
    </row>
    <row r="192" spans="2:65" s="12" customFormat="1" ht="16.5" customHeight="1">
      <c r="B192" s="182"/>
      <c r="C192" s="183"/>
      <c r="D192" s="183"/>
      <c r="E192" s="184" t="s">
        <v>5</v>
      </c>
      <c r="F192" s="256" t="s">
        <v>156</v>
      </c>
      <c r="G192" s="257"/>
      <c r="H192" s="257"/>
      <c r="I192" s="257"/>
      <c r="J192" s="183"/>
      <c r="K192" s="185">
        <v>5.7</v>
      </c>
      <c r="L192" s="183"/>
      <c r="M192" s="183"/>
      <c r="N192" s="183"/>
      <c r="O192" s="183"/>
      <c r="P192" s="183"/>
      <c r="Q192" s="183"/>
      <c r="R192" s="186"/>
      <c r="T192" s="187"/>
      <c r="U192" s="183"/>
      <c r="V192" s="183"/>
      <c r="W192" s="183"/>
      <c r="X192" s="183"/>
      <c r="Y192" s="183"/>
      <c r="Z192" s="183"/>
      <c r="AA192" s="188"/>
      <c r="AT192" s="189" t="s">
        <v>154</v>
      </c>
      <c r="AU192" s="189" t="s">
        <v>125</v>
      </c>
      <c r="AV192" s="12" t="s">
        <v>151</v>
      </c>
      <c r="AW192" s="12" t="s">
        <v>31</v>
      </c>
      <c r="AX192" s="12" t="s">
        <v>81</v>
      </c>
      <c r="AY192" s="189" t="s">
        <v>146</v>
      </c>
    </row>
    <row r="193" spans="2:65" s="1" customFormat="1" ht="38.25" customHeight="1">
      <c r="B193" s="129"/>
      <c r="C193" s="158" t="s">
        <v>254</v>
      </c>
      <c r="D193" s="158" t="s">
        <v>147</v>
      </c>
      <c r="E193" s="159" t="s">
        <v>255</v>
      </c>
      <c r="F193" s="258" t="s">
        <v>256</v>
      </c>
      <c r="G193" s="258"/>
      <c r="H193" s="258"/>
      <c r="I193" s="258"/>
      <c r="J193" s="160" t="s">
        <v>150</v>
      </c>
      <c r="K193" s="161">
        <v>5.7</v>
      </c>
      <c r="L193" s="254">
        <v>0</v>
      </c>
      <c r="M193" s="254"/>
      <c r="N193" s="244">
        <f>ROUND(L193*K193,3)</f>
        <v>0</v>
      </c>
      <c r="O193" s="244"/>
      <c r="P193" s="244"/>
      <c r="Q193" s="244"/>
      <c r="R193" s="132"/>
      <c r="T193" s="163" t="s">
        <v>5</v>
      </c>
      <c r="U193" s="46" t="s">
        <v>43</v>
      </c>
      <c r="V193" s="38"/>
      <c r="W193" s="164">
        <f>V193*K193</f>
        <v>0</v>
      </c>
      <c r="X193" s="164">
        <v>0.15620000000000001</v>
      </c>
      <c r="Y193" s="164">
        <f>X193*K193</f>
        <v>0.89034000000000002</v>
      </c>
      <c r="Z193" s="164">
        <v>0</v>
      </c>
      <c r="AA193" s="165">
        <f>Z193*K193</f>
        <v>0</v>
      </c>
      <c r="AR193" s="21" t="s">
        <v>151</v>
      </c>
      <c r="AT193" s="21" t="s">
        <v>147</v>
      </c>
      <c r="AU193" s="21" t="s">
        <v>125</v>
      </c>
      <c r="AY193" s="21" t="s">
        <v>146</v>
      </c>
      <c r="BE193" s="103">
        <f>IF(U193="základná",N193,0)</f>
        <v>0</v>
      </c>
      <c r="BF193" s="103">
        <f>IF(U193="znížená",N193,0)</f>
        <v>0</v>
      </c>
      <c r="BG193" s="103">
        <f>IF(U193="zákl. prenesená",N193,0)</f>
        <v>0</v>
      </c>
      <c r="BH193" s="103">
        <f>IF(U193="zníž. prenesená",N193,0)</f>
        <v>0</v>
      </c>
      <c r="BI193" s="103">
        <f>IF(U193="nulová",N193,0)</f>
        <v>0</v>
      </c>
      <c r="BJ193" s="21" t="s">
        <v>125</v>
      </c>
      <c r="BK193" s="166">
        <f>ROUND(L193*K193,3)</f>
        <v>0</v>
      </c>
      <c r="BL193" s="21" t="s">
        <v>151</v>
      </c>
      <c r="BM193" s="21" t="s">
        <v>257</v>
      </c>
    </row>
    <row r="194" spans="2:65" s="10" customFormat="1" ht="16.5" customHeight="1">
      <c r="B194" s="167"/>
      <c r="C194" s="168"/>
      <c r="D194" s="168"/>
      <c r="E194" s="169" t="s">
        <v>5</v>
      </c>
      <c r="F194" s="262" t="s">
        <v>258</v>
      </c>
      <c r="G194" s="263"/>
      <c r="H194" s="263"/>
      <c r="I194" s="263"/>
      <c r="J194" s="168"/>
      <c r="K194" s="169" t="s">
        <v>5</v>
      </c>
      <c r="L194" s="168"/>
      <c r="M194" s="168"/>
      <c r="N194" s="168"/>
      <c r="O194" s="168"/>
      <c r="P194" s="168"/>
      <c r="Q194" s="168"/>
      <c r="R194" s="170"/>
      <c r="T194" s="171"/>
      <c r="U194" s="168"/>
      <c r="V194" s="168"/>
      <c r="W194" s="168"/>
      <c r="X194" s="168"/>
      <c r="Y194" s="168"/>
      <c r="Z194" s="168"/>
      <c r="AA194" s="172"/>
      <c r="AT194" s="173" t="s">
        <v>154</v>
      </c>
      <c r="AU194" s="173" t="s">
        <v>125</v>
      </c>
      <c r="AV194" s="10" t="s">
        <v>81</v>
      </c>
      <c r="AW194" s="10" t="s">
        <v>31</v>
      </c>
      <c r="AX194" s="10" t="s">
        <v>76</v>
      </c>
      <c r="AY194" s="173" t="s">
        <v>146</v>
      </c>
    </row>
    <row r="195" spans="2:65" s="11" customFormat="1" ht="16.5" customHeight="1">
      <c r="B195" s="174"/>
      <c r="C195" s="175"/>
      <c r="D195" s="175"/>
      <c r="E195" s="176" t="s">
        <v>5</v>
      </c>
      <c r="F195" s="264" t="s">
        <v>253</v>
      </c>
      <c r="G195" s="265"/>
      <c r="H195" s="265"/>
      <c r="I195" s="265"/>
      <c r="J195" s="175"/>
      <c r="K195" s="177">
        <v>5.7</v>
      </c>
      <c r="L195" s="175"/>
      <c r="M195" s="175"/>
      <c r="N195" s="175"/>
      <c r="O195" s="175"/>
      <c r="P195" s="175"/>
      <c r="Q195" s="175"/>
      <c r="R195" s="178"/>
      <c r="T195" s="179"/>
      <c r="U195" s="175"/>
      <c r="V195" s="175"/>
      <c r="W195" s="175"/>
      <c r="X195" s="175"/>
      <c r="Y195" s="175"/>
      <c r="Z195" s="175"/>
      <c r="AA195" s="180"/>
      <c r="AT195" s="181" t="s">
        <v>154</v>
      </c>
      <c r="AU195" s="181" t="s">
        <v>125</v>
      </c>
      <c r="AV195" s="11" t="s">
        <v>125</v>
      </c>
      <c r="AW195" s="11" t="s">
        <v>31</v>
      </c>
      <c r="AX195" s="11" t="s">
        <v>76</v>
      </c>
      <c r="AY195" s="181" t="s">
        <v>146</v>
      </c>
    </row>
    <row r="196" spans="2:65" s="12" customFormat="1" ht="16.5" customHeight="1">
      <c r="B196" s="182"/>
      <c r="C196" s="183"/>
      <c r="D196" s="183"/>
      <c r="E196" s="184" t="s">
        <v>5</v>
      </c>
      <c r="F196" s="256" t="s">
        <v>156</v>
      </c>
      <c r="G196" s="257"/>
      <c r="H196" s="257"/>
      <c r="I196" s="257"/>
      <c r="J196" s="183"/>
      <c r="K196" s="185">
        <v>5.7</v>
      </c>
      <c r="L196" s="183"/>
      <c r="M196" s="183"/>
      <c r="N196" s="183"/>
      <c r="O196" s="183"/>
      <c r="P196" s="183"/>
      <c r="Q196" s="183"/>
      <c r="R196" s="186"/>
      <c r="T196" s="187"/>
      <c r="U196" s="183"/>
      <c r="V196" s="183"/>
      <c r="W196" s="183"/>
      <c r="X196" s="183"/>
      <c r="Y196" s="183"/>
      <c r="Z196" s="183"/>
      <c r="AA196" s="188"/>
      <c r="AT196" s="189" t="s">
        <v>154</v>
      </c>
      <c r="AU196" s="189" t="s">
        <v>125</v>
      </c>
      <c r="AV196" s="12" t="s">
        <v>151</v>
      </c>
      <c r="AW196" s="12" t="s">
        <v>31</v>
      </c>
      <c r="AX196" s="12" t="s">
        <v>81</v>
      </c>
      <c r="AY196" s="189" t="s">
        <v>146</v>
      </c>
    </row>
    <row r="197" spans="2:65" s="9" customFormat="1" ht="29.85" customHeight="1">
      <c r="B197" s="147"/>
      <c r="C197" s="148"/>
      <c r="D197" s="157" t="s">
        <v>109</v>
      </c>
      <c r="E197" s="157"/>
      <c r="F197" s="157"/>
      <c r="G197" s="157"/>
      <c r="H197" s="157"/>
      <c r="I197" s="157"/>
      <c r="J197" s="157"/>
      <c r="K197" s="157"/>
      <c r="L197" s="157"/>
      <c r="M197" s="157"/>
      <c r="N197" s="245">
        <f>BK197</f>
        <v>0</v>
      </c>
      <c r="O197" s="246"/>
      <c r="P197" s="246"/>
      <c r="Q197" s="246"/>
      <c r="R197" s="150"/>
      <c r="T197" s="151"/>
      <c r="U197" s="148"/>
      <c r="V197" s="148"/>
      <c r="W197" s="152">
        <f>SUM(W198:W225)</f>
        <v>0</v>
      </c>
      <c r="X197" s="148"/>
      <c r="Y197" s="152">
        <f>SUM(Y198:Y225)</f>
        <v>21.799050900000001</v>
      </c>
      <c r="Z197" s="148"/>
      <c r="AA197" s="153">
        <f>SUM(AA198:AA225)</f>
        <v>0</v>
      </c>
      <c r="AR197" s="154" t="s">
        <v>81</v>
      </c>
      <c r="AT197" s="155" t="s">
        <v>75</v>
      </c>
      <c r="AU197" s="155" t="s">
        <v>81</v>
      </c>
      <c r="AY197" s="154" t="s">
        <v>146</v>
      </c>
      <c r="BK197" s="156">
        <f>SUM(BK198:BK225)</f>
        <v>0</v>
      </c>
    </row>
    <row r="198" spans="2:65" s="1" customFormat="1" ht="38.25" customHeight="1">
      <c r="B198" s="129"/>
      <c r="C198" s="158" t="s">
        <v>10</v>
      </c>
      <c r="D198" s="158" t="s">
        <v>147</v>
      </c>
      <c r="E198" s="159" t="s">
        <v>259</v>
      </c>
      <c r="F198" s="258" t="s">
        <v>260</v>
      </c>
      <c r="G198" s="258"/>
      <c r="H198" s="258"/>
      <c r="I198" s="258"/>
      <c r="J198" s="160" t="s">
        <v>150</v>
      </c>
      <c r="K198" s="161">
        <v>232.35</v>
      </c>
      <c r="L198" s="254">
        <v>0</v>
      </c>
      <c r="M198" s="254"/>
      <c r="N198" s="244">
        <f>ROUND(L198*K198,3)</f>
        <v>0</v>
      </c>
      <c r="O198" s="244"/>
      <c r="P198" s="244"/>
      <c r="Q198" s="244"/>
      <c r="R198" s="132"/>
      <c r="T198" s="163" t="s">
        <v>5</v>
      </c>
      <c r="U198" s="46" t="s">
        <v>43</v>
      </c>
      <c r="V198" s="38"/>
      <c r="W198" s="164">
        <f>V198*K198</f>
        <v>0</v>
      </c>
      <c r="X198" s="164">
        <v>4.0000000000000001E-3</v>
      </c>
      <c r="Y198" s="164">
        <f>X198*K198</f>
        <v>0.9294</v>
      </c>
      <c r="Z198" s="164">
        <v>0</v>
      </c>
      <c r="AA198" s="165">
        <f>Z198*K198</f>
        <v>0</v>
      </c>
      <c r="AR198" s="21" t="s">
        <v>151</v>
      </c>
      <c r="AT198" s="21" t="s">
        <v>147</v>
      </c>
      <c r="AU198" s="21" t="s">
        <v>125</v>
      </c>
      <c r="AY198" s="21" t="s">
        <v>146</v>
      </c>
      <c r="BE198" s="103">
        <f>IF(U198="základná",N198,0)</f>
        <v>0</v>
      </c>
      <c r="BF198" s="103">
        <f>IF(U198="znížená",N198,0)</f>
        <v>0</v>
      </c>
      <c r="BG198" s="103">
        <f>IF(U198="zákl. prenesená",N198,0)</f>
        <v>0</v>
      </c>
      <c r="BH198" s="103">
        <f>IF(U198="zníž. prenesená",N198,0)</f>
        <v>0</v>
      </c>
      <c r="BI198" s="103">
        <f>IF(U198="nulová",N198,0)</f>
        <v>0</v>
      </c>
      <c r="BJ198" s="21" t="s">
        <v>125</v>
      </c>
      <c r="BK198" s="166">
        <f>ROUND(L198*K198,3)</f>
        <v>0</v>
      </c>
      <c r="BL198" s="21" t="s">
        <v>151</v>
      </c>
      <c r="BM198" s="21" t="s">
        <v>261</v>
      </c>
    </row>
    <row r="199" spans="2:65" s="11" customFormat="1" ht="16.5" customHeight="1">
      <c r="B199" s="174"/>
      <c r="C199" s="175"/>
      <c r="D199" s="175"/>
      <c r="E199" s="176" t="s">
        <v>5</v>
      </c>
      <c r="F199" s="259" t="s">
        <v>262</v>
      </c>
      <c r="G199" s="260"/>
      <c r="H199" s="260"/>
      <c r="I199" s="260"/>
      <c r="J199" s="175"/>
      <c r="K199" s="177">
        <v>232.35</v>
      </c>
      <c r="L199" s="175"/>
      <c r="M199" s="175"/>
      <c r="N199" s="175"/>
      <c r="O199" s="175"/>
      <c r="P199" s="175"/>
      <c r="Q199" s="175"/>
      <c r="R199" s="178"/>
      <c r="T199" s="179"/>
      <c r="U199" s="175"/>
      <c r="V199" s="175"/>
      <c r="W199" s="175"/>
      <c r="X199" s="175"/>
      <c r="Y199" s="175"/>
      <c r="Z199" s="175"/>
      <c r="AA199" s="180"/>
      <c r="AT199" s="181" t="s">
        <v>154</v>
      </c>
      <c r="AU199" s="181" t="s">
        <v>125</v>
      </c>
      <c r="AV199" s="11" t="s">
        <v>125</v>
      </c>
      <c r="AW199" s="11" t="s">
        <v>31</v>
      </c>
      <c r="AX199" s="11" t="s">
        <v>76</v>
      </c>
      <c r="AY199" s="181" t="s">
        <v>146</v>
      </c>
    </row>
    <row r="200" spans="2:65" s="12" customFormat="1" ht="16.5" customHeight="1">
      <c r="B200" s="182"/>
      <c r="C200" s="183"/>
      <c r="D200" s="183"/>
      <c r="E200" s="184" t="s">
        <v>5</v>
      </c>
      <c r="F200" s="256" t="s">
        <v>156</v>
      </c>
      <c r="G200" s="257"/>
      <c r="H200" s="257"/>
      <c r="I200" s="257"/>
      <c r="J200" s="183"/>
      <c r="K200" s="185">
        <v>232.35</v>
      </c>
      <c r="L200" s="183"/>
      <c r="M200" s="183"/>
      <c r="N200" s="183"/>
      <c r="O200" s="183"/>
      <c r="P200" s="183"/>
      <c r="Q200" s="183"/>
      <c r="R200" s="186"/>
      <c r="T200" s="187"/>
      <c r="U200" s="183"/>
      <c r="V200" s="183"/>
      <c r="W200" s="183"/>
      <c r="X200" s="183"/>
      <c r="Y200" s="183"/>
      <c r="Z200" s="183"/>
      <c r="AA200" s="188"/>
      <c r="AT200" s="189" t="s">
        <v>154</v>
      </c>
      <c r="AU200" s="189" t="s">
        <v>125</v>
      </c>
      <c r="AV200" s="12" t="s">
        <v>151</v>
      </c>
      <c r="AW200" s="12" t="s">
        <v>31</v>
      </c>
      <c r="AX200" s="12" t="s">
        <v>81</v>
      </c>
      <c r="AY200" s="189" t="s">
        <v>146</v>
      </c>
    </row>
    <row r="201" spans="2:65" s="1" customFormat="1" ht="38.25" customHeight="1">
      <c r="B201" s="129"/>
      <c r="C201" s="158" t="s">
        <v>263</v>
      </c>
      <c r="D201" s="158" t="s">
        <v>147</v>
      </c>
      <c r="E201" s="159" t="s">
        <v>264</v>
      </c>
      <c r="F201" s="258" t="s">
        <v>265</v>
      </c>
      <c r="G201" s="258"/>
      <c r="H201" s="258"/>
      <c r="I201" s="258"/>
      <c r="J201" s="160" t="s">
        <v>150</v>
      </c>
      <c r="K201" s="161">
        <v>46.47</v>
      </c>
      <c r="L201" s="254">
        <v>0</v>
      </c>
      <c r="M201" s="254"/>
      <c r="N201" s="244">
        <f>ROUND(L201*K201,3)</f>
        <v>0</v>
      </c>
      <c r="O201" s="244"/>
      <c r="P201" s="244"/>
      <c r="Q201" s="244"/>
      <c r="R201" s="132"/>
      <c r="T201" s="163" t="s">
        <v>5</v>
      </c>
      <c r="U201" s="46" t="s">
        <v>43</v>
      </c>
      <c r="V201" s="38"/>
      <c r="W201" s="164">
        <f>V201*K201</f>
        <v>0</v>
      </c>
      <c r="X201" s="164">
        <v>4.1000000000000003E-3</v>
      </c>
      <c r="Y201" s="164">
        <f>X201*K201</f>
        <v>0.190527</v>
      </c>
      <c r="Z201" s="164">
        <v>0</v>
      </c>
      <c r="AA201" s="165">
        <f>Z201*K201</f>
        <v>0</v>
      </c>
      <c r="AR201" s="21" t="s">
        <v>151</v>
      </c>
      <c r="AT201" s="21" t="s">
        <v>147</v>
      </c>
      <c r="AU201" s="21" t="s">
        <v>125</v>
      </c>
      <c r="AY201" s="21" t="s">
        <v>146</v>
      </c>
      <c r="BE201" s="103">
        <f>IF(U201="základná",N201,0)</f>
        <v>0</v>
      </c>
      <c r="BF201" s="103">
        <f>IF(U201="znížená",N201,0)</f>
        <v>0</v>
      </c>
      <c r="BG201" s="103">
        <f>IF(U201="zákl. prenesená",N201,0)</f>
        <v>0</v>
      </c>
      <c r="BH201" s="103">
        <f>IF(U201="zníž. prenesená",N201,0)</f>
        <v>0</v>
      </c>
      <c r="BI201" s="103">
        <f>IF(U201="nulová",N201,0)</f>
        <v>0</v>
      </c>
      <c r="BJ201" s="21" t="s">
        <v>125</v>
      </c>
      <c r="BK201" s="166">
        <f>ROUND(L201*K201,3)</f>
        <v>0</v>
      </c>
      <c r="BL201" s="21" t="s">
        <v>151</v>
      </c>
      <c r="BM201" s="21" t="s">
        <v>266</v>
      </c>
    </row>
    <row r="202" spans="2:65" s="10" customFormat="1" ht="16.5" customHeight="1">
      <c r="B202" s="167"/>
      <c r="C202" s="168"/>
      <c r="D202" s="168"/>
      <c r="E202" s="169" t="s">
        <v>5</v>
      </c>
      <c r="F202" s="262" t="s">
        <v>267</v>
      </c>
      <c r="G202" s="263"/>
      <c r="H202" s="263"/>
      <c r="I202" s="263"/>
      <c r="J202" s="168"/>
      <c r="K202" s="169" t="s">
        <v>5</v>
      </c>
      <c r="L202" s="168"/>
      <c r="M202" s="168"/>
      <c r="N202" s="168"/>
      <c r="O202" s="168"/>
      <c r="P202" s="168"/>
      <c r="Q202" s="168"/>
      <c r="R202" s="170"/>
      <c r="T202" s="171"/>
      <c r="U202" s="168"/>
      <c r="V202" s="168"/>
      <c r="W202" s="168"/>
      <c r="X202" s="168"/>
      <c r="Y202" s="168"/>
      <c r="Z202" s="168"/>
      <c r="AA202" s="172"/>
      <c r="AT202" s="173" t="s">
        <v>154</v>
      </c>
      <c r="AU202" s="173" t="s">
        <v>125</v>
      </c>
      <c r="AV202" s="10" t="s">
        <v>81</v>
      </c>
      <c r="AW202" s="10" t="s">
        <v>31</v>
      </c>
      <c r="AX202" s="10" t="s">
        <v>76</v>
      </c>
      <c r="AY202" s="173" t="s">
        <v>146</v>
      </c>
    </row>
    <row r="203" spans="2:65" s="11" customFormat="1" ht="16.5" customHeight="1">
      <c r="B203" s="174"/>
      <c r="C203" s="175"/>
      <c r="D203" s="175"/>
      <c r="E203" s="176" t="s">
        <v>5</v>
      </c>
      <c r="F203" s="264" t="s">
        <v>268</v>
      </c>
      <c r="G203" s="265"/>
      <c r="H203" s="265"/>
      <c r="I203" s="265"/>
      <c r="J203" s="175"/>
      <c r="K203" s="177">
        <v>46.47</v>
      </c>
      <c r="L203" s="175"/>
      <c r="M203" s="175"/>
      <c r="N203" s="175"/>
      <c r="O203" s="175"/>
      <c r="P203" s="175"/>
      <c r="Q203" s="175"/>
      <c r="R203" s="178"/>
      <c r="T203" s="179"/>
      <c r="U203" s="175"/>
      <c r="V203" s="175"/>
      <c r="W203" s="175"/>
      <c r="X203" s="175"/>
      <c r="Y203" s="175"/>
      <c r="Z203" s="175"/>
      <c r="AA203" s="180"/>
      <c r="AT203" s="181" t="s">
        <v>154</v>
      </c>
      <c r="AU203" s="181" t="s">
        <v>125</v>
      </c>
      <c r="AV203" s="11" t="s">
        <v>125</v>
      </c>
      <c r="AW203" s="11" t="s">
        <v>31</v>
      </c>
      <c r="AX203" s="11" t="s">
        <v>76</v>
      </c>
      <c r="AY203" s="181" t="s">
        <v>146</v>
      </c>
    </row>
    <row r="204" spans="2:65" s="12" customFormat="1" ht="16.5" customHeight="1">
      <c r="B204" s="182"/>
      <c r="C204" s="183"/>
      <c r="D204" s="183"/>
      <c r="E204" s="184" t="s">
        <v>5</v>
      </c>
      <c r="F204" s="256" t="s">
        <v>156</v>
      </c>
      <c r="G204" s="257"/>
      <c r="H204" s="257"/>
      <c r="I204" s="257"/>
      <c r="J204" s="183"/>
      <c r="K204" s="185">
        <v>46.47</v>
      </c>
      <c r="L204" s="183"/>
      <c r="M204" s="183"/>
      <c r="N204" s="183"/>
      <c r="O204" s="183"/>
      <c r="P204" s="183"/>
      <c r="Q204" s="183"/>
      <c r="R204" s="186"/>
      <c r="T204" s="187"/>
      <c r="U204" s="183"/>
      <c r="V204" s="183"/>
      <c r="W204" s="183"/>
      <c r="X204" s="183"/>
      <c r="Y204" s="183"/>
      <c r="Z204" s="183"/>
      <c r="AA204" s="188"/>
      <c r="AT204" s="189" t="s">
        <v>154</v>
      </c>
      <c r="AU204" s="189" t="s">
        <v>125</v>
      </c>
      <c r="AV204" s="12" t="s">
        <v>151</v>
      </c>
      <c r="AW204" s="12" t="s">
        <v>31</v>
      </c>
      <c r="AX204" s="12" t="s">
        <v>81</v>
      </c>
      <c r="AY204" s="189" t="s">
        <v>146</v>
      </c>
    </row>
    <row r="205" spans="2:65" s="1" customFormat="1" ht="25.5" customHeight="1">
      <c r="B205" s="129"/>
      <c r="C205" s="158" t="s">
        <v>269</v>
      </c>
      <c r="D205" s="158" t="s">
        <v>147</v>
      </c>
      <c r="E205" s="159" t="s">
        <v>270</v>
      </c>
      <c r="F205" s="258" t="s">
        <v>271</v>
      </c>
      <c r="G205" s="258"/>
      <c r="H205" s="258"/>
      <c r="I205" s="258"/>
      <c r="J205" s="160" t="s">
        <v>150</v>
      </c>
      <c r="K205" s="161">
        <v>0.25</v>
      </c>
      <c r="L205" s="254">
        <v>0</v>
      </c>
      <c r="M205" s="254"/>
      <c r="N205" s="244">
        <f>ROUND(L205*K205,3)</f>
        <v>0</v>
      </c>
      <c r="O205" s="244"/>
      <c r="P205" s="244"/>
      <c r="Q205" s="244"/>
      <c r="R205" s="132"/>
      <c r="T205" s="163" t="s">
        <v>5</v>
      </c>
      <c r="U205" s="46" t="s">
        <v>43</v>
      </c>
      <c r="V205" s="38"/>
      <c r="W205" s="164">
        <f>V205*K205</f>
        <v>0</v>
      </c>
      <c r="X205" s="164">
        <v>2.63E-3</v>
      </c>
      <c r="Y205" s="164">
        <f>X205*K205</f>
        <v>6.5749999999999999E-4</v>
      </c>
      <c r="Z205" s="164">
        <v>0</v>
      </c>
      <c r="AA205" s="165">
        <f>Z205*K205</f>
        <v>0</v>
      </c>
      <c r="AR205" s="21" t="s">
        <v>151</v>
      </c>
      <c r="AT205" s="21" t="s">
        <v>147</v>
      </c>
      <c r="AU205" s="21" t="s">
        <v>125</v>
      </c>
      <c r="AY205" s="21" t="s">
        <v>146</v>
      </c>
      <c r="BE205" s="103">
        <f>IF(U205="základná",N205,0)</f>
        <v>0</v>
      </c>
      <c r="BF205" s="103">
        <f>IF(U205="znížená",N205,0)</f>
        <v>0</v>
      </c>
      <c r="BG205" s="103">
        <f>IF(U205="zákl. prenesená",N205,0)</f>
        <v>0</v>
      </c>
      <c r="BH205" s="103">
        <f>IF(U205="zníž. prenesená",N205,0)</f>
        <v>0</v>
      </c>
      <c r="BI205" s="103">
        <f>IF(U205="nulová",N205,0)</f>
        <v>0</v>
      </c>
      <c r="BJ205" s="21" t="s">
        <v>125</v>
      </c>
      <c r="BK205" s="166">
        <f>ROUND(L205*K205,3)</f>
        <v>0</v>
      </c>
      <c r="BL205" s="21" t="s">
        <v>151</v>
      </c>
      <c r="BM205" s="21" t="s">
        <v>272</v>
      </c>
    </row>
    <row r="206" spans="2:65" s="10" customFormat="1" ht="16.5" customHeight="1">
      <c r="B206" s="167"/>
      <c r="C206" s="168"/>
      <c r="D206" s="168"/>
      <c r="E206" s="169" t="s">
        <v>5</v>
      </c>
      <c r="F206" s="262" t="s">
        <v>273</v>
      </c>
      <c r="G206" s="263"/>
      <c r="H206" s="263"/>
      <c r="I206" s="263"/>
      <c r="J206" s="168"/>
      <c r="K206" s="169" t="s">
        <v>5</v>
      </c>
      <c r="L206" s="168"/>
      <c r="M206" s="168"/>
      <c r="N206" s="168"/>
      <c r="O206" s="168"/>
      <c r="P206" s="168"/>
      <c r="Q206" s="168"/>
      <c r="R206" s="170"/>
      <c r="T206" s="171"/>
      <c r="U206" s="168"/>
      <c r="V206" s="168"/>
      <c r="W206" s="168"/>
      <c r="X206" s="168"/>
      <c r="Y206" s="168"/>
      <c r="Z206" s="168"/>
      <c r="AA206" s="172"/>
      <c r="AT206" s="173" t="s">
        <v>154</v>
      </c>
      <c r="AU206" s="173" t="s">
        <v>125</v>
      </c>
      <c r="AV206" s="10" t="s">
        <v>81</v>
      </c>
      <c r="AW206" s="10" t="s">
        <v>31</v>
      </c>
      <c r="AX206" s="10" t="s">
        <v>76</v>
      </c>
      <c r="AY206" s="173" t="s">
        <v>146</v>
      </c>
    </row>
    <row r="207" spans="2:65" s="11" customFormat="1" ht="16.5" customHeight="1">
      <c r="B207" s="174"/>
      <c r="C207" s="175"/>
      <c r="D207" s="175"/>
      <c r="E207" s="176" t="s">
        <v>5</v>
      </c>
      <c r="F207" s="264" t="s">
        <v>274</v>
      </c>
      <c r="G207" s="265"/>
      <c r="H207" s="265"/>
      <c r="I207" s="265"/>
      <c r="J207" s="175"/>
      <c r="K207" s="177">
        <v>0.25</v>
      </c>
      <c r="L207" s="175"/>
      <c r="M207" s="175"/>
      <c r="N207" s="175"/>
      <c r="O207" s="175"/>
      <c r="P207" s="175"/>
      <c r="Q207" s="175"/>
      <c r="R207" s="178"/>
      <c r="T207" s="179"/>
      <c r="U207" s="175"/>
      <c r="V207" s="175"/>
      <c r="W207" s="175"/>
      <c r="X207" s="175"/>
      <c r="Y207" s="175"/>
      <c r="Z207" s="175"/>
      <c r="AA207" s="180"/>
      <c r="AT207" s="181" t="s">
        <v>154</v>
      </c>
      <c r="AU207" s="181" t="s">
        <v>125</v>
      </c>
      <c r="AV207" s="11" t="s">
        <v>125</v>
      </c>
      <c r="AW207" s="11" t="s">
        <v>31</v>
      </c>
      <c r="AX207" s="11" t="s">
        <v>76</v>
      </c>
      <c r="AY207" s="181" t="s">
        <v>146</v>
      </c>
    </row>
    <row r="208" spans="2:65" s="12" customFormat="1" ht="16.5" customHeight="1">
      <c r="B208" s="182"/>
      <c r="C208" s="183"/>
      <c r="D208" s="183"/>
      <c r="E208" s="184" t="s">
        <v>5</v>
      </c>
      <c r="F208" s="256" t="s">
        <v>156</v>
      </c>
      <c r="G208" s="257"/>
      <c r="H208" s="257"/>
      <c r="I208" s="257"/>
      <c r="J208" s="183"/>
      <c r="K208" s="185">
        <v>0.25</v>
      </c>
      <c r="L208" s="183"/>
      <c r="M208" s="183"/>
      <c r="N208" s="183"/>
      <c r="O208" s="183"/>
      <c r="P208" s="183"/>
      <c r="Q208" s="183"/>
      <c r="R208" s="186"/>
      <c r="T208" s="187"/>
      <c r="U208" s="183"/>
      <c r="V208" s="183"/>
      <c r="W208" s="183"/>
      <c r="X208" s="183"/>
      <c r="Y208" s="183"/>
      <c r="Z208" s="183"/>
      <c r="AA208" s="188"/>
      <c r="AT208" s="189" t="s">
        <v>154</v>
      </c>
      <c r="AU208" s="189" t="s">
        <v>125</v>
      </c>
      <c r="AV208" s="12" t="s">
        <v>151</v>
      </c>
      <c r="AW208" s="12" t="s">
        <v>31</v>
      </c>
      <c r="AX208" s="12" t="s">
        <v>81</v>
      </c>
      <c r="AY208" s="189" t="s">
        <v>146</v>
      </c>
    </row>
    <row r="209" spans="2:65" s="1" customFormat="1" ht="25.5" customHeight="1">
      <c r="B209" s="129"/>
      <c r="C209" s="158" t="s">
        <v>275</v>
      </c>
      <c r="D209" s="158" t="s">
        <v>147</v>
      </c>
      <c r="E209" s="159" t="s">
        <v>276</v>
      </c>
      <c r="F209" s="258" t="s">
        <v>277</v>
      </c>
      <c r="G209" s="258"/>
      <c r="H209" s="258"/>
      <c r="I209" s="258"/>
      <c r="J209" s="160" t="s">
        <v>150</v>
      </c>
      <c r="K209" s="161">
        <v>1.1200000000000001</v>
      </c>
      <c r="L209" s="254">
        <v>0</v>
      </c>
      <c r="M209" s="254"/>
      <c r="N209" s="244">
        <f>ROUND(L209*K209,3)</f>
        <v>0</v>
      </c>
      <c r="O209" s="244"/>
      <c r="P209" s="244"/>
      <c r="Q209" s="244"/>
      <c r="R209" s="132"/>
      <c r="T209" s="163" t="s">
        <v>5</v>
      </c>
      <c r="U209" s="46" t="s">
        <v>43</v>
      </c>
      <c r="V209" s="38"/>
      <c r="W209" s="164">
        <f>V209*K209</f>
        <v>0</v>
      </c>
      <c r="X209" s="164">
        <v>2.63E-3</v>
      </c>
      <c r="Y209" s="164">
        <f>X209*K209</f>
        <v>2.9456E-3</v>
      </c>
      <c r="Z209" s="164">
        <v>0</v>
      </c>
      <c r="AA209" s="165">
        <f>Z209*K209</f>
        <v>0</v>
      </c>
      <c r="AR209" s="21" t="s">
        <v>151</v>
      </c>
      <c r="AT209" s="21" t="s">
        <v>147</v>
      </c>
      <c r="AU209" s="21" t="s">
        <v>125</v>
      </c>
      <c r="AY209" s="21" t="s">
        <v>146</v>
      </c>
      <c r="BE209" s="103">
        <f>IF(U209="základná",N209,0)</f>
        <v>0</v>
      </c>
      <c r="BF209" s="103">
        <f>IF(U209="znížená",N209,0)</f>
        <v>0</v>
      </c>
      <c r="BG209" s="103">
        <f>IF(U209="zákl. prenesená",N209,0)</f>
        <v>0</v>
      </c>
      <c r="BH209" s="103">
        <f>IF(U209="zníž. prenesená",N209,0)</f>
        <v>0</v>
      </c>
      <c r="BI209" s="103">
        <f>IF(U209="nulová",N209,0)</f>
        <v>0</v>
      </c>
      <c r="BJ209" s="21" t="s">
        <v>125</v>
      </c>
      <c r="BK209" s="166">
        <f>ROUND(L209*K209,3)</f>
        <v>0</v>
      </c>
      <c r="BL209" s="21" t="s">
        <v>151</v>
      </c>
      <c r="BM209" s="21" t="s">
        <v>278</v>
      </c>
    </row>
    <row r="210" spans="2:65" s="11" customFormat="1" ht="16.5" customHeight="1">
      <c r="B210" s="174"/>
      <c r="C210" s="175"/>
      <c r="D210" s="175"/>
      <c r="E210" s="176" t="s">
        <v>5</v>
      </c>
      <c r="F210" s="259" t="s">
        <v>279</v>
      </c>
      <c r="G210" s="260"/>
      <c r="H210" s="260"/>
      <c r="I210" s="260"/>
      <c r="J210" s="175"/>
      <c r="K210" s="177">
        <v>1.1200000000000001</v>
      </c>
      <c r="L210" s="175"/>
      <c r="M210" s="175"/>
      <c r="N210" s="175"/>
      <c r="O210" s="175"/>
      <c r="P210" s="175"/>
      <c r="Q210" s="175"/>
      <c r="R210" s="178"/>
      <c r="T210" s="179"/>
      <c r="U210" s="175"/>
      <c r="V210" s="175"/>
      <c r="W210" s="175"/>
      <c r="X210" s="175"/>
      <c r="Y210" s="175"/>
      <c r="Z210" s="175"/>
      <c r="AA210" s="180"/>
      <c r="AT210" s="181" t="s">
        <v>154</v>
      </c>
      <c r="AU210" s="181" t="s">
        <v>125</v>
      </c>
      <c r="AV210" s="11" t="s">
        <v>125</v>
      </c>
      <c r="AW210" s="11" t="s">
        <v>31</v>
      </c>
      <c r="AX210" s="11" t="s">
        <v>76</v>
      </c>
      <c r="AY210" s="181" t="s">
        <v>146</v>
      </c>
    </row>
    <row r="211" spans="2:65" s="12" customFormat="1" ht="16.5" customHeight="1">
      <c r="B211" s="182"/>
      <c r="C211" s="183"/>
      <c r="D211" s="183"/>
      <c r="E211" s="184" t="s">
        <v>5</v>
      </c>
      <c r="F211" s="256" t="s">
        <v>156</v>
      </c>
      <c r="G211" s="257"/>
      <c r="H211" s="257"/>
      <c r="I211" s="257"/>
      <c r="J211" s="183"/>
      <c r="K211" s="185">
        <v>1.1200000000000001</v>
      </c>
      <c r="L211" s="183"/>
      <c r="M211" s="183"/>
      <c r="N211" s="183"/>
      <c r="O211" s="183"/>
      <c r="P211" s="183"/>
      <c r="Q211" s="183"/>
      <c r="R211" s="186"/>
      <c r="T211" s="187"/>
      <c r="U211" s="183"/>
      <c r="V211" s="183"/>
      <c r="W211" s="183"/>
      <c r="X211" s="183"/>
      <c r="Y211" s="183"/>
      <c r="Z211" s="183"/>
      <c r="AA211" s="188"/>
      <c r="AT211" s="189" t="s">
        <v>154</v>
      </c>
      <c r="AU211" s="189" t="s">
        <v>125</v>
      </c>
      <c r="AV211" s="12" t="s">
        <v>151</v>
      </c>
      <c r="AW211" s="12" t="s">
        <v>31</v>
      </c>
      <c r="AX211" s="12" t="s">
        <v>81</v>
      </c>
      <c r="AY211" s="189" t="s">
        <v>146</v>
      </c>
    </row>
    <row r="212" spans="2:65" s="1" customFormat="1" ht="38.25" customHeight="1">
      <c r="B212" s="129"/>
      <c r="C212" s="158" t="s">
        <v>280</v>
      </c>
      <c r="D212" s="158" t="s">
        <v>147</v>
      </c>
      <c r="E212" s="159" t="s">
        <v>281</v>
      </c>
      <c r="F212" s="258" t="s">
        <v>282</v>
      </c>
      <c r="G212" s="258"/>
      <c r="H212" s="258"/>
      <c r="I212" s="258"/>
      <c r="J212" s="160" t="s">
        <v>150</v>
      </c>
      <c r="K212" s="161">
        <v>1.482</v>
      </c>
      <c r="L212" s="254">
        <v>0</v>
      </c>
      <c r="M212" s="254"/>
      <c r="N212" s="244">
        <f>ROUND(L212*K212,3)</f>
        <v>0</v>
      </c>
      <c r="O212" s="244"/>
      <c r="P212" s="244"/>
      <c r="Q212" s="244"/>
      <c r="R212" s="132"/>
      <c r="T212" s="163" t="s">
        <v>5</v>
      </c>
      <c r="U212" s="46" t="s">
        <v>43</v>
      </c>
      <c r="V212" s="38"/>
      <c r="W212" s="164">
        <f>V212*K212</f>
        <v>0</v>
      </c>
      <c r="X212" s="164">
        <v>2.7300000000000001E-2</v>
      </c>
      <c r="Y212" s="164">
        <f>X212*K212</f>
        <v>4.0458600000000004E-2</v>
      </c>
      <c r="Z212" s="164">
        <v>0</v>
      </c>
      <c r="AA212" s="165">
        <f>Z212*K212</f>
        <v>0</v>
      </c>
      <c r="AR212" s="21" t="s">
        <v>151</v>
      </c>
      <c r="AT212" s="21" t="s">
        <v>147</v>
      </c>
      <c r="AU212" s="21" t="s">
        <v>125</v>
      </c>
      <c r="AY212" s="21" t="s">
        <v>146</v>
      </c>
      <c r="BE212" s="103">
        <f>IF(U212="základná",N212,0)</f>
        <v>0</v>
      </c>
      <c r="BF212" s="103">
        <f>IF(U212="znížená",N212,0)</f>
        <v>0</v>
      </c>
      <c r="BG212" s="103">
        <f>IF(U212="zákl. prenesená",N212,0)</f>
        <v>0</v>
      </c>
      <c r="BH212" s="103">
        <f>IF(U212="zníž. prenesená",N212,0)</f>
        <v>0</v>
      </c>
      <c r="BI212" s="103">
        <f>IF(U212="nulová",N212,0)</f>
        <v>0</v>
      </c>
      <c r="BJ212" s="21" t="s">
        <v>125</v>
      </c>
      <c r="BK212" s="166">
        <f>ROUND(L212*K212,3)</f>
        <v>0</v>
      </c>
      <c r="BL212" s="21" t="s">
        <v>151</v>
      </c>
      <c r="BM212" s="21" t="s">
        <v>283</v>
      </c>
    </row>
    <row r="213" spans="2:65" s="11" customFormat="1" ht="16.5" customHeight="1">
      <c r="B213" s="174"/>
      <c r="C213" s="175"/>
      <c r="D213" s="175"/>
      <c r="E213" s="176" t="s">
        <v>5</v>
      </c>
      <c r="F213" s="259" t="s">
        <v>284</v>
      </c>
      <c r="G213" s="260"/>
      <c r="H213" s="260"/>
      <c r="I213" s="260"/>
      <c r="J213" s="175"/>
      <c r="K213" s="177">
        <v>1.482</v>
      </c>
      <c r="L213" s="175"/>
      <c r="M213" s="175"/>
      <c r="N213" s="175"/>
      <c r="O213" s="175"/>
      <c r="P213" s="175"/>
      <c r="Q213" s="175"/>
      <c r="R213" s="178"/>
      <c r="T213" s="179"/>
      <c r="U213" s="175"/>
      <c r="V213" s="175"/>
      <c r="W213" s="175"/>
      <c r="X213" s="175"/>
      <c r="Y213" s="175"/>
      <c r="Z213" s="175"/>
      <c r="AA213" s="180"/>
      <c r="AT213" s="181" t="s">
        <v>154</v>
      </c>
      <c r="AU213" s="181" t="s">
        <v>125</v>
      </c>
      <c r="AV213" s="11" t="s">
        <v>125</v>
      </c>
      <c r="AW213" s="11" t="s">
        <v>31</v>
      </c>
      <c r="AX213" s="11" t="s">
        <v>76</v>
      </c>
      <c r="AY213" s="181" t="s">
        <v>146</v>
      </c>
    </row>
    <row r="214" spans="2:65" s="12" customFormat="1" ht="16.5" customHeight="1">
      <c r="B214" s="182"/>
      <c r="C214" s="183"/>
      <c r="D214" s="183"/>
      <c r="E214" s="184" t="s">
        <v>5</v>
      </c>
      <c r="F214" s="256" t="s">
        <v>156</v>
      </c>
      <c r="G214" s="257"/>
      <c r="H214" s="257"/>
      <c r="I214" s="257"/>
      <c r="J214" s="183"/>
      <c r="K214" s="185">
        <v>1.482</v>
      </c>
      <c r="L214" s="183"/>
      <c r="M214" s="183"/>
      <c r="N214" s="183"/>
      <c r="O214" s="183"/>
      <c r="P214" s="183"/>
      <c r="Q214" s="183"/>
      <c r="R214" s="186"/>
      <c r="T214" s="187"/>
      <c r="U214" s="183"/>
      <c r="V214" s="183"/>
      <c r="W214" s="183"/>
      <c r="X214" s="183"/>
      <c r="Y214" s="183"/>
      <c r="Z214" s="183"/>
      <c r="AA214" s="188"/>
      <c r="AT214" s="189" t="s">
        <v>154</v>
      </c>
      <c r="AU214" s="189" t="s">
        <v>125</v>
      </c>
      <c r="AV214" s="12" t="s">
        <v>151</v>
      </c>
      <c r="AW214" s="12" t="s">
        <v>31</v>
      </c>
      <c r="AX214" s="12" t="s">
        <v>81</v>
      </c>
      <c r="AY214" s="189" t="s">
        <v>146</v>
      </c>
    </row>
    <row r="215" spans="2:65" s="1" customFormat="1" ht="25.5" customHeight="1">
      <c r="B215" s="129"/>
      <c r="C215" s="158" t="s">
        <v>285</v>
      </c>
      <c r="D215" s="158" t="s">
        <v>147</v>
      </c>
      <c r="E215" s="159" t="s">
        <v>286</v>
      </c>
      <c r="F215" s="258" t="s">
        <v>287</v>
      </c>
      <c r="G215" s="258"/>
      <c r="H215" s="258"/>
      <c r="I215" s="258"/>
      <c r="J215" s="160" t="s">
        <v>164</v>
      </c>
      <c r="K215" s="161">
        <v>9.14</v>
      </c>
      <c r="L215" s="254">
        <v>0</v>
      </c>
      <c r="M215" s="254"/>
      <c r="N215" s="244">
        <f>ROUND(L215*K215,3)</f>
        <v>0</v>
      </c>
      <c r="O215" s="244"/>
      <c r="P215" s="244"/>
      <c r="Q215" s="244"/>
      <c r="R215" s="132"/>
      <c r="T215" s="163" t="s">
        <v>5</v>
      </c>
      <c r="U215" s="46" t="s">
        <v>43</v>
      </c>
      <c r="V215" s="38"/>
      <c r="W215" s="164">
        <f>V215*K215</f>
        <v>0</v>
      </c>
      <c r="X215" s="164">
        <v>2.2404799999999998</v>
      </c>
      <c r="Y215" s="164">
        <f>X215*K215</f>
        <v>20.477987200000001</v>
      </c>
      <c r="Z215" s="164">
        <v>0</v>
      </c>
      <c r="AA215" s="165">
        <f>Z215*K215</f>
        <v>0</v>
      </c>
      <c r="AR215" s="21" t="s">
        <v>151</v>
      </c>
      <c r="AT215" s="21" t="s">
        <v>147</v>
      </c>
      <c r="AU215" s="21" t="s">
        <v>125</v>
      </c>
      <c r="AY215" s="21" t="s">
        <v>146</v>
      </c>
      <c r="BE215" s="103">
        <f>IF(U215="základná",N215,0)</f>
        <v>0</v>
      </c>
      <c r="BF215" s="103">
        <f>IF(U215="znížená",N215,0)</f>
        <v>0</v>
      </c>
      <c r="BG215" s="103">
        <f>IF(U215="zákl. prenesená",N215,0)</f>
        <v>0</v>
      </c>
      <c r="BH215" s="103">
        <f>IF(U215="zníž. prenesená",N215,0)</f>
        <v>0</v>
      </c>
      <c r="BI215" s="103">
        <f>IF(U215="nulová",N215,0)</f>
        <v>0</v>
      </c>
      <c r="BJ215" s="21" t="s">
        <v>125</v>
      </c>
      <c r="BK215" s="166">
        <f>ROUND(L215*K215,3)</f>
        <v>0</v>
      </c>
      <c r="BL215" s="21" t="s">
        <v>151</v>
      </c>
      <c r="BM215" s="21" t="s">
        <v>288</v>
      </c>
    </row>
    <row r="216" spans="2:65" s="10" customFormat="1" ht="16.5" customHeight="1">
      <c r="B216" s="167"/>
      <c r="C216" s="168"/>
      <c r="D216" s="168"/>
      <c r="E216" s="169" t="s">
        <v>5</v>
      </c>
      <c r="F216" s="262" t="s">
        <v>289</v>
      </c>
      <c r="G216" s="263"/>
      <c r="H216" s="263"/>
      <c r="I216" s="263"/>
      <c r="J216" s="168"/>
      <c r="K216" s="169" t="s">
        <v>5</v>
      </c>
      <c r="L216" s="168"/>
      <c r="M216" s="168"/>
      <c r="N216" s="168"/>
      <c r="O216" s="168"/>
      <c r="P216" s="168"/>
      <c r="Q216" s="168"/>
      <c r="R216" s="170"/>
      <c r="T216" s="171"/>
      <c r="U216" s="168"/>
      <c r="V216" s="168"/>
      <c r="W216" s="168"/>
      <c r="X216" s="168"/>
      <c r="Y216" s="168"/>
      <c r="Z216" s="168"/>
      <c r="AA216" s="172"/>
      <c r="AT216" s="173" t="s">
        <v>154</v>
      </c>
      <c r="AU216" s="173" t="s">
        <v>125</v>
      </c>
      <c r="AV216" s="10" t="s">
        <v>81</v>
      </c>
      <c r="AW216" s="10" t="s">
        <v>31</v>
      </c>
      <c r="AX216" s="10" t="s">
        <v>76</v>
      </c>
      <c r="AY216" s="173" t="s">
        <v>146</v>
      </c>
    </row>
    <row r="217" spans="2:65" s="11" customFormat="1" ht="16.5" customHeight="1">
      <c r="B217" s="174"/>
      <c r="C217" s="175"/>
      <c r="D217" s="175"/>
      <c r="E217" s="176" t="s">
        <v>5</v>
      </c>
      <c r="F217" s="264" t="s">
        <v>290</v>
      </c>
      <c r="G217" s="265"/>
      <c r="H217" s="265"/>
      <c r="I217" s="265"/>
      <c r="J217" s="175"/>
      <c r="K217" s="177">
        <v>9.14</v>
      </c>
      <c r="L217" s="175"/>
      <c r="M217" s="175"/>
      <c r="N217" s="175"/>
      <c r="O217" s="175"/>
      <c r="P217" s="175"/>
      <c r="Q217" s="175"/>
      <c r="R217" s="178"/>
      <c r="T217" s="179"/>
      <c r="U217" s="175"/>
      <c r="V217" s="175"/>
      <c r="W217" s="175"/>
      <c r="X217" s="175"/>
      <c r="Y217" s="175"/>
      <c r="Z217" s="175"/>
      <c r="AA217" s="180"/>
      <c r="AT217" s="181" t="s">
        <v>154</v>
      </c>
      <c r="AU217" s="181" t="s">
        <v>125</v>
      </c>
      <c r="AV217" s="11" t="s">
        <v>125</v>
      </c>
      <c r="AW217" s="11" t="s">
        <v>31</v>
      </c>
      <c r="AX217" s="11" t="s">
        <v>76</v>
      </c>
      <c r="AY217" s="181" t="s">
        <v>146</v>
      </c>
    </row>
    <row r="218" spans="2:65" s="12" customFormat="1" ht="16.5" customHeight="1">
      <c r="B218" s="182"/>
      <c r="C218" s="183"/>
      <c r="D218" s="183"/>
      <c r="E218" s="184" t="s">
        <v>5</v>
      </c>
      <c r="F218" s="256" t="s">
        <v>156</v>
      </c>
      <c r="G218" s="257"/>
      <c r="H218" s="257"/>
      <c r="I218" s="257"/>
      <c r="J218" s="183"/>
      <c r="K218" s="185">
        <v>9.14</v>
      </c>
      <c r="L218" s="183"/>
      <c r="M218" s="183"/>
      <c r="N218" s="183"/>
      <c r="O218" s="183"/>
      <c r="P218" s="183"/>
      <c r="Q218" s="183"/>
      <c r="R218" s="186"/>
      <c r="T218" s="187"/>
      <c r="U218" s="183"/>
      <c r="V218" s="183"/>
      <c r="W218" s="183"/>
      <c r="X218" s="183"/>
      <c r="Y218" s="183"/>
      <c r="Z218" s="183"/>
      <c r="AA218" s="188"/>
      <c r="AT218" s="189" t="s">
        <v>154</v>
      </c>
      <c r="AU218" s="189" t="s">
        <v>125</v>
      </c>
      <c r="AV218" s="12" t="s">
        <v>151</v>
      </c>
      <c r="AW218" s="12" t="s">
        <v>31</v>
      </c>
      <c r="AX218" s="12" t="s">
        <v>81</v>
      </c>
      <c r="AY218" s="189" t="s">
        <v>146</v>
      </c>
    </row>
    <row r="219" spans="2:65" s="1" customFormat="1" ht="25.5" customHeight="1">
      <c r="B219" s="129"/>
      <c r="C219" s="158" t="s">
        <v>291</v>
      </c>
      <c r="D219" s="158" t="s">
        <v>147</v>
      </c>
      <c r="E219" s="159" t="s">
        <v>292</v>
      </c>
      <c r="F219" s="258" t="s">
        <v>293</v>
      </c>
      <c r="G219" s="258"/>
      <c r="H219" s="258"/>
      <c r="I219" s="258"/>
      <c r="J219" s="160" t="s">
        <v>150</v>
      </c>
      <c r="K219" s="161">
        <v>413.07499999999999</v>
      </c>
      <c r="L219" s="254">
        <v>0</v>
      </c>
      <c r="M219" s="254"/>
      <c r="N219" s="244">
        <f>ROUND(L219*K219,3)</f>
        <v>0</v>
      </c>
      <c r="O219" s="244"/>
      <c r="P219" s="244"/>
      <c r="Q219" s="244"/>
      <c r="R219" s="132"/>
      <c r="T219" s="163" t="s">
        <v>5</v>
      </c>
      <c r="U219" s="46" t="s">
        <v>43</v>
      </c>
      <c r="V219" s="38"/>
      <c r="W219" s="164">
        <f>V219*K219</f>
        <v>0</v>
      </c>
      <c r="X219" s="164">
        <v>0</v>
      </c>
      <c r="Y219" s="164">
        <f>X219*K219</f>
        <v>0</v>
      </c>
      <c r="Z219" s="164">
        <v>0</v>
      </c>
      <c r="AA219" s="165">
        <f>Z219*K219</f>
        <v>0</v>
      </c>
      <c r="AR219" s="21" t="s">
        <v>151</v>
      </c>
      <c r="AT219" s="21" t="s">
        <v>147</v>
      </c>
      <c r="AU219" s="21" t="s">
        <v>125</v>
      </c>
      <c r="AY219" s="21" t="s">
        <v>146</v>
      </c>
      <c r="BE219" s="103">
        <f>IF(U219="základná",N219,0)</f>
        <v>0</v>
      </c>
      <c r="BF219" s="103">
        <f>IF(U219="znížená",N219,0)</f>
        <v>0</v>
      </c>
      <c r="BG219" s="103">
        <f>IF(U219="zákl. prenesená",N219,0)</f>
        <v>0</v>
      </c>
      <c r="BH219" s="103">
        <f>IF(U219="zníž. prenesená",N219,0)</f>
        <v>0</v>
      </c>
      <c r="BI219" s="103">
        <f>IF(U219="nulová",N219,0)</f>
        <v>0</v>
      </c>
      <c r="BJ219" s="21" t="s">
        <v>125</v>
      </c>
      <c r="BK219" s="166">
        <f>ROUND(L219*K219,3)</f>
        <v>0</v>
      </c>
      <c r="BL219" s="21" t="s">
        <v>151</v>
      </c>
      <c r="BM219" s="21" t="s">
        <v>294</v>
      </c>
    </row>
    <row r="220" spans="2:65" s="10" customFormat="1" ht="16.5" customHeight="1">
      <c r="B220" s="167"/>
      <c r="C220" s="168"/>
      <c r="D220" s="168"/>
      <c r="E220" s="169" t="s">
        <v>5</v>
      </c>
      <c r="F220" s="262" t="s">
        <v>295</v>
      </c>
      <c r="G220" s="263"/>
      <c r="H220" s="263"/>
      <c r="I220" s="263"/>
      <c r="J220" s="168"/>
      <c r="K220" s="169" t="s">
        <v>5</v>
      </c>
      <c r="L220" s="168"/>
      <c r="M220" s="168"/>
      <c r="N220" s="168"/>
      <c r="O220" s="168"/>
      <c r="P220" s="168"/>
      <c r="Q220" s="168"/>
      <c r="R220" s="170"/>
      <c r="T220" s="171"/>
      <c r="U220" s="168"/>
      <c r="V220" s="168"/>
      <c r="W220" s="168"/>
      <c r="X220" s="168"/>
      <c r="Y220" s="168"/>
      <c r="Z220" s="168"/>
      <c r="AA220" s="172"/>
      <c r="AT220" s="173" t="s">
        <v>154</v>
      </c>
      <c r="AU220" s="173" t="s">
        <v>125</v>
      </c>
      <c r="AV220" s="10" t="s">
        <v>81</v>
      </c>
      <c r="AW220" s="10" t="s">
        <v>31</v>
      </c>
      <c r="AX220" s="10" t="s">
        <v>76</v>
      </c>
      <c r="AY220" s="173" t="s">
        <v>146</v>
      </c>
    </row>
    <row r="221" spans="2:65" s="11" customFormat="1" ht="16.5" customHeight="1">
      <c r="B221" s="174"/>
      <c r="C221" s="175"/>
      <c r="D221" s="175"/>
      <c r="E221" s="176" t="s">
        <v>5</v>
      </c>
      <c r="F221" s="264" t="s">
        <v>296</v>
      </c>
      <c r="G221" s="265"/>
      <c r="H221" s="265"/>
      <c r="I221" s="265"/>
      <c r="J221" s="175"/>
      <c r="K221" s="177">
        <v>413.07499999999999</v>
      </c>
      <c r="L221" s="175"/>
      <c r="M221" s="175"/>
      <c r="N221" s="175"/>
      <c r="O221" s="175"/>
      <c r="P221" s="175"/>
      <c r="Q221" s="175"/>
      <c r="R221" s="178"/>
      <c r="T221" s="179"/>
      <c r="U221" s="175"/>
      <c r="V221" s="175"/>
      <c r="W221" s="175"/>
      <c r="X221" s="175"/>
      <c r="Y221" s="175"/>
      <c r="Z221" s="175"/>
      <c r="AA221" s="180"/>
      <c r="AT221" s="181" t="s">
        <v>154</v>
      </c>
      <c r="AU221" s="181" t="s">
        <v>125</v>
      </c>
      <c r="AV221" s="11" t="s">
        <v>125</v>
      </c>
      <c r="AW221" s="11" t="s">
        <v>31</v>
      </c>
      <c r="AX221" s="11" t="s">
        <v>76</v>
      </c>
      <c r="AY221" s="181" t="s">
        <v>146</v>
      </c>
    </row>
    <row r="222" spans="2:65" s="12" customFormat="1" ht="16.5" customHeight="1">
      <c r="B222" s="182"/>
      <c r="C222" s="183"/>
      <c r="D222" s="183"/>
      <c r="E222" s="184" t="s">
        <v>5</v>
      </c>
      <c r="F222" s="256" t="s">
        <v>156</v>
      </c>
      <c r="G222" s="257"/>
      <c r="H222" s="257"/>
      <c r="I222" s="257"/>
      <c r="J222" s="183"/>
      <c r="K222" s="185">
        <v>413.07499999999999</v>
      </c>
      <c r="L222" s="183"/>
      <c r="M222" s="183"/>
      <c r="N222" s="183"/>
      <c r="O222" s="183"/>
      <c r="P222" s="183"/>
      <c r="Q222" s="183"/>
      <c r="R222" s="186"/>
      <c r="T222" s="187"/>
      <c r="U222" s="183"/>
      <c r="V222" s="183"/>
      <c r="W222" s="183"/>
      <c r="X222" s="183"/>
      <c r="Y222" s="183"/>
      <c r="Z222" s="183"/>
      <c r="AA222" s="188"/>
      <c r="AT222" s="189" t="s">
        <v>154</v>
      </c>
      <c r="AU222" s="189" t="s">
        <v>125</v>
      </c>
      <c r="AV222" s="12" t="s">
        <v>151</v>
      </c>
      <c r="AW222" s="12" t="s">
        <v>31</v>
      </c>
      <c r="AX222" s="12" t="s">
        <v>81</v>
      </c>
      <c r="AY222" s="189" t="s">
        <v>146</v>
      </c>
    </row>
    <row r="223" spans="2:65" s="1" customFormat="1" ht="51" customHeight="1">
      <c r="B223" s="129"/>
      <c r="C223" s="158" t="s">
        <v>297</v>
      </c>
      <c r="D223" s="158" t="s">
        <v>147</v>
      </c>
      <c r="E223" s="159" t="s">
        <v>298</v>
      </c>
      <c r="F223" s="258" t="s">
        <v>299</v>
      </c>
      <c r="G223" s="258"/>
      <c r="H223" s="258"/>
      <c r="I223" s="258"/>
      <c r="J223" s="160" t="s">
        <v>180</v>
      </c>
      <c r="K223" s="161">
        <v>2.5</v>
      </c>
      <c r="L223" s="254">
        <v>0</v>
      </c>
      <c r="M223" s="254"/>
      <c r="N223" s="244">
        <f>ROUND(L223*K223,3)</f>
        <v>0</v>
      </c>
      <c r="O223" s="244"/>
      <c r="P223" s="244"/>
      <c r="Q223" s="244"/>
      <c r="R223" s="132"/>
      <c r="T223" s="163" t="s">
        <v>5</v>
      </c>
      <c r="U223" s="46" t="s">
        <v>43</v>
      </c>
      <c r="V223" s="38"/>
      <c r="W223" s="164">
        <f>V223*K223</f>
        <v>0</v>
      </c>
      <c r="X223" s="164">
        <v>6.2829999999999997E-2</v>
      </c>
      <c r="Y223" s="164">
        <f>X223*K223</f>
        <v>0.15707499999999999</v>
      </c>
      <c r="Z223" s="164">
        <v>0</v>
      </c>
      <c r="AA223" s="165">
        <f>Z223*K223</f>
        <v>0</v>
      </c>
      <c r="AR223" s="21" t="s">
        <v>151</v>
      </c>
      <c r="AT223" s="21" t="s">
        <v>147</v>
      </c>
      <c r="AU223" s="21" t="s">
        <v>125</v>
      </c>
      <c r="AY223" s="21" t="s">
        <v>146</v>
      </c>
      <c r="BE223" s="103">
        <f>IF(U223="základná",N223,0)</f>
        <v>0</v>
      </c>
      <c r="BF223" s="103">
        <f>IF(U223="znížená",N223,0)</f>
        <v>0</v>
      </c>
      <c r="BG223" s="103">
        <f>IF(U223="zákl. prenesená",N223,0)</f>
        <v>0</v>
      </c>
      <c r="BH223" s="103">
        <f>IF(U223="zníž. prenesená",N223,0)</f>
        <v>0</v>
      </c>
      <c r="BI223" s="103">
        <f>IF(U223="nulová",N223,0)</f>
        <v>0</v>
      </c>
      <c r="BJ223" s="21" t="s">
        <v>125</v>
      </c>
      <c r="BK223" s="166">
        <f>ROUND(L223*K223,3)</f>
        <v>0</v>
      </c>
      <c r="BL223" s="21" t="s">
        <v>151</v>
      </c>
      <c r="BM223" s="21" t="s">
        <v>300</v>
      </c>
    </row>
    <row r="224" spans="2:65" s="11" customFormat="1" ht="16.5" customHeight="1">
      <c r="B224" s="174"/>
      <c r="C224" s="175"/>
      <c r="D224" s="175"/>
      <c r="E224" s="176" t="s">
        <v>5</v>
      </c>
      <c r="F224" s="259" t="s">
        <v>167</v>
      </c>
      <c r="G224" s="260"/>
      <c r="H224" s="260"/>
      <c r="I224" s="260"/>
      <c r="J224" s="175"/>
      <c r="K224" s="177">
        <v>2.5</v>
      </c>
      <c r="L224" s="175"/>
      <c r="M224" s="175"/>
      <c r="N224" s="175"/>
      <c r="O224" s="175"/>
      <c r="P224" s="175"/>
      <c r="Q224" s="175"/>
      <c r="R224" s="178"/>
      <c r="T224" s="179"/>
      <c r="U224" s="175"/>
      <c r="V224" s="175"/>
      <c r="W224" s="175"/>
      <c r="X224" s="175"/>
      <c r="Y224" s="175"/>
      <c r="Z224" s="175"/>
      <c r="AA224" s="180"/>
      <c r="AT224" s="181" t="s">
        <v>154</v>
      </c>
      <c r="AU224" s="181" t="s">
        <v>125</v>
      </c>
      <c r="AV224" s="11" t="s">
        <v>125</v>
      </c>
      <c r="AW224" s="11" t="s">
        <v>31</v>
      </c>
      <c r="AX224" s="11" t="s">
        <v>76</v>
      </c>
      <c r="AY224" s="181" t="s">
        <v>146</v>
      </c>
    </row>
    <row r="225" spans="2:65" s="12" customFormat="1" ht="16.5" customHeight="1">
      <c r="B225" s="182"/>
      <c r="C225" s="183"/>
      <c r="D225" s="183"/>
      <c r="E225" s="184" t="s">
        <v>5</v>
      </c>
      <c r="F225" s="256" t="s">
        <v>156</v>
      </c>
      <c r="G225" s="257"/>
      <c r="H225" s="257"/>
      <c r="I225" s="257"/>
      <c r="J225" s="183"/>
      <c r="K225" s="185">
        <v>2.5</v>
      </c>
      <c r="L225" s="183"/>
      <c r="M225" s="183"/>
      <c r="N225" s="183"/>
      <c r="O225" s="183"/>
      <c r="P225" s="183"/>
      <c r="Q225" s="183"/>
      <c r="R225" s="186"/>
      <c r="T225" s="187"/>
      <c r="U225" s="183"/>
      <c r="V225" s="183"/>
      <c r="W225" s="183"/>
      <c r="X225" s="183"/>
      <c r="Y225" s="183"/>
      <c r="Z225" s="183"/>
      <c r="AA225" s="188"/>
      <c r="AT225" s="189" t="s">
        <v>154</v>
      </c>
      <c r="AU225" s="189" t="s">
        <v>125</v>
      </c>
      <c r="AV225" s="12" t="s">
        <v>151</v>
      </c>
      <c r="AW225" s="12" t="s">
        <v>31</v>
      </c>
      <c r="AX225" s="12" t="s">
        <v>81</v>
      </c>
      <c r="AY225" s="189" t="s">
        <v>146</v>
      </c>
    </row>
    <row r="226" spans="2:65" s="9" customFormat="1" ht="29.85" customHeight="1">
      <c r="B226" s="147"/>
      <c r="C226" s="148"/>
      <c r="D226" s="157" t="s">
        <v>110</v>
      </c>
      <c r="E226" s="157"/>
      <c r="F226" s="157"/>
      <c r="G226" s="157"/>
      <c r="H226" s="157"/>
      <c r="I226" s="157"/>
      <c r="J226" s="157"/>
      <c r="K226" s="157"/>
      <c r="L226" s="157"/>
      <c r="M226" s="157"/>
      <c r="N226" s="245">
        <f>BK226</f>
        <v>0</v>
      </c>
      <c r="O226" s="246"/>
      <c r="P226" s="246"/>
      <c r="Q226" s="246"/>
      <c r="R226" s="150"/>
      <c r="T226" s="151"/>
      <c r="U226" s="148"/>
      <c r="V226" s="148"/>
      <c r="W226" s="152">
        <f>SUM(W227:W230)</f>
        <v>0</v>
      </c>
      <c r="X226" s="148"/>
      <c r="Y226" s="152">
        <f>SUM(Y227:Y230)</f>
        <v>2.5416000000000001E-2</v>
      </c>
      <c r="Z226" s="148"/>
      <c r="AA226" s="153">
        <f>SUM(AA227:AA230)</f>
        <v>0</v>
      </c>
      <c r="AR226" s="154" t="s">
        <v>81</v>
      </c>
      <c r="AT226" s="155" t="s">
        <v>75</v>
      </c>
      <c r="AU226" s="155" t="s">
        <v>81</v>
      </c>
      <c r="AY226" s="154" t="s">
        <v>146</v>
      </c>
      <c r="BK226" s="156">
        <f>SUM(BK227:BK230)</f>
        <v>0</v>
      </c>
    </row>
    <row r="227" spans="2:65" s="1" customFormat="1" ht="25.5" customHeight="1">
      <c r="B227" s="129"/>
      <c r="C227" s="158" t="s">
        <v>301</v>
      </c>
      <c r="D227" s="158" t="s">
        <v>147</v>
      </c>
      <c r="E227" s="159" t="s">
        <v>302</v>
      </c>
      <c r="F227" s="258" t="s">
        <v>303</v>
      </c>
      <c r="G227" s="258"/>
      <c r="H227" s="258"/>
      <c r="I227" s="258"/>
      <c r="J227" s="160" t="s">
        <v>180</v>
      </c>
      <c r="K227" s="161">
        <v>12</v>
      </c>
      <c r="L227" s="254">
        <v>0</v>
      </c>
      <c r="M227" s="254"/>
      <c r="N227" s="244">
        <f>ROUND(L227*K227,3)</f>
        <v>0</v>
      </c>
      <c r="O227" s="244"/>
      <c r="P227" s="244"/>
      <c r="Q227" s="244"/>
      <c r="R227" s="132"/>
      <c r="T227" s="163" t="s">
        <v>5</v>
      </c>
      <c r="U227" s="46" t="s">
        <v>43</v>
      </c>
      <c r="V227" s="38"/>
      <c r="W227" s="164">
        <f>V227*K227</f>
        <v>0</v>
      </c>
      <c r="X227" s="164">
        <v>1.0000000000000001E-5</v>
      </c>
      <c r="Y227" s="164">
        <f>X227*K227</f>
        <v>1.2000000000000002E-4</v>
      </c>
      <c r="Z227" s="164">
        <v>0</v>
      </c>
      <c r="AA227" s="165">
        <f>Z227*K227</f>
        <v>0</v>
      </c>
      <c r="AR227" s="21" t="s">
        <v>151</v>
      </c>
      <c r="AT227" s="21" t="s">
        <v>147</v>
      </c>
      <c r="AU227" s="21" t="s">
        <v>125</v>
      </c>
      <c r="AY227" s="21" t="s">
        <v>146</v>
      </c>
      <c r="BE227" s="103">
        <f>IF(U227="základná",N227,0)</f>
        <v>0</v>
      </c>
      <c r="BF227" s="103">
        <f>IF(U227="znížená",N227,0)</f>
        <v>0</v>
      </c>
      <c r="BG227" s="103">
        <f>IF(U227="zákl. prenesená",N227,0)</f>
        <v>0</v>
      </c>
      <c r="BH227" s="103">
        <f>IF(U227="zníž. prenesená",N227,0)</f>
        <v>0</v>
      </c>
      <c r="BI227" s="103">
        <f>IF(U227="nulová",N227,0)</f>
        <v>0</v>
      </c>
      <c r="BJ227" s="21" t="s">
        <v>125</v>
      </c>
      <c r="BK227" s="166">
        <f>ROUND(L227*K227,3)</f>
        <v>0</v>
      </c>
      <c r="BL227" s="21" t="s">
        <v>151</v>
      </c>
      <c r="BM227" s="21" t="s">
        <v>304</v>
      </c>
    </row>
    <row r="228" spans="2:65" s="11" customFormat="1" ht="16.5" customHeight="1">
      <c r="B228" s="174"/>
      <c r="C228" s="175"/>
      <c r="D228" s="175"/>
      <c r="E228" s="176" t="s">
        <v>5</v>
      </c>
      <c r="F228" s="259" t="s">
        <v>217</v>
      </c>
      <c r="G228" s="260"/>
      <c r="H228" s="260"/>
      <c r="I228" s="260"/>
      <c r="J228" s="175"/>
      <c r="K228" s="177">
        <v>12</v>
      </c>
      <c r="L228" s="175"/>
      <c r="M228" s="175"/>
      <c r="N228" s="175"/>
      <c r="O228" s="175"/>
      <c r="P228" s="175"/>
      <c r="Q228" s="175"/>
      <c r="R228" s="178"/>
      <c r="T228" s="179"/>
      <c r="U228" s="175"/>
      <c r="V228" s="175"/>
      <c r="W228" s="175"/>
      <c r="X228" s="175"/>
      <c r="Y228" s="175"/>
      <c r="Z228" s="175"/>
      <c r="AA228" s="180"/>
      <c r="AT228" s="181" t="s">
        <v>154</v>
      </c>
      <c r="AU228" s="181" t="s">
        <v>125</v>
      </c>
      <c r="AV228" s="11" t="s">
        <v>125</v>
      </c>
      <c r="AW228" s="11" t="s">
        <v>31</v>
      </c>
      <c r="AX228" s="11" t="s">
        <v>76</v>
      </c>
      <c r="AY228" s="181" t="s">
        <v>146</v>
      </c>
    </row>
    <row r="229" spans="2:65" s="12" customFormat="1" ht="16.5" customHeight="1">
      <c r="B229" s="182"/>
      <c r="C229" s="183"/>
      <c r="D229" s="183"/>
      <c r="E229" s="184" t="s">
        <v>5</v>
      </c>
      <c r="F229" s="256" t="s">
        <v>156</v>
      </c>
      <c r="G229" s="257"/>
      <c r="H229" s="257"/>
      <c r="I229" s="257"/>
      <c r="J229" s="183"/>
      <c r="K229" s="185">
        <v>12</v>
      </c>
      <c r="L229" s="183"/>
      <c r="M229" s="183"/>
      <c r="N229" s="183"/>
      <c r="O229" s="183"/>
      <c r="P229" s="183"/>
      <c r="Q229" s="183"/>
      <c r="R229" s="186"/>
      <c r="T229" s="187"/>
      <c r="U229" s="183"/>
      <c r="V229" s="183"/>
      <c r="W229" s="183"/>
      <c r="X229" s="183"/>
      <c r="Y229" s="183"/>
      <c r="Z229" s="183"/>
      <c r="AA229" s="188"/>
      <c r="AT229" s="189" t="s">
        <v>154</v>
      </c>
      <c r="AU229" s="189" t="s">
        <v>125</v>
      </c>
      <c r="AV229" s="12" t="s">
        <v>151</v>
      </c>
      <c r="AW229" s="12" t="s">
        <v>31</v>
      </c>
      <c r="AX229" s="12" t="s">
        <v>81</v>
      </c>
      <c r="AY229" s="189" t="s">
        <v>146</v>
      </c>
    </row>
    <row r="230" spans="2:65" s="1" customFormat="1" ht="38.25" customHeight="1">
      <c r="B230" s="129"/>
      <c r="C230" s="190" t="s">
        <v>305</v>
      </c>
      <c r="D230" s="190" t="s">
        <v>306</v>
      </c>
      <c r="E230" s="191" t="s">
        <v>307</v>
      </c>
      <c r="F230" s="261" t="s">
        <v>308</v>
      </c>
      <c r="G230" s="261"/>
      <c r="H230" s="261"/>
      <c r="I230" s="261"/>
      <c r="J230" s="192" t="s">
        <v>309</v>
      </c>
      <c r="K230" s="193">
        <v>2.4</v>
      </c>
      <c r="L230" s="255">
        <v>0</v>
      </c>
      <c r="M230" s="255"/>
      <c r="N230" s="249">
        <f>ROUND(L230*K230,3)</f>
        <v>0</v>
      </c>
      <c r="O230" s="244"/>
      <c r="P230" s="244"/>
      <c r="Q230" s="244"/>
      <c r="R230" s="132"/>
      <c r="T230" s="163" t="s">
        <v>5</v>
      </c>
      <c r="U230" s="46" t="s">
        <v>43</v>
      </c>
      <c r="V230" s="38"/>
      <c r="W230" s="164">
        <f>V230*K230</f>
        <v>0</v>
      </c>
      <c r="X230" s="164">
        <v>1.0540000000000001E-2</v>
      </c>
      <c r="Y230" s="164">
        <f>X230*K230</f>
        <v>2.5296000000000003E-2</v>
      </c>
      <c r="Z230" s="164">
        <v>0</v>
      </c>
      <c r="AA230" s="165">
        <f>Z230*K230</f>
        <v>0</v>
      </c>
      <c r="AR230" s="21" t="s">
        <v>189</v>
      </c>
      <c r="AT230" s="21" t="s">
        <v>306</v>
      </c>
      <c r="AU230" s="21" t="s">
        <v>125</v>
      </c>
      <c r="AY230" s="21" t="s">
        <v>146</v>
      </c>
      <c r="BE230" s="103">
        <f>IF(U230="základná",N230,0)</f>
        <v>0</v>
      </c>
      <c r="BF230" s="103">
        <f>IF(U230="znížená",N230,0)</f>
        <v>0</v>
      </c>
      <c r="BG230" s="103">
        <f>IF(U230="zákl. prenesená",N230,0)</f>
        <v>0</v>
      </c>
      <c r="BH230" s="103">
        <f>IF(U230="zníž. prenesená",N230,0)</f>
        <v>0</v>
      </c>
      <c r="BI230" s="103">
        <f>IF(U230="nulová",N230,0)</f>
        <v>0</v>
      </c>
      <c r="BJ230" s="21" t="s">
        <v>125</v>
      </c>
      <c r="BK230" s="166">
        <f>ROUND(L230*K230,3)</f>
        <v>0</v>
      </c>
      <c r="BL230" s="21" t="s">
        <v>151</v>
      </c>
      <c r="BM230" s="21" t="s">
        <v>310</v>
      </c>
    </row>
    <row r="231" spans="2:65" s="9" customFormat="1" ht="29.85" customHeight="1">
      <c r="B231" s="147"/>
      <c r="C231" s="148"/>
      <c r="D231" s="157" t="s">
        <v>111</v>
      </c>
      <c r="E231" s="157"/>
      <c r="F231" s="157"/>
      <c r="G231" s="157"/>
      <c r="H231" s="157"/>
      <c r="I231" s="157"/>
      <c r="J231" s="157"/>
      <c r="K231" s="157"/>
      <c r="L231" s="157"/>
      <c r="M231" s="157"/>
      <c r="N231" s="247">
        <f>BK231</f>
        <v>0</v>
      </c>
      <c r="O231" s="248"/>
      <c r="P231" s="248"/>
      <c r="Q231" s="248"/>
      <c r="R231" s="150"/>
      <c r="T231" s="151"/>
      <c r="U231" s="148"/>
      <c r="V231" s="148"/>
      <c r="W231" s="152">
        <f>SUM(W232:W280)</f>
        <v>0</v>
      </c>
      <c r="X231" s="148"/>
      <c r="Y231" s="152">
        <f>SUM(Y232:Y280)</f>
        <v>29.788749547999995</v>
      </c>
      <c r="Z231" s="148"/>
      <c r="AA231" s="153">
        <f>SUM(AA232:AA280)</f>
        <v>14.0297316</v>
      </c>
      <c r="AR231" s="154" t="s">
        <v>81</v>
      </c>
      <c r="AT231" s="155" t="s">
        <v>75</v>
      </c>
      <c r="AU231" s="155" t="s">
        <v>81</v>
      </c>
      <c r="AY231" s="154" t="s">
        <v>146</v>
      </c>
      <c r="BK231" s="156">
        <f>SUM(BK232:BK280)</f>
        <v>0</v>
      </c>
    </row>
    <row r="232" spans="2:65" s="1" customFormat="1" ht="25.5" customHeight="1">
      <c r="B232" s="129"/>
      <c r="C232" s="158" t="s">
        <v>311</v>
      </c>
      <c r="D232" s="158" t="s">
        <v>147</v>
      </c>
      <c r="E232" s="159" t="s">
        <v>312</v>
      </c>
      <c r="F232" s="258" t="s">
        <v>313</v>
      </c>
      <c r="G232" s="258"/>
      <c r="H232" s="258"/>
      <c r="I232" s="258"/>
      <c r="J232" s="160" t="s">
        <v>309</v>
      </c>
      <c r="K232" s="161">
        <v>4</v>
      </c>
      <c r="L232" s="254">
        <v>0</v>
      </c>
      <c r="M232" s="254"/>
      <c r="N232" s="244">
        <f>ROUND(L232*K232,3)</f>
        <v>0</v>
      </c>
      <c r="O232" s="244"/>
      <c r="P232" s="244"/>
      <c r="Q232" s="244"/>
      <c r="R232" s="132"/>
      <c r="T232" s="163" t="s">
        <v>5</v>
      </c>
      <c r="U232" s="46" t="s">
        <v>43</v>
      </c>
      <c r="V232" s="38"/>
      <c r="W232" s="164">
        <f>V232*K232</f>
        <v>0</v>
      </c>
      <c r="X232" s="164">
        <v>5.0000000000000002E-5</v>
      </c>
      <c r="Y232" s="164">
        <f>X232*K232</f>
        <v>2.0000000000000001E-4</v>
      </c>
      <c r="Z232" s="164">
        <v>0</v>
      </c>
      <c r="AA232" s="165">
        <f>Z232*K232</f>
        <v>0</v>
      </c>
      <c r="AR232" s="21" t="s">
        <v>151</v>
      </c>
      <c r="AT232" s="21" t="s">
        <v>147</v>
      </c>
      <c r="AU232" s="21" t="s">
        <v>125</v>
      </c>
      <c r="AY232" s="21" t="s">
        <v>146</v>
      </c>
      <c r="BE232" s="103">
        <f>IF(U232="základná",N232,0)</f>
        <v>0</v>
      </c>
      <c r="BF232" s="103">
        <f>IF(U232="znížená",N232,0)</f>
        <v>0</v>
      </c>
      <c r="BG232" s="103">
        <f>IF(U232="zákl. prenesená",N232,0)</f>
        <v>0</v>
      </c>
      <c r="BH232" s="103">
        <f>IF(U232="zníž. prenesená",N232,0)</f>
        <v>0</v>
      </c>
      <c r="BI232" s="103">
        <f>IF(U232="nulová",N232,0)</f>
        <v>0</v>
      </c>
      <c r="BJ232" s="21" t="s">
        <v>125</v>
      </c>
      <c r="BK232" s="166">
        <f>ROUND(L232*K232,3)</f>
        <v>0</v>
      </c>
      <c r="BL232" s="21" t="s">
        <v>151</v>
      </c>
      <c r="BM232" s="21" t="s">
        <v>314</v>
      </c>
    </row>
    <row r="233" spans="2:65" s="11" customFormat="1" ht="16.5" customHeight="1">
      <c r="B233" s="174"/>
      <c r="C233" s="175"/>
      <c r="D233" s="175"/>
      <c r="E233" s="176" t="s">
        <v>5</v>
      </c>
      <c r="F233" s="259" t="s">
        <v>151</v>
      </c>
      <c r="G233" s="260"/>
      <c r="H233" s="260"/>
      <c r="I233" s="260"/>
      <c r="J233" s="175"/>
      <c r="K233" s="177">
        <v>4</v>
      </c>
      <c r="L233" s="175"/>
      <c r="M233" s="175"/>
      <c r="N233" s="175"/>
      <c r="O233" s="175"/>
      <c r="P233" s="175"/>
      <c r="Q233" s="175"/>
      <c r="R233" s="178"/>
      <c r="T233" s="179"/>
      <c r="U233" s="175"/>
      <c r="V233" s="175"/>
      <c r="W233" s="175"/>
      <c r="X233" s="175"/>
      <c r="Y233" s="175"/>
      <c r="Z233" s="175"/>
      <c r="AA233" s="180"/>
      <c r="AT233" s="181" t="s">
        <v>154</v>
      </c>
      <c r="AU233" s="181" t="s">
        <v>125</v>
      </c>
      <c r="AV233" s="11" t="s">
        <v>125</v>
      </c>
      <c r="AW233" s="11" t="s">
        <v>31</v>
      </c>
      <c r="AX233" s="11" t="s">
        <v>76</v>
      </c>
      <c r="AY233" s="181" t="s">
        <v>146</v>
      </c>
    </row>
    <row r="234" spans="2:65" s="12" customFormat="1" ht="16.5" customHeight="1">
      <c r="B234" s="182"/>
      <c r="C234" s="183"/>
      <c r="D234" s="183"/>
      <c r="E234" s="184" t="s">
        <v>5</v>
      </c>
      <c r="F234" s="256" t="s">
        <v>156</v>
      </c>
      <c r="G234" s="257"/>
      <c r="H234" s="257"/>
      <c r="I234" s="257"/>
      <c r="J234" s="183"/>
      <c r="K234" s="185">
        <v>4</v>
      </c>
      <c r="L234" s="183"/>
      <c r="M234" s="183"/>
      <c r="N234" s="183"/>
      <c r="O234" s="183"/>
      <c r="P234" s="183"/>
      <c r="Q234" s="183"/>
      <c r="R234" s="186"/>
      <c r="T234" s="187"/>
      <c r="U234" s="183"/>
      <c r="V234" s="183"/>
      <c r="W234" s="183"/>
      <c r="X234" s="183"/>
      <c r="Y234" s="183"/>
      <c r="Z234" s="183"/>
      <c r="AA234" s="188"/>
      <c r="AT234" s="189" t="s">
        <v>154</v>
      </c>
      <c r="AU234" s="189" t="s">
        <v>125</v>
      </c>
      <c r="AV234" s="12" t="s">
        <v>151</v>
      </c>
      <c r="AW234" s="12" t="s">
        <v>31</v>
      </c>
      <c r="AX234" s="12" t="s">
        <v>81</v>
      </c>
      <c r="AY234" s="189" t="s">
        <v>146</v>
      </c>
    </row>
    <row r="235" spans="2:65" s="1" customFormat="1" ht="38.25" customHeight="1">
      <c r="B235" s="129"/>
      <c r="C235" s="190" t="s">
        <v>315</v>
      </c>
      <c r="D235" s="190" t="s">
        <v>306</v>
      </c>
      <c r="E235" s="191" t="s">
        <v>316</v>
      </c>
      <c r="F235" s="261" t="s">
        <v>317</v>
      </c>
      <c r="G235" s="261"/>
      <c r="H235" s="261"/>
      <c r="I235" s="261"/>
      <c r="J235" s="192" t="s">
        <v>309</v>
      </c>
      <c r="K235" s="193">
        <v>4</v>
      </c>
      <c r="L235" s="255">
        <v>0</v>
      </c>
      <c r="M235" s="255"/>
      <c r="N235" s="249">
        <f>ROUND(L235*K235,3)</f>
        <v>0</v>
      </c>
      <c r="O235" s="244"/>
      <c r="P235" s="244"/>
      <c r="Q235" s="244"/>
      <c r="R235" s="132"/>
      <c r="T235" s="163" t="s">
        <v>5</v>
      </c>
      <c r="U235" s="46" t="s">
        <v>43</v>
      </c>
      <c r="V235" s="38"/>
      <c r="W235" s="164">
        <f>V235*K235</f>
        <v>0</v>
      </c>
      <c r="X235" s="164">
        <v>6.0000000000000001E-3</v>
      </c>
      <c r="Y235" s="164">
        <f>X235*K235</f>
        <v>2.4E-2</v>
      </c>
      <c r="Z235" s="164">
        <v>0</v>
      </c>
      <c r="AA235" s="165">
        <f>Z235*K235</f>
        <v>0</v>
      </c>
      <c r="AR235" s="21" t="s">
        <v>189</v>
      </c>
      <c r="AT235" s="21" t="s">
        <v>306</v>
      </c>
      <c r="AU235" s="21" t="s">
        <v>125</v>
      </c>
      <c r="AY235" s="21" t="s">
        <v>146</v>
      </c>
      <c r="BE235" s="103">
        <f>IF(U235="základná",N235,0)</f>
        <v>0</v>
      </c>
      <c r="BF235" s="103">
        <f>IF(U235="znížená",N235,0)</f>
        <v>0</v>
      </c>
      <c r="BG235" s="103">
        <f>IF(U235="zákl. prenesená",N235,0)</f>
        <v>0</v>
      </c>
      <c r="BH235" s="103">
        <f>IF(U235="zníž. prenesená",N235,0)</f>
        <v>0</v>
      </c>
      <c r="BI235" s="103">
        <f>IF(U235="nulová",N235,0)</f>
        <v>0</v>
      </c>
      <c r="BJ235" s="21" t="s">
        <v>125</v>
      </c>
      <c r="BK235" s="166">
        <f>ROUND(L235*K235,3)</f>
        <v>0</v>
      </c>
      <c r="BL235" s="21" t="s">
        <v>151</v>
      </c>
      <c r="BM235" s="21" t="s">
        <v>318</v>
      </c>
    </row>
    <row r="236" spans="2:65" s="1" customFormat="1" ht="25.5" customHeight="1">
      <c r="B236" s="129"/>
      <c r="C236" s="158" t="s">
        <v>319</v>
      </c>
      <c r="D236" s="158" t="s">
        <v>147</v>
      </c>
      <c r="E236" s="159" t="s">
        <v>320</v>
      </c>
      <c r="F236" s="258" t="s">
        <v>321</v>
      </c>
      <c r="G236" s="258"/>
      <c r="H236" s="258"/>
      <c r="I236" s="258"/>
      <c r="J236" s="160" t="s">
        <v>150</v>
      </c>
      <c r="K236" s="161">
        <v>3.01</v>
      </c>
      <c r="L236" s="254">
        <v>0</v>
      </c>
      <c r="M236" s="254"/>
      <c r="N236" s="244">
        <f>ROUND(L236*K236,3)</f>
        <v>0</v>
      </c>
      <c r="O236" s="244"/>
      <c r="P236" s="244"/>
      <c r="Q236" s="244"/>
      <c r="R236" s="132"/>
      <c r="T236" s="163" t="s">
        <v>5</v>
      </c>
      <c r="U236" s="46" t="s">
        <v>43</v>
      </c>
      <c r="V236" s="38"/>
      <c r="W236" s="164">
        <f>V236*K236</f>
        <v>0</v>
      </c>
      <c r="X236" s="164">
        <v>5.1480000000000004E-4</v>
      </c>
      <c r="Y236" s="164">
        <f>X236*K236</f>
        <v>1.549548E-3</v>
      </c>
      <c r="Z236" s="164">
        <v>0</v>
      </c>
      <c r="AA236" s="165">
        <f>Z236*K236</f>
        <v>0</v>
      </c>
      <c r="AR236" s="21" t="s">
        <v>151</v>
      </c>
      <c r="AT236" s="21" t="s">
        <v>147</v>
      </c>
      <c r="AU236" s="21" t="s">
        <v>125</v>
      </c>
      <c r="AY236" s="21" t="s">
        <v>146</v>
      </c>
      <c r="BE236" s="103">
        <f>IF(U236="základná",N236,0)</f>
        <v>0</v>
      </c>
      <c r="BF236" s="103">
        <f>IF(U236="znížená",N236,0)</f>
        <v>0</v>
      </c>
      <c r="BG236" s="103">
        <f>IF(U236="zákl. prenesená",N236,0)</f>
        <v>0</v>
      </c>
      <c r="BH236" s="103">
        <f>IF(U236="zníž. prenesená",N236,0)</f>
        <v>0</v>
      </c>
      <c r="BI236" s="103">
        <f>IF(U236="nulová",N236,0)</f>
        <v>0</v>
      </c>
      <c r="BJ236" s="21" t="s">
        <v>125</v>
      </c>
      <c r="BK236" s="166">
        <f>ROUND(L236*K236,3)</f>
        <v>0</v>
      </c>
      <c r="BL236" s="21" t="s">
        <v>151</v>
      </c>
      <c r="BM236" s="21" t="s">
        <v>322</v>
      </c>
    </row>
    <row r="237" spans="2:65" s="10" customFormat="1" ht="16.5" customHeight="1">
      <c r="B237" s="167"/>
      <c r="C237" s="168"/>
      <c r="D237" s="168"/>
      <c r="E237" s="169" t="s">
        <v>5</v>
      </c>
      <c r="F237" s="262" t="s">
        <v>323</v>
      </c>
      <c r="G237" s="263"/>
      <c r="H237" s="263"/>
      <c r="I237" s="263"/>
      <c r="J237" s="168"/>
      <c r="K237" s="169" t="s">
        <v>5</v>
      </c>
      <c r="L237" s="168"/>
      <c r="M237" s="168"/>
      <c r="N237" s="168"/>
      <c r="O237" s="168"/>
      <c r="P237" s="168"/>
      <c r="Q237" s="168"/>
      <c r="R237" s="170"/>
      <c r="T237" s="171"/>
      <c r="U237" s="168"/>
      <c r="V237" s="168"/>
      <c r="W237" s="168"/>
      <c r="X237" s="168"/>
      <c r="Y237" s="168"/>
      <c r="Z237" s="168"/>
      <c r="AA237" s="172"/>
      <c r="AT237" s="173" t="s">
        <v>154</v>
      </c>
      <c r="AU237" s="173" t="s">
        <v>125</v>
      </c>
      <c r="AV237" s="10" t="s">
        <v>81</v>
      </c>
      <c r="AW237" s="10" t="s">
        <v>31</v>
      </c>
      <c r="AX237" s="10" t="s">
        <v>76</v>
      </c>
      <c r="AY237" s="173" t="s">
        <v>146</v>
      </c>
    </row>
    <row r="238" spans="2:65" s="11" customFormat="1" ht="16.5" customHeight="1">
      <c r="B238" s="174"/>
      <c r="C238" s="175"/>
      <c r="D238" s="175"/>
      <c r="E238" s="176" t="s">
        <v>5</v>
      </c>
      <c r="F238" s="264" t="s">
        <v>324</v>
      </c>
      <c r="G238" s="265"/>
      <c r="H238" s="265"/>
      <c r="I238" s="265"/>
      <c r="J238" s="175"/>
      <c r="K238" s="177">
        <v>3.01</v>
      </c>
      <c r="L238" s="175"/>
      <c r="M238" s="175"/>
      <c r="N238" s="175"/>
      <c r="O238" s="175"/>
      <c r="P238" s="175"/>
      <c r="Q238" s="175"/>
      <c r="R238" s="178"/>
      <c r="T238" s="179"/>
      <c r="U238" s="175"/>
      <c r="V238" s="175"/>
      <c r="W238" s="175"/>
      <c r="X238" s="175"/>
      <c r="Y238" s="175"/>
      <c r="Z238" s="175"/>
      <c r="AA238" s="180"/>
      <c r="AT238" s="181" t="s">
        <v>154</v>
      </c>
      <c r="AU238" s="181" t="s">
        <v>125</v>
      </c>
      <c r="AV238" s="11" t="s">
        <v>125</v>
      </c>
      <c r="AW238" s="11" t="s">
        <v>31</v>
      </c>
      <c r="AX238" s="11" t="s">
        <v>76</v>
      </c>
      <c r="AY238" s="181" t="s">
        <v>146</v>
      </c>
    </row>
    <row r="239" spans="2:65" s="12" customFormat="1" ht="16.5" customHeight="1">
      <c r="B239" s="182"/>
      <c r="C239" s="183"/>
      <c r="D239" s="183"/>
      <c r="E239" s="184" t="s">
        <v>5</v>
      </c>
      <c r="F239" s="256" t="s">
        <v>156</v>
      </c>
      <c r="G239" s="257"/>
      <c r="H239" s="257"/>
      <c r="I239" s="257"/>
      <c r="J239" s="183"/>
      <c r="K239" s="185">
        <v>3.01</v>
      </c>
      <c r="L239" s="183"/>
      <c r="M239" s="183"/>
      <c r="N239" s="183"/>
      <c r="O239" s="183"/>
      <c r="P239" s="183"/>
      <c r="Q239" s="183"/>
      <c r="R239" s="186"/>
      <c r="T239" s="187"/>
      <c r="U239" s="183"/>
      <c r="V239" s="183"/>
      <c r="W239" s="183"/>
      <c r="X239" s="183"/>
      <c r="Y239" s="183"/>
      <c r="Z239" s="183"/>
      <c r="AA239" s="188"/>
      <c r="AT239" s="189" t="s">
        <v>154</v>
      </c>
      <c r="AU239" s="189" t="s">
        <v>125</v>
      </c>
      <c r="AV239" s="12" t="s">
        <v>151</v>
      </c>
      <c r="AW239" s="12" t="s">
        <v>31</v>
      </c>
      <c r="AX239" s="12" t="s">
        <v>81</v>
      </c>
      <c r="AY239" s="189" t="s">
        <v>146</v>
      </c>
    </row>
    <row r="240" spans="2:65" s="1" customFormat="1" ht="38.25" customHeight="1">
      <c r="B240" s="129"/>
      <c r="C240" s="158" t="s">
        <v>325</v>
      </c>
      <c r="D240" s="158" t="s">
        <v>147</v>
      </c>
      <c r="E240" s="159" t="s">
        <v>326</v>
      </c>
      <c r="F240" s="258" t="s">
        <v>327</v>
      </c>
      <c r="G240" s="258"/>
      <c r="H240" s="258"/>
      <c r="I240" s="258"/>
      <c r="J240" s="160" t="s">
        <v>150</v>
      </c>
      <c r="K240" s="161">
        <v>413.07499999999999</v>
      </c>
      <c r="L240" s="254">
        <v>0</v>
      </c>
      <c r="M240" s="254"/>
      <c r="N240" s="244">
        <f>ROUND(L240*K240,3)</f>
        <v>0</v>
      </c>
      <c r="O240" s="244"/>
      <c r="P240" s="244"/>
      <c r="Q240" s="244"/>
      <c r="R240" s="132"/>
      <c r="T240" s="163" t="s">
        <v>5</v>
      </c>
      <c r="U240" s="46" t="s">
        <v>43</v>
      </c>
      <c r="V240" s="38"/>
      <c r="W240" s="164">
        <f>V240*K240</f>
        <v>0</v>
      </c>
      <c r="X240" s="164">
        <v>7.1999999999999995E-2</v>
      </c>
      <c r="Y240" s="164">
        <f>X240*K240</f>
        <v>29.741399999999995</v>
      </c>
      <c r="Z240" s="164">
        <v>0</v>
      </c>
      <c r="AA240" s="165">
        <f>Z240*K240</f>
        <v>0</v>
      </c>
      <c r="AR240" s="21" t="s">
        <v>151</v>
      </c>
      <c r="AT240" s="21" t="s">
        <v>147</v>
      </c>
      <c r="AU240" s="21" t="s">
        <v>125</v>
      </c>
      <c r="AY240" s="21" t="s">
        <v>146</v>
      </c>
      <c r="BE240" s="103">
        <f>IF(U240="základná",N240,0)</f>
        <v>0</v>
      </c>
      <c r="BF240" s="103">
        <f>IF(U240="znížená",N240,0)</f>
        <v>0</v>
      </c>
      <c r="BG240" s="103">
        <f>IF(U240="zákl. prenesená",N240,0)</f>
        <v>0</v>
      </c>
      <c r="BH240" s="103">
        <f>IF(U240="zníž. prenesená",N240,0)</f>
        <v>0</v>
      </c>
      <c r="BI240" s="103">
        <f>IF(U240="nulová",N240,0)</f>
        <v>0</v>
      </c>
      <c r="BJ240" s="21" t="s">
        <v>125</v>
      </c>
      <c r="BK240" s="166">
        <f>ROUND(L240*K240,3)</f>
        <v>0</v>
      </c>
      <c r="BL240" s="21" t="s">
        <v>151</v>
      </c>
      <c r="BM240" s="21" t="s">
        <v>328</v>
      </c>
    </row>
    <row r="241" spans="2:65" s="10" customFormat="1" ht="16.5" customHeight="1">
      <c r="B241" s="167"/>
      <c r="C241" s="168"/>
      <c r="D241" s="168"/>
      <c r="E241" s="169" t="s">
        <v>5</v>
      </c>
      <c r="F241" s="262" t="s">
        <v>329</v>
      </c>
      <c r="G241" s="263"/>
      <c r="H241" s="263"/>
      <c r="I241" s="263"/>
      <c r="J241" s="168"/>
      <c r="K241" s="169" t="s">
        <v>5</v>
      </c>
      <c r="L241" s="168"/>
      <c r="M241" s="168"/>
      <c r="N241" s="168"/>
      <c r="O241" s="168"/>
      <c r="P241" s="168"/>
      <c r="Q241" s="168"/>
      <c r="R241" s="170"/>
      <c r="T241" s="171"/>
      <c r="U241" s="168"/>
      <c r="V241" s="168"/>
      <c r="W241" s="168"/>
      <c r="X241" s="168"/>
      <c r="Y241" s="168"/>
      <c r="Z241" s="168"/>
      <c r="AA241" s="172"/>
      <c r="AT241" s="173" t="s">
        <v>154</v>
      </c>
      <c r="AU241" s="173" t="s">
        <v>125</v>
      </c>
      <c r="AV241" s="10" t="s">
        <v>81</v>
      </c>
      <c r="AW241" s="10" t="s">
        <v>31</v>
      </c>
      <c r="AX241" s="10" t="s">
        <v>76</v>
      </c>
      <c r="AY241" s="173" t="s">
        <v>146</v>
      </c>
    </row>
    <row r="242" spans="2:65" s="11" customFormat="1" ht="16.5" customHeight="1">
      <c r="B242" s="174"/>
      <c r="C242" s="175"/>
      <c r="D242" s="175"/>
      <c r="E242" s="176" t="s">
        <v>5</v>
      </c>
      <c r="F242" s="264" t="s">
        <v>296</v>
      </c>
      <c r="G242" s="265"/>
      <c r="H242" s="265"/>
      <c r="I242" s="265"/>
      <c r="J242" s="175"/>
      <c r="K242" s="177">
        <v>413.07499999999999</v>
      </c>
      <c r="L242" s="175"/>
      <c r="M242" s="175"/>
      <c r="N242" s="175"/>
      <c r="O242" s="175"/>
      <c r="P242" s="175"/>
      <c r="Q242" s="175"/>
      <c r="R242" s="178"/>
      <c r="T242" s="179"/>
      <c r="U242" s="175"/>
      <c r="V242" s="175"/>
      <c r="W242" s="175"/>
      <c r="X242" s="175"/>
      <c r="Y242" s="175"/>
      <c r="Z242" s="175"/>
      <c r="AA242" s="180"/>
      <c r="AT242" s="181" t="s">
        <v>154</v>
      </c>
      <c r="AU242" s="181" t="s">
        <v>125</v>
      </c>
      <c r="AV242" s="11" t="s">
        <v>125</v>
      </c>
      <c r="AW242" s="11" t="s">
        <v>31</v>
      </c>
      <c r="AX242" s="11" t="s">
        <v>76</v>
      </c>
      <c r="AY242" s="181" t="s">
        <v>146</v>
      </c>
    </row>
    <row r="243" spans="2:65" s="12" customFormat="1" ht="16.5" customHeight="1">
      <c r="B243" s="182"/>
      <c r="C243" s="183"/>
      <c r="D243" s="183"/>
      <c r="E243" s="184" t="s">
        <v>5</v>
      </c>
      <c r="F243" s="256" t="s">
        <v>156</v>
      </c>
      <c r="G243" s="257"/>
      <c r="H243" s="257"/>
      <c r="I243" s="257"/>
      <c r="J243" s="183"/>
      <c r="K243" s="185">
        <v>413.07499999999999</v>
      </c>
      <c r="L243" s="183"/>
      <c r="M243" s="183"/>
      <c r="N243" s="183"/>
      <c r="O243" s="183"/>
      <c r="P243" s="183"/>
      <c r="Q243" s="183"/>
      <c r="R243" s="186"/>
      <c r="T243" s="187"/>
      <c r="U243" s="183"/>
      <c r="V243" s="183"/>
      <c r="W243" s="183"/>
      <c r="X243" s="183"/>
      <c r="Y243" s="183"/>
      <c r="Z243" s="183"/>
      <c r="AA243" s="188"/>
      <c r="AT243" s="189" t="s">
        <v>154</v>
      </c>
      <c r="AU243" s="189" t="s">
        <v>125</v>
      </c>
      <c r="AV243" s="12" t="s">
        <v>151</v>
      </c>
      <c r="AW243" s="12" t="s">
        <v>31</v>
      </c>
      <c r="AX243" s="12" t="s">
        <v>81</v>
      </c>
      <c r="AY243" s="189" t="s">
        <v>146</v>
      </c>
    </row>
    <row r="244" spans="2:65" s="1" customFormat="1" ht="51" customHeight="1">
      <c r="B244" s="129"/>
      <c r="C244" s="158" t="s">
        <v>330</v>
      </c>
      <c r="D244" s="158" t="s">
        <v>147</v>
      </c>
      <c r="E244" s="159" t="s">
        <v>331</v>
      </c>
      <c r="F244" s="258" t="s">
        <v>332</v>
      </c>
      <c r="G244" s="258"/>
      <c r="H244" s="258"/>
      <c r="I244" s="258"/>
      <c r="J244" s="160" t="s">
        <v>309</v>
      </c>
      <c r="K244" s="161">
        <v>135</v>
      </c>
      <c r="L244" s="254">
        <v>0</v>
      </c>
      <c r="M244" s="254"/>
      <c r="N244" s="244">
        <f>ROUND(L244*K244,3)</f>
        <v>0</v>
      </c>
      <c r="O244" s="244"/>
      <c r="P244" s="244"/>
      <c r="Q244" s="244"/>
      <c r="R244" s="132"/>
      <c r="T244" s="163" t="s">
        <v>5</v>
      </c>
      <c r="U244" s="46" t="s">
        <v>43</v>
      </c>
      <c r="V244" s="38"/>
      <c r="W244" s="164">
        <f>V244*K244</f>
        <v>0</v>
      </c>
      <c r="X244" s="164">
        <v>1.6000000000000001E-4</v>
      </c>
      <c r="Y244" s="164">
        <f>X244*K244</f>
        <v>2.1600000000000001E-2</v>
      </c>
      <c r="Z244" s="164">
        <v>0</v>
      </c>
      <c r="AA244" s="165">
        <f>Z244*K244</f>
        <v>0</v>
      </c>
      <c r="AR244" s="21" t="s">
        <v>151</v>
      </c>
      <c r="AT244" s="21" t="s">
        <v>147</v>
      </c>
      <c r="AU244" s="21" t="s">
        <v>125</v>
      </c>
      <c r="AY244" s="21" t="s">
        <v>146</v>
      </c>
      <c r="BE244" s="103">
        <f>IF(U244="základná",N244,0)</f>
        <v>0</v>
      </c>
      <c r="BF244" s="103">
        <f>IF(U244="znížená",N244,0)</f>
        <v>0</v>
      </c>
      <c r="BG244" s="103">
        <f>IF(U244="zákl. prenesená",N244,0)</f>
        <v>0</v>
      </c>
      <c r="BH244" s="103">
        <f>IF(U244="zníž. prenesená",N244,0)</f>
        <v>0</v>
      </c>
      <c r="BI244" s="103">
        <f>IF(U244="nulová",N244,0)</f>
        <v>0</v>
      </c>
      <c r="BJ244" s="21" t="s">
        <v>125</v>
      </c>
      <c r="BK244" s="166">
        <f>ROUND(L244*K244,3)</f>
        <v>0</v>
      </c>
      <c r="BL244" s="21" t="s">
        <v>151</v>
      </c>
      <c r="BM244" s="21" t="s">
        <v>333</v>
      </c>
    </row>
    <row r="245" spans="2:65" s="10" customFormat="1" ht="16.5" customHeight="1">
      <c r="B245" s="167"/>
      <c r="C245" s="168"/>
      <c r="D245" s="168"/>
      <c r="E245" s="169" t="s">
        <v>5</v>
      </c>
      <c r="F245" s="262" t="s">
        <v>334</v>
      </c>
      <c r="G245" s="263"/>
      <c r="H245" s="263"/>
      <c r="I245" s="263"/>
      <c r="J245" s="168"/>
      <c r="K245" s="169" t="s">
        <v>5</v>
      </c>
      <c r="L245" s="168"/>
      <c r="M245" s="168"/>
      <c r="N245" s="168"/>
      <c r="O245" s="168"/>
      <c r="P245" s="168"/>
      <c r="Q245" s="168"/>
      <c r="R245" s="170"/>
      <c r="T245" s="171"/>
      <c r="U245" s="168"/>
      <c r="V245" s="168"/>
      <c r="W245" s="168"/>
      <c r="X245" s="168"/>
      <c r="Y245" s="168"/>
      <c r="Z245" s="168"/>
      <c r="AA245" s="172"/>
      <c r="AT245" s="173" t="s">
        <v>154</v>
      </c>
      <c r="AU245" s="173" t="s">
        <v>125</v>
      </c>
      <c r="AV245" s="10" t="s">
        <v>81</v>
      </c>
      <c r="AW245" s="10" t="s">
        <v>31</v>
      </c>
      <c r="AX245" s="10" t="s">
        <v>76</v>
      </c>
      <c r="AY245" s="173" t="s">
        <v>146</v>
      </c>
    </row>
    <row r="246" spans="2:65" s="11" customFormat="1" ht="16.5" customHeight="1">
      <c r="B246" s="174"/>
      <c r="C246" s="175"/>
      <c r="D246" s="175"/>
      <c r="E246" s="176" t="s">
        <v>5</v>
      </c>
      <c r="F246" s="264" t="s">
        <v>335</v>
      </c>
      <c r="G246" s="265"/>
      <c r="H246" s="265"/>
      <c r="I246" s="265"/>
      <c r="J246" s="175"/>
      <c r="K246" s="177">
        <v>135</v>
      </c>
      <c r="L246" s="175"/>
      <c r="M246" s="175"/>
      <c r="N246" s="175"/>
      <c r="O246" s="175"/>
      <c r="P246" s="175"/>
      <c r="Q246" s="175"/>
      <c r="R246" s="178"/>
      <c r="T246" s="179"/>
      <c r="U246" s="175"/>
      <c r="V246" s="175"/>
      <c r="W246" s="175"/>
      <c r="X246" s="175"/>
      <c r="Y246" s="175"/>
      <c r="Z246" s="175"/>
      <c r="AA246" s="180"/>
      <c r="AT246" s="181" t="s">
        <v>154</v>
      </c>
      <c r="AU246" s="181" t="s">
        <v>125</v>
      </c>
      <c r="AV246" s="11" t="s">
        <v>125</v>
      </c>
      <c r="AW246" s="11" t="s">
        <v>31</v>
      </c>
      <c r="AX246" s="11" t="s">
        <v>76</v>
      </c>
      <c r="AY246" s="181" t="s">
        <v>146</v>
      </c>
    </row>
    <row r="247" spans="2:65" s="12" customFormat="1" ht="16.5" customHeight="1">
      <c r="B247" s="182"/>
      <c r="C247" s="183"/>
      <c r="D247" s="183"/>
      <c r="E247" s="184" t="s">
        <v>5</v>
      </c>
      <c r="F247" s="256" t="s">
        <v>156</v>
      </c>
      <c r="G247" s="257"/>
      <c r="H247" s="257"/>
      <c r="I247" s="257"/>
      <c r="J247" s="183"/>
      <c r="K247" s="185">
        <v>135</v>
      </c>
      <c r="L247" s="183"/>
      <c r="M247" s="183"/>
      <c r="N247" s="183"/>
      <c r="O247" s="183"/>
      <c r="P247" s="183"/>
      <c r="Q247" s="183"/>
      <c r="R247" s="186"/>
      <c r="T247" s="187"/>
      <c r="U247" s="183"/>
      <c r="V247" s="183"/>
      <c r="W247" s="183"/>
      <c r="X247" s="183"/>
      <c r="Y247" s="183"/>
      <c r="Z247" s="183"/>
      <c r="AA247" s="188"/>
      <c r="AT247" s="189" t="s">
        <v>154</v>
      </c>
      <c r="AU247" s="189" t="s">
        <v>125</v>
      </c>
      <c r="AV247" s="12" t="s">
        <v>151</v>
      </c>
      <c r="AW247" s="12" t="s">
        <v>31</v>
      </c>
      <c r="AX247" s="12" t="s">
        <v>81</v>
      </c>
      <c r="AY247" s="189" t="s">
        <v>146</v>
      </c>
    </row>
    <row r="248" spans="2:65" s="1" customFormat="1" ht="51" customHeight="1">
      <c r="B248" s="129"/>
      <c r="C248" s="158" t="s">
        <v>336</v>
      </c>
      <c r="D248" s="158" t="s">
        <v>147</v>
      </c>
      <c r="E248" s="159" t="s">
        <v>337</v>
      </c>
      <c r="F248" s="258" t="s">
        <v>338</v>
      </c>
      <c r="G248" s="258"/>
      <c r="H248" s="258"/>
      <c r="I248" s="258"/>
      <c r="J248" s="160" t="s">
        <v>164</v>
      </c>
      <c r="K248" s="161">
        <v>2.843</v>
      </c>
      <c r="L248" s="254">
        <v>0</v>
      </c>
      <c r="M248" s="254"/>
      <c r="N248" s="244">
        <f>ROUND(L248*K248,3)</f>
        <v>0</v>
      </c>
      <c r="O248" s="244"/>
      <c r="P248" s="244"/>
      <c r="Q248" s="244"/>
      <c r="R248" s="132"/>
      <c r="T248" s="163" t="s">
        <v>5</v>
      </c>
      <c r="U248" s="46" t="s">
        <v>43</v>
      </c>
      <c r="V248" s="38"/>
      <c r="W248" s="164">
        <f>V248*K248</f>
        <v>0</v>
      </c>
      <c r="X248" s="164">
        <v>0</v>
      </c>
      <c r="Y248" s="164">
        <f>X248*K248</f>
        <v>0</v>
      </c>
      <c r="Z248" s="164">
        <v>2.2000000000000002</v>
      </c>
      <c r="AA248" s="165">
        <f>Z248*K248</f>
        <v>6.2546000000000008</v>
      </c>
      <c r="AR248" s="21" t="s">
        <v>151</v>
      </c>
      <c r="AT248" s="21" t="s">
        <v>147</v>
      </c>
      <c r="AU248" s="21" t="s">
        <v>125</v>
      </c>
      <c r="AY248" s="21" t="s">
        <v>146</v>
      </c>
      <c r="BE248" s="103">
        <f>IF(U248="základná",N248,0)</f>
        <v>0</v>
      </c>
      <c r="BF248" s="103">
        <f>IF(U248="znížená",N248,0)</f>
        <v>0</v>
      </c>
      <c r="BG248" s="103">
        <f>IF(U248="zákl. prenesená",N248,0)</f>
        <v>0</v>
      </c>
      <c r="BH248" s="103">
        <f>IF(U248="zníž. prenesená",N248,0)</f>
        <v>0</v>
      </c>
      <c r="BI248" s="103">
        <f>IF(U248="nulová",N248,0)</f>
        <v>0</v>
      </c>
      <c r="BJ248" s="21" t="s">
        <v>125</v>
      </c>
      <c r="BK248" s="166">
        <f>ROUND(L248*K248,3)</f>
        <v>0</v>
      </c>
      <c r="BL248" s="21" t="s">
        <v>151</v>
      </c>
      <c r="BM248" s="21" t="s">
        <v>339</v>
      </c>
    </row>
    <row r="249" spans="2:65" s="10" customFormat="1" ht="16.5" customHeight="1">
      <c r="B249" s="167"/>
      <c r="C249" s="168"/>
      <c r="D249" s="168"/>
      <c r="E249" s="169" t="s">
        <v>5</v>
      </c>
      <c r="F249" s="262" t="s">
        <v>340</v>
      </c>
      <c r="G249" s="263"/>
      <c r="H249" s="263"/>
      <c r="I249" s="263"/>
      <c r="J249" s="168"/>
      <c r="K249" s="169" t="s">
        <v>5</v>
      </c>
      <c r="L249" s="168"/>
      <c r="M249" s="168"/>
      <c r="N249" s="168"/>
      <c r="O249" s="168"/>
      <c r="P249" s="168"/>
      <c r="Q249" s="168"/>
      <c r="R249" s="170"/>
      <c r="T249" s="171"/>
      <c r="U249" s="168"/>
      <c r="V249" s="168"/>
      <c r="W249" s="168"/>
      <c r="X249" s="168"/>
      <c r="Y249" s="168"/>
      <c r="Z249" s="168"/>
      <c r="AA249" s="172"/>
      <c r="AT249" s="173" t="s">
        <v>154</v>
      </c>
      <c r="AU249" s="173" t="s">
        <v>125</v>
      </c>
      <c r="AV249" s="10" t="s">
        <v>81</v>
      </c>
      <c r="AW249" s="10" t="s">
        <v>31</v>
      </c>
      <c r="AX249" s="10" t="s">
        <v>76</v>
      </c>
      <c r="AY249" s="173" t="s">
        <v>146</v>
      </c>
    </row>
    <row r="250" spans="2:65" s="11" customFormat="1" ht="16.5" customHeight="1">
      <c r="B250" s="174"/>
      <c r="C250" s="175"/>
      <c r="D250" s="175"/>
      <c r="E250" s="176" t="s">
        <v>5</v>
      </c>
      <c r="F250" s="264" t="s">
        <v>341</v>
      </c>
      <c r="G250" s="265"/>
      <c r="H250" s="265"/>
      <c r="I250" s="265"/>
      <c r="J250" s="175"/>
      <c r="K250" s="177">
        <v>2.843</v>
      </c>
      <c r="L250" s="175"/>
      <c r="M250" s="175"/>
      <c r="N250" s="175"/>
      <c r="O250" s="175"/>
      <c r="P250" s="175"/>
      <c r="Q250" s="175"/>
      <c r="R250" s="178"/>
      <c r="T250" s="179"/>
      <c r="U250" s="175"/>
      <c r="V250" s="175"/>
      <c r="W250" s="175"/>
      <c r="X250" s="175"/>
      <c r="Y250" s="175"/>
      <c r="Z250" s="175"/>
      <c r="AA250" s="180"/>
      <c r="AT250" s="181" t="s">
        <v>154</v>
      </c>
      <c r="AU250" s="181" t="s">
        <v>125</v>
      </c>
      <c r="AV250" s="11" t="s">
        <v>125</v>
      </c>
      <c r="AW250" s="11" t="s">
        <v>31</v>
      </c>
      <c r="AX250" s="11" t="s">
        <v>76</v>
      </c>
      <c r="AY250" s="181" t="s">
        <v>146</v>
      </c>
    </row>
    <row r="251" spans="2:65" s="12" customFormat="1" ht="16.5" customHeight="1">
      <c r="B251" s="182"/>
      <c r="C251" s="183"/>
      <c r="D251" s="183"/>
      <c r="E251" s="184" t="s">
        <v>5</v>
      </c>
      <c r="F251" s="256" t="s">
        <v>156</v>
      </c>
      <c r="G251" s="257"/>
      <c r="H251" s="257"/>
      <c r="I251" s="257"/>
      <c r="J251" s="183"/>
      <c r="K251" s="185">
        <v>2.843</v>
      </c>
      <c r="L251" s="183"/>
      <c r="M251" s="183"/>
      <c r="N251" s="183"/>
      <c r="O251" s="183"/>
      <c r="P251" s="183"/>
      <c r="Q251" s="183"/>
      <c r="R251" s="186"/>
      <c r="T251" s="187"/>
      <c r="U251" s="183"/>
      <c r="V251" s="183"/>
      <c r="W251" s="183"/>
      <c r="X251" s="183"/>
      <c r="Y251" s="183"/>
      <c r="Z251" s="183"/>
      <c r="AA251" s="188"/>
      <c r="AT251" s="189" t="s">
        <v>154</v>
      </c>
      <c r="AU251" s="189" t="s">
        <v>125</v>
      </c>
      <c r="AV251" s="12" t="s">
        <v>151</v>
      </c>
      <c r="AW251" s="12" t="s">
        <v>31</v>
      </c>
      <c r="AX251" s="12" t="s">
        <v>81</v>
      </c>
      <c r="AY251" s="189" t="s">
        <v>146</v>
      </c>
    </row>
    <row r="252" spans="2:65" s="1" customFormat="1" ht="38.25" customHeight="1">
      <c r="B252" s="129"/>
      <c r="C252" s="158" t="s">
        <v>342</v>
      </c>
      <c r="D252" s="158" t="s">
        <v>147</v>
      </c>
      <c r="E252" s="159" t="s">
        <v>343</v>
      </c>
      <c r="F252" s="258" t="s">
        <v>344</v>
      </c>
      <c r="G252" s="258"/>
      <c r="H252" s="258"/>
      <c r="I252" s="258"/>
      <c r="J252" s="160" t="s">
        <v>150</v>
      </c>
      <c r="K252" s="161">
        <v>37.909999999999997</v>
      </c>
      <c r="L252" s="254">
        <v>0</v>
      </c>
      <c r="M252" s="254"/>
      <c r="N252" s="244">
        <f>ROUND(L252*K252,3)</f>
        <v>0</v>
      </c>
      <c r="O252" s="244"/>
      <c r="P252" s="244"/>
      <c r="Q252" s="244"/>
      <c r="R252" s="132"/>
      <c r="T252" s="163" t="s">
        <v>5</v>
      </c>
      <c r="U252" s="46" t="s">
        <v>43</v>
      </c>
      <c r="V252" s="38"/>
      <c r="W252" s="164">
        <f>V252*K252</f>
        <v>0</v>
      </c>
      <c r="X252" s="164">
        <v>0</v>
      </c>
      <c r="Y252" s="164">
        <f>X252*K252</f>
        <v>0</v>
      </c>
      <c r="Z252" s="164">
        <v>6.5000000000000002E-2</v>
      </c>
      <c r="AA252" s="165">
        <f>Z252*K252</f>
        <v>2.4641500000000001</v>
      </c>
      <c r="AR252" s="21" t="s">
        <v>151</v>
      </c>
      <c r="AT252" s="21" t="s">
        <v>147</v>
      </c>
      <c r="AU252" s="21" t="s">
        <v>125</v>
      </c>
      <c r="AY252" s="21" t="s">
        <v>146</v>
      </c>
      <c r="BE252" s="103">
        <f>IF(U252="základná",N252,0)</f>
        <v>0</v>
      </c>
      <c r="BF252" s="103">
        <f>IF(U252="znížená",N252,0)</f>
        <v>0</v>
      </c>
      <c r="BG252" s="103">
        <f>IF(U252="zákl. prenesená",N252,0)</f>
        <v>0</v>
      </c>
      <c r="BH252" s="103">
        <f>IF(U252="zníž. prenesená",N252,0)</f>
        <v>0</v>
      </c>
      <c r="BI252" s="103">
        <f>IF(U252="nulová",N252,0)</f>
        <v>0</v>
      </c>
      <c r="BJ252" s="21" t="s">
        <v>125</v>
      </c>
      <c r="BK252" s="166">
        <f>ROUND(L252*K252,3)</f>
        <v>0</v>
      </c>
      <c r="BL252" s="21" t="s">
        <v>151</v>
      </c>
      <c r="BM252" s="21" t="s">
        <v>345</v>
      </c>
    </row>
    <row r="253" spans="2:65" s="10" customFormat="1" ht="16.5" customHeight="1">
      <c r="B253" s="167"/>
      <c r="C253" s="168"/>
      <c r="D253" s="168"/>
      <c r="E253" s="169" t="s">
        <v>5</v>
      </c>
      <c r="F253" s="262" t="s">
        <v>346</v>
      </c>
      <c r="G253" s="263"/>
      <c r="H253" s="263"/>
      <c r="I253" s="263"/>
      <c r="J253" s="168"/>
      <c r="K253" s="169" t="s">
        <v>5</v>
      </c>
      <c r="L253" s="168"/>
      <c r="M253" s="168"/>
      <c r="N253" s="168"/>
      <c r="O253" s="168"/>
      <c r="P253" s="168"/>
      <c r="Q253" s="168"/>
      <c r="R253" s="170"/>
      <c r="T253" s="171"/>
      <c r="U253" s="168"/>
      <c r="V253" s="168"/>
      <c r="W253" s="168"/>
      <c r="X253" s="168"/>
      <c r="Y253" s="168"/>
      <c r="Z253" s="168"/>
      <c r="AA253" s="172"/>
      <c r="AT253" s="173" t="s">
        <v>154</v>
      </c>
      <c r="AU253" s="173" t="s">
        <v>125</v>
      </c>
      <c r="AV253" s="10" t="s">
        <v>81</v>
      </c>
      <c r="AW253" s="10" t="s">
        <v>31</v>
      </c>
      <c r="AX253" s="10" t="s">
        <v>76</v>
      </c>
      <c r="AY253" s="173" t="s">
        <v>146</v>
      </c>
    </row>
    <row r="254" spans="2:65" s="11" customFormat="1" ht="16.5" customHeight="1">
      <c r="B254" s="174"/>
      <c r="C254" s="175"/>
      <c r="D254" s="175"/>
      <c r="E254" s="176" t="s">
        <v>5</v>
      </c>
      <c r="F254" s="264" t="s">
        <v>347</v>
      </c>
      <c r="G254" s="265"/>
      <c r="H254" s="265"/>
      <c r="I254" s="265"/>
      <c r="J254" s="175"/>
      <c r="K254" s="177">
        <v>37.909999999999997</v>
      </c>
      <c r="L254" s="175"/>
      <c r="M254" s="175"/>
      <c r="N254" s="175"/>
      <c r="O254" s="175"/>
      <c r="P254" s="175"/>
      <c r="Q254" s="175"/>
      <c r="R254" s="178"/>
      <c r="T254" s="179"/>
      <c r="U254" s="175"/>
      <c r="V254" s="175"/>
      <c r="W254" s="175"/>
      <c r="X254" s="175"/>
      <c r="Y254" s="175"/>
      <c r="Z254" s="175"/>
      <c r="AA254" s="180"/>
      <c r="AT254" s="181" t="s">
        <v>154</v>
      </c>
      <c r="AU254" s="181" t="s">
        <v>125</v>
      </c>
      <c r="AV254" s="11" t="s">
        <v>125</v>
      </c>
      <c r="AW254" s="11" t="s">
        <v>31</v>
      </c>
      <c r="AX254" s="11" t="s">
        <v>76</v>
      </c>
      <c r="AY254" s="181" t="s">
        <v>146</v>
      </c>
    </row>
    <row r="255" spans="2:65" s="12" customFormat="1" ht="16.5" customHeight="1">
      <c r="B255" s="182"/>
      <c r="C255" s="183"/>
      <c r="D255" s="183"/>
      <c r="E255" s="184" t="s">
        <v>5</v>
      </c>
      <c r="F255" s="256" t="s">
        <v>156</v>
      </c>
      <c r="G255" s="257"/>
      <c r="H255" s="257"/>
      <c r="I255" s="257"/>
      <c r="J255" s="183"/>
      <c r="K255" s="185">
        <v>37.909999999999997</v>
      </c>
      <c r="L255" s="183"/>
      <c r="M255" s="183"/>
      <c r="N255" s="183"/>
      <c r="O255" s="183"/>
      <c r="P255" s="183"/>
      <c r="Q255" s="183"/>
      <c r="R255" s="186"/>
      <c r="T255" s="187"/>
      <c r="U255" s="183"/>
      <c r="V255" s="183"/>
      <c r="W255" s="183"/>
      <c r="X255" s="183"/>
      <c r="Y255" s="183"/>
      <c r="Z255" s="183"/>
      <c r="AA255" s="188"/>
      <c r="AT255" s="189" t="s">
        <v>154</v>
      </c>
      <c r="AU255" s="189" t="s">
        <v>125</v>
      </c>
      <c r="AV255" s="12" t="s">
        <v>151</v>
      </c>
      <c r="AW255" s="12" t="s">
        <v>31</v>
      </c>
      <c r="AX255" s="12" t="s">
        <v>81</v>
      </c>
      <c r="AY255" s="189" t="s">
        <v>146</v>
      </c>
    </row>
    <row r="256" spans="2:65" s="1" customFormat="1" ht="25.5" customHeight="1">
      <c r="B256" s="129"/>
      <c r="C256" s="158" t="s">
        <v>348</v>
      </c>
      <c r="D256" s="158" t="s">
        <v>147</v>
      </c>
      <c r="E256" s="159" t="s">
        <v>349</v>
      </c>
      <c r="F256" s="258" t="s">
        <v>350</v>
      </c>
      <c r="G256" s="258"/>
      <c r="H256" s="258"/>
      <c r="I256" s="258"/>
      <c r="J256" s="160" t="s">
        <v>150</v>
      </c>
      <c r="K256" s="161">
        <v>45.78</v>
      </c>
      <c r="L256" s="254">
        <v>0</v>
      </c>
      <c r="M256" s="254"/>
      <c r="N256" s="244">
        <f>ROUND(L256*K256,3)</f>
        <v>0</v>
      </c>
      <c r="O256" s="244"/>
      <c r="P256" s="244"/>
      <c r="Q256" s="244"/>
      <c r="R256" s="132"/>
      <c r="T256" s="163" t="s">
        <v>5</v>
      </c>
      <c r="U256" s="46" t="s">
        <v>43</v>
      </c>
      <c r="V256" s="38"/>
      <c r="W256" s="164">
        <f>V256*K256</f>
        <v>0</v>
      </c>
      <c r="X256" s="164">
        <v>0</v>
      </c>
      <c r="Y256" s="164">
        <f>X256*K256</f>
        <v>0</v>
      </c>
      <c r="Z256" s="164">
        <v>8.8999999999999996E-2</v>
      </c>
      <c r="AA256" s="165">
        <f>Z256*K256</f>
        <v>4.0744199999999999</v>
      </c>
      <c r="AR256" s="21" t="s">
        <v>151</v>
      </c>
      <c r="AT256" s="21" t="s">
        <v>147</v>
      </c>
      <c r="AU256" s="21" t="s">
        <v>125</v>
      </c>
      <c r="AY256" s="21" t="s">
        <v>146</v>
      </c>
      <c r="BE256" s="103">
        <f>IF(U256="základná",N256,0)</f>
        <v>0</v>
      </c>
      <c r="BF256" s="103">
        <f>IF(U256="znížená",N256,0)</f>
        <v>0</v>
      </c>
      <c r="BG256" s="103">
        <f>IF(U256="zákl. prenesená",N256,0)</f>
        <v>0</v>
      </c>
      <c r="BH256" s="103">
        <f>IF(U256="zníž. prenesená",N256,0)</f>
        <v>0</v>
      </c>
      <c r="BI256" s="103">
        <f>IF(U256="nulová",N256,0)</f>
        <v>0</v>
      </c>
      <c r="BJ256" s="21" t="s">
        <v>125</v>
      </c>
      <c r="BK256" s="166">
        <f>ROUND(L256*K256,3)</f>
        <v>0</v>
      </c>
      <c r="BL256" s="21" t="s">
        <v>151</v>
      </c>
      <c r="BM256" s="21" t="s">
        <v>351</v>
      </c>
    </row>
    <row r="257" spans="2:65" s="10" customFormat="1" ht="16.5" customHeight="1">
      <c r="B257" s="167"/>
      <c r="C257" s="168"/>
      <c r="D257" s="168"/>
      <c r="E257" s="169" t="s">
        <v>5</v>
      </c>
      <c r="F257" s="262" t="s">
        <v>352</v>
      </c>
      <c r="G257" s="263"/>
      <c r="H257" s="263"/>
      <c r="I257" s="263"/>
      <c r="J257" s="168"/>
      <c r="K257" s="169" t="s">
        <v>5</v>
      </c>
      <c r="L257" s="168"/>
      <c r="M257" s="168"/>
      <c r="N257" s="168"/>
      <c r="O257" s="168"/>
      <c r="P257" s="168"/>
      <c r="Q257" s="168"/>
      <c r="R257" s="170"/>
      <c r="T257" s="171"/>
      <c r="U257" s="168"/>
      <c r="V257" s="168"/>
      <c r="W257" s="168"/>
      <c r="X257" s="168"/>
      <c r="Y257" s="168"/>
      <c r="Z257" s="168"/>
      <c r="AA257" s="172"/>
      <c r="AT257" s="173" t="s">
        <v>154</v>
      </c>
      <c r="AU257" s="173" t="s">
        <v>125</v>
      </c>
      <c r="AV257" s="10" t="s">
        <v>81</v>
      </c>
      <c r="AW257" s="10" t="s">
        <v>31</v>
      </c>
      <c r="AX257" s="10" t="s">
        <v>76</v>
      </c>
      <c r="AY257" s="173" t="s">
        <v>146</v>
      </c>
    </row>
    <row r="258" spans="2:65" s="11" customFormat="1" ht="16.5" customHeight="1">
      <c r="B258" s="174"/>
      <c r="C258" s="175"/>
      <c r="D258" s="175"/>
      <c r="E258" s="176" t="s">
        <v>5</v>
      </c>
      <c r="F258" s="264" t="s">
        <v>353</v>
      </c>
      <c r="G258" s="265"/>
      <c r="H258" s="265"/>
      <c r="I258" s="265"/>
      <c r="J258" s="175"/>
      <c r="K258" s="177">
        <v>8.5</v>
      </c>
      <c r="L258" s="175"/>
      <c r="M258" s="175"/>
      <c r="N258" s="175"/>
      <c r="O258" s="175"/>
      <c r="P258" s="175"/>
      <c r="Q258" s="175"/>
      <c r="R258" s="178"/>
      <c r="T258" s="179"/>
      <c r="U258" s="175"/>
      <c r="V258" s="175"/>
      <c r="W258" s="175"/>
      <c r="X258" s="175"/>
      <c r="Y258" s="175"/>
      <c r="Z258" s="175"/>
      <c r="AA258" s="180"/>
      <c r="AT258" s="181" t="s">
        <v>154</v>
      </c>
      <c r="AU258" s="181" t="s">
        <v>125</v>
      </c>
      <c r="AV258" s="11" t="s">
        <v>125</v>
      </c>
      <c r="AW258" s="11" t="s">
        <v>31</v>
      </c>
      <c r="AX258" s="11" t="s">
        <v>76</v>
      </c>
      <c r="AY258" s="181" t="s">
        <v>146</v>
      </c>
    </row>
    <row r="259" spans="2:65" s="10" customFormat="1" ht="16.5" customHeight="1">
      <c r="B259" s="167"/>
      <c r="C259" s="168"/>
      <c r="D259" s="168"/>
      <c r="E259" s="169" t="s">
        <v>5</v>
      </c>
      <c r="F259" s="266" t="s">
        <v>354</v>
      </c>
      <c r="G259" s="267"/>
      <c r="H259" s="267"/>
      <c r="I259" s="267"/>
      <c r="J259" s="168"/>
      <c r="K259" s="169" t="s">
        <v>5</v>
      </c>
      <c r="L259" s="168"/>
      <c r="M259" s="168"/>
      <c r="N259" s="168"/>
      <c r="O259" s="168"/>
      <c r="P259" s="168"/>
      <c r="Q259" s="168"/>
      <c r="R259" s="170"/>
      <c r="T259" s="171"/>
      <c r="U259" s="168"/>
      <c r="V259" s="168"/>
      <c r="W259" s="168"/>
      <c r="X259" s="168"/>
      <c r="Y259" s="168"/>
      <c r="Z259" s="168"/>
      <c r="AA259" s="172"/>
      <c r="AT259" s="173" t="s">
        <v>154</v>
      </c>
      <c r="AU259" s="173" t="s">
        <v>125</v>
      </c>
      <c r="AV259" s="10" t="s">
        <v>81</v>
      </c>
      <c r="AW259" s="10" t="s">
        <v>31</v>
      </c>
      <c r="AX259" s="10" t="s">
        <v>76</v>
      </c>
      <c r="AY259" s="173" t="s">
        <v>146</v>
      </c>
    </row>
    <row r="260" spans="2:65" s="11" customFormat="1" ht="16.5" customHeight="1">
      <c r="B260" s="174"/>
      <c r="C260" s="175"/>
      <c r="D260" s="175"/>
      <c r="E260" s="176" t="s">
        <v>5</v>
      </c>
      <c r="F260" s="264" t="s">
        <v>355</v>
      </c>
      <c r="G260" s="265"/>
      <c r="H260" s="265"/>
      <c r="I260" s="265"/>
      <c r="J260" s="175"/>
      <c r="K260" s="177">
        <v>37.28</v>
      </c>
      <c r="L260" s="175"/>
      <c r="M260" s="175"/>
      <c r="N260" s="175"/>
      <c r="O260" s="175"/>
      <c r="P260" s="175"/>
      <c r="Q260" s="175"/>
      <c r="R260" s="178"/>
      <c r="T260" s="179"/>
      <c r="U260" s="175"/>
      <c r="V260" s="175"/>
      <c r="W260" s="175"/>
      <c r="X260" s="175"/>
      <c r="Y260" s="175"/>
      <c r="Z260" s="175"/>
      <c r="AA260" s="180"/>
      <c r="AT260" s="181" t="s">
        <v>154</v>
      </c>
      <c r="AU260" s="181" t="s">
        <v>125</v>
      </c>
      <c r="AV260" s="11" t="s">
        <v>125</v>
      </c>
      <c r="AW260" s="11" t="s">
        <v>31</v>
      </c>
      <c r="AX260" s="11" t="s">
        <v>76</v>
      </c>
      <c r="AY260" s="181" t="s">
        <v>146</v>
      </c>
    </row>
    <row r="261" spans="2:65" s="12" customFormat="1" ht="16.5" customHeight="1">
      <c r="B261" s="182"/>
      <c r="C261" s="183"/>
      <c r="D261" s="183"/>
      <c r="E261" s="184" t="s">
        <v>5</v>
      </c>
      <c r="F261" s="256" t="s">
        <v>156</v>
      </c>
      <c r="G261" s="257"/>
      <c r="H261" s="257"/>
      <c r="I261" s="257"/>
      <c r="J261" s="183"/>
      <c r="K261" s="185">
        <v>45.78</v>
      </c>
      <c r="L261" s="183"/>
      <c r="M261" s="183"/>
      <c r="N261" s="183"/>
      <c r="O261" s="183"/>
      <c r="P261" s="183"/>
      <c r="Q261" s="183"/>
      <c r="R261" s="186"/>
      <c r="T261" s="187"/>
      <c r="U261" s="183"/>
      <c r="V261" s="183"/>
      <c r="W261" s="183"/>
      <c r="X261" s="183"/>
      <c r="Y261" s="183"/>
      <c r="Z261" s="183"/>
      <c r="AA261" s="188"/>
      <c r="AT261" s="189" t="s">
        <v>154</v>
      </c>
      <c r="AU261" s="189" t="s">
        <v>125</v>
      </c>
      <c r="AV261" s="12" t="s">
        <v>151</v>
      </c>
      <c r="AW261" s="12" t="s">
        <v>31</v>
      </c>
      <c r="AX261" s="12" t="s">
        <v>81</v>
      </c>
      <c r="AY261" s="189" t="s">
        <v>146</v>
      </c>
    </row>
    <row r="262" spans="2:65" s="1" customFormat="1" ht="51" customHeight="1">
      <c r="B262" s="129"/>
      <c r="C262" s="158" t="s">
        <v>356</v>
      </c>
      <c r="D262" s="158" t="s">
        <v>147</v>
      </c>
      <c r="E262" s="159" t="s">
        <v>357</v>
      </c>
      <c r="F262" s="258" t="s">
        <v>358</v>
      </c>
      <c r="G262" s="258"/>
      <c r="H262" s="258"/>
      <c r="I262" s="258"/>
      <c r="J262" s="160" t="s">
        <v>150</v>
      </c>
      <c r="K262" s="161">
        <v>70.58</v>
      </c>
      <c r="L262" s="254">
        <v>0</v>
      </c>
      <c r="M262" s="254"/>
      <c r="N262" s="244">
        <f>ROUND(L262*K262,3)</f>
        <v>0</v>
      </c>
      <c r="O262" s="244"/>
      <c r="P262" s="244"/>
      <c r="Q262" s="244"/>
      <c r="R262" s="132"/>
      <c r="T262" s="163" t="s">
        <v>5</v>
      </c>
      <c r="U262" s="46" t="s">
        <v>43</v>
      </c>
      <c r="V262" s="38"/>
      <c r="W262" s="164">
        <f>V262*K262</f>
        <v>0</v>
      </c>
      <c r="X262" s="164">
        <v>0</v>
      </c>
      <c r="Y262" s="164">
        <f>X262*K262</f>
        <v>0</v>
      </c>
      <c r="Z262" s="164">
        <v>1.7520000000000001E-2</v>
      </c>
      <c r="AA262" s="165">
        <f>Z262*K262</f>
        <v>1.2365615999999999</v>
      </c>
      <c r="AR262" s="21" t="s">
        <v>151</v>
      </c>
      <c r="AT262" s="21" t="s">
        <v>147</v>
      </c>
      <c r="AU262" s="21" t="s">
        <v>125</v>
      </c>
      <c r="AY262" s="21" t="s">
        <v>146</v>
      </c>
      <c r="BE262" s="103">
        <f>IF(U262="základná",N262,0)</f>
        <v>0</v>
      </c>
      <c r="BF262" s="103">
        <f>IF(U262="znížená",N262,0)</f>
        <v>0</v>
      </c>
      <c r="BG262" s="103">
        <f>IF(U262="zákl. prenesená",N262,0)</f>
        <v>0</v>
      </c>
      <c r="BH262" s="103">
        <f>IF(U262="zníž. prenesená",N262,0)</f>
        <v>0</v>
      </c>
      <c r="BI262" s="103">
        <f>IF(U262="nulová",N262,0)</f>
        <v>0</v>
      </c>
      <c r="BJ262" s="21" t="s">
        <v>125</v>
      </c>
      <c r="BK262" s="166">
        <f>ROUND(L262*K262,3)</f>
        <v>0</v>
      </c>
      <c r="BL262" s="21" t="s">
        <v>151</v>
      </c>
      <c r="BM262" s="21" t="s">
        <v>359</v>
      </c>
    </row>
    <row r="263" spans="2:65" s="10" customFormat="1" ht="16.5" customHeight="1">
      <c r="B263" s="167"/>
      <c r="C263" s="168"/>
      <c r="D263" s="168"/>
      <c r="E263" s="169" t="s">
        <v>5</v>
      </c>
      <c r="F263" s="262" t="s">
        <v>360</v>
      </c>
      <c r="G263" s="263"/>
      <c r="H263" s="263"/>
      <c r="I263" s="263"/>
      <c r="J263" s="168"/>
      <c r="K263" s="169" t="s">
        <v>5</v>
      </c>
      <c r="L263" s="168"/>
      <c r="M263" s="168"/>
      <c r="N263" s="168"/>
      <c r="O263" s="168"/>
      <c r="P263" s="168"/>
      <c r="Q263" s="168"/>
      <c r="R263" s="170"/>
      <c r="T263" s="171"/>
      <c r="U263" s="168"/>
      <c r="V263" s="168"/>
      <c r="W263" s="168"/>
      <c r="X263" s="168"/>
      <c r="Y263" s="168"/>
      <c r="Z263" s="168"/>
      <c r="AA263" s="172"/>
      <c r="AT263" s="173" t="s">
        <v>154</v>
      </c>
      <c r="AU263" s="173" t="s">
        <v>125</v>
      </c>
      <c r="AV263" s="10" t="s">
        <v>81</v>
      </c>
      <c r="AW263" s="10" t="s">
        <v>31</v>
      </c>
      <c r="AX263" s="10" t="s">
        <v>76</v>
      </c>
      <c r="AY263" s="173" t="s">
        <v>146</v>
      </c>
    </row>
    <row r="264" spans="2:65" s="11" customFormat="1" ht="16.5" customHeight="1">
      <c r="B264" s="174"/>
      <c r="C264" s="175"/>
      <c r="D264" s="175"/>
      <c r="E264" s="176" t="s">
        <v>5</v>
      </c>
      <c r="F264" s="264" t="s">
        <v>361</v>
      </c>
      <c r="G264" s="265"/>
      <c r="H264" s="265"/>
      <c r="I264" s="265"/>
      <c r="J264" s="175"/>
      <c r="K264" s="177">
        <v>70.58</v>
      </c>
      <c r="L264" s="175"/>
      <c r="M264" s="175"/>
      <c r="N264" s="175"/>
      <c r="O264" s="175"/>
      <c r="P264" s="175"/>
      <c r="Q264" s="175"/>
      <c r="R264" s="178"/>
      <c r="T264" s="179"/>
      <c r="U264" s="175"/>
      <c r="V264" s="175"/>
      <c r="W264" s="175"/>
      <c r="X264" s="175"/>
      <c r="Y264" s="175"/>
      <c r="Z264" s="175"/>
      <c r="AA264" s="180"/>
      <c r="AT264" s="181" t="s">
        <v>154</v>
      </c>
      <c r="AU264" s="181" t="s">
        <v>125</v>
      </c>
      <c r="AV264" s="11" t="s">
        <v>125</v>
      </c>
      <c r="AW264" s="11" t="s">
        <v>31</v>
      </c>
      <c r="AX264" s="11" t="s">
        <v>76</v>
      </c>
      <c r="AY264" s="181" t="s">
        <v>146</v>
      </c>
    </row>
    <row r="265" spans="2:65" s="12" customFormat="1" ht="16.5" customHeight="1">
      <c r="B265" s="182"/>
      <c r="C265" s="183"/>
      <c r="D265" s="183"/>
      <c r="E265" s="184" t="s">
        <v>5</v>
      </c>
      <c r="F265" s="256" t="s">
        <v>156</v>
      </c>
      <c r="G265" s="257"/>
      <c r="H265" s="257"/>
      <c r="I265" s="257"/>
      <c r="J265" s="183"/>
      <c r="K265" s="185">
        <v>70.58</v>
      </c>
      <c r="L265" s="183"/>
      <c r="M265" s="183"/>
      <c r="N265" s="183"/>
      <c r="O265" s="183"/>
      <c r="P265" s="183"/>
      <c r="Q265" s="183"/>
      <c r="R265" s="186"/>
      <c r="T265" s="187"/>
      <c r="U265" s="183"/>
      <c r="V265" s="183"/>
      <c r="W265" s="183"/>
      <c r="X265" s="183"/>
      <c r="Y265" s="183"/>
      <c r="Z265" s="183"/>
      <c r="AA265" s="188"/>
      <c r="AT265" s="189" t="s">
        <v>154</v>
      </c>
      <c r="AU265" s="189" t="s">
        <v>125</v>
      </c>
      <c r="AV265" s="12" t="s">
        <v>151</v>
      </c>
      <c r="AW265" s="12" t="s">
        <v>31</v>
      </c>
      <c r="AX265" s="12" t="s">
        <v>81</v>
      </c>
      <c r="AY265" s="189" t="s">
        <v>146</v>
      </c>
    </row>
    <row r="266" spans="2:65" s="1" customFormat="1" ht="25.5" customHeight="1">
      <c r="B266" s="129"/>
      <c r="C266" s="158" t="s">
        <v>362</v>
      </c>
      <c r="D266" s="158" t="s">
        <v>147</v>
      </c>
      <c r="E266" s="159" t="s">
        <v>363</v>
      </c>
      <c r="F266" s="258" t="s">
        <v>364</v>
      </c>
      <c r="G266" s="258"/>
      <c r="H266" s="258"/>
      <c r="I266" s="258"/>
      <c r="J266" s="160" t="s">
        <v>220</v>
      </c>
      <c r="K266" s="161">
        <v>19.690000000000001</v>
      </c>
      <c r="L266" s="254">
        <v>0</v>
      </c>
      <c r="M266" s="254"/>
      <c r="N266" s="244">
        <f>ROUND(L266*K266,3)</f>
        <v>0</v>
      </c>
      <c r="O266" s="244"/>
      <c r="P266" s="244"/>
      <c r="Q266" s="244"/>
      <c r="R266" s="132"/>
      <c r="T266" s="163" t="s">
        <v>5</v>
      </c>
      <c r="U266" s="46" t="s">
        <v>43</v>
      </c>
      <c r="V266" s="38"/>
      <c r="W266" s="164">
        <f>V266*K266</f>
        <v>0</v>
      </c>
      <c r="X266" s="164">
        <v>0</v>
      </c>
      <c r="Y266" s="164">
        <f>X266*K266</f>
        <v>0</v>
      </c>
      <c r="Z266" s="164">
        <v>0</v>
      </c>
      <c r="AA266" s="165">
        <f>Z266*K266</f>
        <v>0</v>
      </c>
      <c r="AR266" s="21" t="s">
        <v>151</v>
      </c>
      <c r="AT266" s="21" t="s">
        <v>147</v>
      </c>
      <c r="AU266" s="21" t="s">
        <v>125</v>
      </c>
      <c r="AY266" s="21" t="s">
        <v>146</v>
      </c>
      <c r="BE266" s="103">
        <f>IF(U266="základná",N266,0)</f>
        <v>0</v>
      </c>
      <c r="BF266" s="103">
        <f>IF(U266="znížená",N266,0)</f>
        <v>0</v>
      </c>
      <c r="BG266" s="103">
        <f>IF(U266="zákl. prenesená",N266,0)</f>
        <v>0</v>
      </c>
      <c r="BH266" s="103">
        <f>IF(U266="zníž. prenesená",N266,0)</f>
        <v>0</v>
      </c>
      <c r="BI266" s="103">
        <f>IF(U266="nulová",N266,0)</f>
        <v>0</v>
      </c>
      <c r="BJ266" s="21" t="s">
        <v>125</v>
      </c>
      <c r="BK266" s="166">
        <f>ROUND(L266*K266,3)</f>
        <v>0</v>
      </c>
      <c r="BL266" s="21" t="s">
        <v>151</v>
      </c>
      <c r="BM266" s="21" t="s">
        <v>365</v>
      </c>
    </row>
    <row r="267" spans="2:65" s="1" customFormat="1" ht="25.5" customHeight="1">
      <c r="B267" s="129"/>
      <c r="C267" s="158" t="s">
        <v>366</v>
      </c>
      <c r="D267" s="158" t="s">
        <v>147</v>
      </c>
      <c r="E267" s="159" t="s">
        <v>367</v>
      </c>
      <c r="F267" s="258" t="s">
        <v>368</v>
      </c>
      <c r="G267" s="258"/>
      <c r="H267" s="258"/>
      <c r="I267" s="258"/>
      <c r="J267" s="160" t="s">
        <v>220</v>
      </c>
      <c r="K267" s="161">
        <v>78.988</v>
      </c>
      <c r="L267" s="254">
        <v>0</v>
      </c>
      <c r="M267" s="254"/>
      <c r="N267" s="244">
        <f>ROUND(L267*K267,3)</f>
        <v>0</v>
      </c>
      <c r="O267" s="244"/>
      <c r="P267" s="244"/>
      <c r="Q267" s="244"/>
      <c r="R267" s="132"/>
      <c r="T267" s="163" t="s">
        <v>5</v>
      </c>
      <c r="U267" s="46" t="s">
        <v>43</v>
      </c>
      <c r="V267" s="38"/>
      <c r="W267" s="164">
        <f>V267*K267</f>
        <v>0</v>
      </c>
      <c r="X267" s="164">
        <v>0</v>
      </c>
      <c r="Y267" s="164">
        <f>X267*K267</f>
        <v>0</v>
      </c>
      <c r="Z267" s="164">
        <v>0</v>
      </c>
      <c r="AA267" s="165">
        <f>Z267*K267</f>
        <v>0</v>
      </c>
      <c r="AR267" s="21" t="s">
        <v>151</v>
      </c>
      <c r="AT267" s="21" t="s">
        <v>147</v>
      </c>
      <c r="AU267" s="21" t="s">
        <v>125</v>
      </c>
      <c r="AY267" s="21" t="s">
        <v>146</v>
      </c>
      <c r="BE267" s="103">
        <f>IF(U267="základná",N267,0)</f>
        <v>0</v>
      </c>
      <c r="BF267" s="103">
        <f>IF(U267="znížená",N267,0)</f>
        <v>0</v>
      </c>
      <c r="BG267" s="103">
        <f>IF(U267="zákl. prenesená",N267,0)</f>
        <v>0</v>
      </c>
      <c r="BH267" s="103">
        <f>IF(U267="zníž. prenesená",N267,0)</f>
        <v>0</v>
      </c>
      <c r="BI267" s="103">
        <f>IF(U267="nulová",N267,0)</f>
        <v>0</v>
      </c>
      <c r="BJ267" s="21" t="s">
        <v>125</v>
      </c>
      <c r="BK267" s="166">
        <f>ROUND(L267*K267,3)</f>
        <v>0</v>
      </c>
      <c r="BL267" s="21" t="s">
        <v>151</v>
      </c>
      <c r="BM267" s="21" t="s">
        <v>369</v>
      </c>
    </row>
    <row r="268" spans="2:65" s="11" customFormat="1" ht="16.5" customHeight="1">
      <c r="B268" s="174"/>
      <c r="C268" s="175"/>
      <c r="D268" s="175"/>
      <c r="E268" s="176" t="s">
        <v>5</v>
      </c>
      <c r="F268" s="259" t="s">
        <v>370</v>
      </c>
      <c r="G268" s="260"/>
      <c r="H268" s="260"/>
      <c r="I268" s="260"/>
      <c r="J268" s="175"/>
      <c r="K268" s="177">
        <v>78.988</v>
      </c>
      <c r="L268" s="175"/>
      <c r="M268" s="175"/>
      <c r="N268" s="175"/>
      <c r="O268" s="175"/>
      <c r="P268" s="175"/>
      <c r="Q268" s="175"/>
      <c r="R268" s="178"/>
      <c r="T268" s="179"/>
      <c r="U268" s="175"/>
      <c r="V268" s="175"/>
      <c r="W268" s="175"/>
      <c r="X268" s="175"/>
      <c r="Y268" s="175"/>
      <c r="Z268" s="175"/>
      <c r="AA268" s="180"/>
      <c r="AT268" s="181" t="s">
        <v>154</v>
      </c>
      <c r="AU268" s="181" t="s">
        <v>125</v>
      </c>
      <c r="AV268" s="11" t="s">
        <v>125</v>
      </c>
      <c r="AW268" s="11" t="s">
        <v>31</v>
      </c>
      <c r="AX268" s="11" t="s">
        <v>81</v>
      </c>
      <c r="AY268" s="181" t="s">
        <v>146</v>
      </c>
    </row>
    <row r="269" spans="2:65" s="1" customFormat="1" ht="25.5" customHeight="1">
      <c r="B269" s="129"/>
      <c r="C269" s="158" t="s">
        <v>371</v>
      </c>
      <c r="D269" s="158" t="s">
        <v>147</v>
      </c>
      <c r="E269" s="159" t="s">
        <v>372</v>
      </c>
      <c r="F269" s="258" t="s">
        <v>373</v>
      </c>
      <c r="G269" s="258"/>
      <c r="H269" s="258"/>
      <c r="I269" s="258"/>
      <c r="J269" s="160" t="s">
        <v>220</v>
      </c>
      <c r="K269" s="161">
        <v>5.9</v>
      </c>
      <c r="L269" s="254">
        <v>0</v>
      </c>
      <c r="M269" s="254"/>
      <c r="N269" s="244">
        <f>ROUND(L269*K269,3)</f>
        <v>0</v>
      </c>
      <c r="O269" s="244"/>
      <c r="P269" s="244"/>
      <c r="Q269" s="244"/>
      <c r="R269" s="132"/>
      <c r="T269" s="163" t="s">
        <v>5</v>
      </c>
      <c r="U269" s="46" t="s">
        <v>43</v>
      </c>
      <c r="V269" s="38"/>
      <c r="W269" s="164">
        <f>V269*K269</f>
        <v>0</v>
      </c>
      <c r="X269" s="164">
        <v>0</v>
      </c>
      <c r="Y269" s="164">
        <f>X269*K269</f>
        <v>0</v>
      </c>
      <c r="Z269" s="164">
        <v>0</v>
      </c>
      <c r="AA269" s="165">
        <f>Z269*K269</f>
        <v>0</v>
      </c>
      <c r="AR269" s="21" t="s">
        <v>151</v>
      </c>
      <c r="AT269" s="21" t="s">
        <v>147</v>
      </c>
      <c r="AU269" s="21" t="s">
        <v>125</v>
      </c>
      <c r="AY269" s="21" t="s">
        <v>146</v>
      </c>
      <c r="BE269" s="103">
        <f>IF(U269="základná",N269,0)</f>
        <v>0</v>
      </c>
      <c r="BF269" s="103">
        <f>IF(U269="znížená",N269,0)</f>
        <v>0</v>
      </c>
      <c r="BG269" s="103">
        <f>IF(U269="zákl. prenesená",N269,0)</f>
        <v>0</v>
      </c>
      <c r="BH269" s="103">
        <f>IF(U269="zníž. prenesená",N269,0)</f>
        <v>0</v>
      </c>
      <c r="BI269" s="103">
        <f>IF(U269="nulová",N269,0)</f>
        <v>0</v>
      </c>
      <c r="BJ269" s="21" t="s">
        <v>125</v>
      </c>
      <c r="BK269" s="166">
        <f>ROUND(L269*K269,3)</f>
        <v>0</v>
      </c>
      <c r="BL269" s="21" t="s">
        <v>151</v>
      </c>
      <c r="BM269" s="21" t="s">
        <v>374</v>
      </c>
    </row>
    <row r="270" spans="2:65" s="11" customFormat="1" ht="16.5" customHeight="1">
      <c r="B270" s="174"/>
      <c r="C270" s="175"/>
      <c r="D270" s="175"/>
      <c r="E270" s="176" t="s">
        <v>5</v>
      </c>
      <c r="F270" s="259" t="s">
        <v>375</v>
      </c>
      <c r="G270" s="260"/>
      <c r="H270" s="260"/>
      <c r="I270" s="260"/>
      <c r="J270" s="175"/>
      <c r="K270" s="177">
        <v>5.9</v>
      </c>
      <c r="L270" s="175"/>
      <c r="M270" s="175"/>
      <c r="N270" s="175"/>
      <c r="O270" s="175"/>
      <c r="P270" s="175"/>
      <c r="Q270" s="175"/>
      <c r="R270" s="178"/>
      <c r="T270" s="179"/>
      <c r="U270" s="175"/>
      <c r="V270" s="175"/>
      <c r="W270" s="175"/>
      <c r="X270" s="175"/>
      <c r="Y270" s="175"/>
      <c r="Z270" s="175"/>
      <c r="AA270" s="180"/>
      <c r="AT270" s="181" t="s">
        <v>154</v>
      </c>
      <c r="AU270" s="181" t="s">
        <v>125</v>
      </c>
      <c r="AV270" s="11" t="s">
        <v>125</v>
      </c>
      <c r="AW270" s="11" t="s">
        <v>31</v>
      </c>
      <c r="AX270" s="11" t="s">
        <v>76</v>
      </c>
      <c r="AY270" s="181" t="s">
        <v>146</v>
      </c>
    </row>
    <row r="271" spans="2:65" s="12" customFormat="1" ht="16.5" customHeight="1">
      <c r="B271" s="182"/>
      <c r="C271" s="183"/>
      <c r="D271" s="183"/>
      <c r="E271" s="184" t="s">
        <v>5</v>
      </c>
      <c r="F271" s="256" t="s">
        <v>156</v>
      </c>
      <c r="G271" s="257"/>
      <c r="H271" s="257"/>
      <c r="I271" s="257"/>
      <c r="J271" s="183"/>
      <c r="K271" s="185">
        <v>5.9</v>
      </c>
      <c r="L271" s="183"/>
      <c r="M271" s="183"/>
      <c r="N271" s="183"/>
      <c r="O271" s="183"/>
      <c r="P271" s="183"/>
      <c r="Q271" s="183"/>
      <c r="R271" s="186"/>
      <c r="T271" s="187"/>
      <c r="U271" s="183"/>
      <c r="V271" s="183"/>
      <c r="W271" s="183"/>
      <c r="X271" s="183"/>
      <c r="Y271" s="183"/>
      <c r="Z271" s="183"/>
      <c r="AA271" s="188"/>
      <c r="AT271" s="189" t="s">
        <v>154</v>
      </c>
      <c r="AU271" s="189" t="s">
        <v>125</v>
      </c>
      <c r="AV271" s="12" t="s">
        <v>151</v>
      </c>
      <c r="AW271" s="12" t="s">
        <v>31</v>
      </c>
      <c r="AX271" s="12" t="s">
        <v>81</v>
      </c>
      <c r="AY271" s="189" t="s">
        <v>146</v>
      </c>
    </row>
    <row r="272" spans="2:65" s="1" customFormat="1" ht="38.25" customHeight="1">
      <c r="B272" s="129"/>
      <c r="C272" s="158" t="s">
        <v>376</v>
      </c>
      <c r="D272" s="158" t="s">
        <v>147</v>
      </c>
      <c r="E272" s="159" t="s">
        <v>377</v>
      </c>
      <c r="F272" s="258" t="s">
        <v>378</v>
      </c>
      <c r="G272" s="258"/>
      <c r="H272" s="258"/>
      <c r="I272" s="258"/>
      <c r="J272" s="160" t="s">
        <v>220</v>
      </c>
      <c r="K272" s="161">
        <v>28.08</v>
      </c>
      <c r="L272" s="254">
        <v>0</v>
      </c>
      <c r="M272" s="254"/>
      <c r="N272" s="244">
        <f>ROUND(L272*K272,3)</f>
        <v>0</v>
      </c>
      <c r="O272" s="244"/>
      <c r="P272" s="244"/>
      <c r="Q272" s="244"/>
      <c r="R272" s="132"/>
      <c r="T272" s="163" t="s">
        <v>5</v>
      </c>
      <c r="U272" s="46" t="s">
        <v>43</v>
      </c>
      <c r="V272" s="38"/>
      <c r="W272" s="164">
        <f>V272*K272</f>
        <v>0</v>
      </c>
      <c r="X272" s="164">
        <v>0</v>
      </c>
      <c r="Y272" s="164">
        <f>X272*K272</f>
        <v>0</v>
      </c>
      <c r="Z272" s="164">
        <v>0</v>
      </c>
      <c r="AA272" s="165">
        <f>Z272*K272</f>
        <v>0</v>
      </c>
      <c r="AR272" s="21" t="s">
        <v>151</v>
      </c>
      <c r="AT272" s="21" t="s">
        <v>147</v>
      </c>
      <c r="AU272" s="21" t="s">
        <v>125</v>
      </c>
      <c r="AY272" s="21" t="s">
        <v>146</v>
      </c>
      <c r="BE272" s="103">
        <f>IF(U272="základná",N272,0)</f>
        <v>0</v>
      </c>
      <c r="BF272" s="103">
        <f>IF(U272="znížená",N272,0)</f>
        <v>0</v>
      </c>
      <c r="BG272" s="103">
        <f>IF(U272="zákl. prenesená",N272,0)</f>
        <v>0</v>
      </c>
      <c r="BH272" s="103">
        <f>IF(U272="zníž. prenesená",N272,0)</f>
        <v>0</v>
      </c>
      <c r="BI272" s="103">
        <f>IF(U272="nulová",N272,0)</f>
        <v>0</v>
      </c>
      <c r="BJ272" s="21" t="s">
        <v>125</v>
      </c>
      <c r="BK272" s="166">
        <f>ROUND(L272*K272,3)</f>
        <v>0</v>
      </c>
      <c r="BL272" s="21" t="s">
        <v>151</v>
      </c>
      <c r="BM272" s="21" t="s">
        <v>379</v>
      </c>
    </row>
    <row r="273" spans="2:65" s="11" customFormat="1" ht="16.5" customHeight="1">
      <c r="B273" s="174"/>
      <c r="C273" s="175"/>
      <c r="D273" s="175"/>
      <c r="E273" s="176" t="s">
        <v>5</v>
      </c>
      <c r="F273" s="259" t="s">
        <v>380</v>
      </c>
      <c r="G273" s="260"/>
      <c r="H273" s="260"/>
      <c r="I273" s="260"/>
      <c r="J273" s="175"/>
      <c r="K273" s="177">
        <v>28.08</v>
      </c>
      <c r="L273" s="175"/>
      <c r="M273" s="175"/>
      <c r="N273" s="175"/>
      <c r="O273" s="175"/>
      <c r="P273" s="175"/>
      <c r="Q273" s="175"/>
      <c r="R273" s="178"/>
      <c r="T273" s="179"/>
      <c r="U273" s="175"/>
      <c r="V273" s="175"/>
      <c r="W273" s="175"/>
      <c r="X273" s="175"/>
      <c r="Y273" s="175"/>
      <c r="Z273" s="175"/>
      <c r="AA273" s="180"/>
      <c r="AT273" s="181" t="s">
        <v>154</v>
      </c>
      <c r="AU273" s="181" t="s">
        <v>125</v>
      </c>
      <c r="AV273" s="11" t="s">
        <v>125</v>
      </c>
      <c r="AW273" s="11" t="s">
        <v>31</v>
      </c>
      <c r="AX273" s="11" t="s">
        <v>76</v>
      </c>
      <c r="AY273" s="181" t="s">
        <v>146</v>
      </c>
    </row>
    <row r="274" spans="2:65" s="12" customFormat="1" ht="16.5" customHeight="1">
      <c r="B274" s="182"/>
      <c r="C274" s="183"/>
      <c r="D274" s="183"/>
      <c r="E274" s="184" t="s">
        <v>5</v>
      </c>
      <c r="F274" s="256" t="s">
        <v>156</v>
      </c>
      <c r="G274" s="257"/>
      <c r="H274" s="257"/>
      <c r="I274" s="257"/>
      <c r="J274" s="183"/>
      <c r="K274" s="185">
        <v>28.08</v>
      </c>
      <c r="L274" s="183"/>
      <c r="M274" s="183"/>
      <c r="N274" s="183"/>
      <c r="O274" s="183"/>
      <c r="P274" s="183"/>
      <c r="Q274" s="183"/>
      <c r="R274" s="186"/>
      <c r="T274" s="187"/>
      <c r="U274" s="183"/>
      <c r="V274" s="183"/>
      <c r="W274" s="183"/>
      <c r="X274" s="183"/>
      <c r="Y274" s="183"/>
      <c r="Z274" s="183"/>
      <c r="AA274" s="188"/>
      <c r="AT274" s="189" t="s">
        <v>154</v>
      </c>
      <c r="AU274" s="189" t="s">
        <v>125</v>
      </c>
      <c r="AV274" s="12" t="s">
        <v>151</v>
      </c>
      <c r="AW274" s="12" t="s">
        <v>31</v>
      </c>
      <c r="AX274" s="12" t="s">
        <v>81</v>
      </c>
      <c r="AY274" s="189" t="s">
        <v>146</v>
      </c>
    </row>
    <row r="275" spans="2:65" s="1" customFormat="1" ht="38.25" customHeight="1">
      <c r="B275" s="129"/>
      <c r="C275" s="158" t="s">
        <v>381</v>
      </c>
      <c r="D275" s="158" t="s">
        <v>147</v>
      </c>
      <c r="E275" s="159" t="s">
        <v>382</v>
      </c>
      <c r="F275" s="258" t="s">
        <v>383</v>
      </c>
      <c r="G275" s="258"/>
      <c r="H275" s="258"/>
      <c r="I275" s="258"/>
      <c r="J275" s="160" t="s">
        <v>220</v>
      </c>
      <c r="K275" s="161">
        <v>1.026</v>
      </c>
      <c r="L275" s="254">
        <v>0</v>
      </c>
      <c r="M275" s="254"/>
      <c r="N275" s="244">
        <f>ROUND(L275*K275,3)</f>
        <v>0</v>
      </c>
      <c r="O275" s="244"/>
      <c r="P275" s="244"/>
      <c r="Q275" s="244"/>
      <c r="R275" s="132"/>
      <c r="T275" s="163" t="s">
        <v>5</v>
      </c>
      <c r="U275" s="46" t="s">
        <v>43</v>
      </c>
      <c r="V275" s="38"/>
      <c r="W275" s="164">
        <f>V275*K275</f>
        <v>0</v>
      </c>
      <c r="X275" s="164">
        <v>0</v>
      </c>
      <c r="Y275" s="164">
        <f>X275*K275</f>
        <v>0</v>
      </c>
      <c r="Z275" s="164">
        <v>0</v>
      </c>
      <c r="AA275" s="165">
        <f>Z275*K275</f>
        <v>0</v>
      </c>
      <c r="AR275" s="21" t="s">
        <v>151</v>
      </c>
      <c r="AT275" s="21" t="s">
        <v>147</v>
      </c>
      <c r="AU275" s="21" t="s">
        <v>125</v>
      </c>
      <c r="AY275" s="21" t="s">
        <v>146</v>
      </c>
      <c r="BE275" s="103">
        <f>IF(U275="základná",N275,0)</f>
        <v>0</v>
      </c>
      <c r="BF275" s="103">
        <f>IF(U275="znížená",N275,0)</f>
        <v>0</v>
      </c>
      <c r="BG275" s="103">
        <f>IF(U275="zákl. prenesená",N275,0)</f>
        <v>0</v>
      </c>
      <c r="BH275" s="103">
        <f>IF(U275="zníž. prenesená",N275,0)</f>
        <v>0</v>
      </c>
      <c r="BI275" s="103">
        <f>IF(U275="nulová",N275,0)</f>
        <v>0</v>
      </c>
      <c r="BJ275" s="21" t="s">
        <v>125</v>
      </c>
      <c r="BK275" s="166">
        <f>ROUND(L275*K275,3)</f>
        <v>0</v>
      </c>
      <c r="BL275" s="21" t="s">
        <v>151</v>
      </c>
      <c r="BM275" s="21" t="s">
        <v>384</v>
      </c>
    </row>
    <row r="276" spans="2:65" s="11" customFormat="1" ht="16.5" customHeight="1">
      <c r="B276" s="174"/>
      <c r="C276" s="175"/>
      <c r="D276" s="175"/>
      <c r="E276" s="176" t="s">
        <v>5</v>
      </c>
      <c r="F276" s="259" t="s">
        <v>385</v>
      </c>
      <c r="G276" s="260"/>
      <c r="H276" s="260"/>
      <c r="I276" s="260"/>
      <c r="J276" s="175"/>
      <c r="K276" s="177">
        <v>1.026</v>
      </c>
      <c r="L276" s="175"/>
      <c r="M276" s="175"/>
      <c r="N276" s="175"/>
      <c r="O276" s="175"/>
      <c r="P276" s="175"/>
      <c r="Q276" s="175"/>
      <c r="R276" s="178"/>
      <c r="T276" s="179"/>
      <c r="U276" s="175"/>
      <c r="V276" s="175"/>
      <c r="W276" s="175"/>
      <c r="X276" s="175"/>
      <c r="Y276" s="175"/>
      <c r="Z276" s="175"/>
      <c r="AA276" s="180"/>
      <c r="AT276" s="181" t="s">
        <v>154</v>
      </c>
      <c r="AU276" s="181" t="s">
        <v>125</v>
      </c>
      <c r="AV276" s="11" t="s">
        <v>125</v>
      </c>
      <c r="AW276" s="11" t="s">
        <v>31</v>
      </c>
      <c r="AX276" s="11" t="s">
        <v>76</v>
      </c>
      <c r="AY276" s="181" t="s">
        <v>146</v>
      </c>
    </row>
    <row r="277" spans="2:65" s="12" customFormat="1" ht="16.5" customHeight="1">
      <c r="B277" s="182"/>
      <c r="C277" s="183"/>
      <c r="D277" s="183"/>
      <c r="E277" s="184" t="s">
        <v>5</v>
      </c>
      <c r="F277" s="256" t="s">
        <v>156</v>
      </c>
      <c r="G277" s="257"/>
      <c r="H277" s="257"/>
      <c r="I277" s="257"/>
      <c r="J277" s="183"/>
      <c r="K277" s="185">
        <v>1.026</v>
      </c>
      <c r="L277" s="183"/>
      <c r="M277" s="183"/>
      <c r="N277" s="183"/>
      <c r="O277" s="183"/>
      <c r="P277" s="183"/>
      <c r="Q277" s="183"/>
      <c r="R277" s="186"/>
      <c r="T277" s="187"/>
      <c r="U277" s="183"/>
      <c r="V277" s="183"/>
      <c r="W277" s="183"/>
      <c r="X277" s="183"/>
      <c r="Y277" s="183"/>
      <c r="Z277" s="183"/>
      <c r="AA277" s="188"/>
      <c r="AT277" s="189" t="s">
        <v>154</v>
      </c>
      <c r="AU277" s="189" t="s">
        <v>125</v>
      </c>
      <c r="AV277" s="12" t="s">
        <v>151</v>
      </c>
      <c r="AW277" s="12" t="s">
        <v>31</v>
      </c>
      <c r="AX277" s="12" t="s">
        <v>81</v>
      </c>
      <c r="AY277" s="189" t="s">
        <v>146</v>
      </c>
    </row>
    <row r="278" spans="2:65" s="1" customFormat="1" ht="38.25" customHeight="1">
      <c r="B278" s="129"/>
      <c r="C278" s="158" t="s">
        <v>386</v>
      </c>
      <c r="D278" s="158" t="s">
        <v>147</v>
      </c>
      <c r="E278" s="159" t="s">
        <v>387</v>
      </c>
      <c r="F278" s="258" t="s">
        <v>388</v>
      </c>
      <c r="G278" s="258"/>
      <c r="H278" s="258"/>
      <c r="I278" s="258"/>
      <c r="J278" s="160" t="s">
        <v>220</v>
      </c>
      <c r="K278" s="161">
        <v>0.17599999999999999</v>
      </c>
      <c r="L278" s="254">
        <v>0</v>
      </c>
      <c r="M278" s="254"/>
      <c r="N278" s="244">
        <f>ROUND(L278*K278,3)</f>
        <v>0</v>
      </c>
      <c r="O278" s="244"/>
      <c r="P278" s="244"/>
      <c r="Q278" s="244"/>
      <c r="R278" s="132"/>
      <c r="T278" s="163" t="s">
        <v>5</v>
      </c>
      <c r="U278" s="46" t="s">
        <v>43</v>
      </c>
      <c r="V278" s="38"/>
      <c r="W278" s="164">
        <f>V278*K278</f>
        <v>0</v>
      </c>
      <c r="X278" s="164">
        <v>0</v>
      </c>
      <c r="Y278" s="164">
        <f>X278*K278</f>
        <v>0</v>
      </c>
      <c r="Z278" s="164">
        <v>0</v>
      </c>
      <c r="AA278" s="165">
        <f>Z278*K278</f>
        <v>0</v>
      </c>
      <c r="AR278" s="21" t="s">
        <v>151</v>
      </c>
      <c r="AT278" s="21" t="s">
        <v>147</v>
      </c>
      <c r="AU278" s="21" t="s">
        <v>125</v>
      </c>
      <c r="AY278" s="21" t="s">
        <v>146</v>
      </c>
      <c r="BE278" s="103">
        <f>IF(U278="základná",N278,0)</f>
        <v>0</v>
      </c>
      <c r="BF278" s="103">
        <f>IF(U278="znížená",N278,0)</f>
        <v>0</v>
      </c>
      <c r="BG278" s="103">
        <f>IF(U278="zákl. prenesená",N278,0)</f>
        <v>0</v>
      </c>
      <c r="BH278" s="103">
        <f>IF(U278="zníž. prenesená",N278,0)</f>
        <v>0</v>
      </c>
      <c r="BI278" s="103">
        <f>IF(U278="nulová",N278,0)</f>
        <v>0</v>
      </c>
      <c r="BJ278" s="21" t="s">
        <v>125</v>
      </c>
      <c r="BK278" s="166">
        <f>ROUND(L278*K278,3)</f>
        <v>0</v>
      </c>
      <c r="BL278" s="21" t="s">
        <v>151</v>
      </c>
      <c r="BM278" s="21" t="s">
        <v>389</v>
      </c>
    </row>
    <row r="279" spans="2:65" s="11" customFormat="1" ht="16.5" customHeight="1">
      <c r="B279" s="174"/>
      <c r="C279" s="175"/>
      <c r="D279" s="175"/>
      <c r="E279" s="176" t="s">
        <v>5</v>
      </c>
      <c r="F279" s="259" t="s">
        <v>390</v>
      </c>
      <c r="G279" s="260"/>
      <c r="H279" s="260"/>
      <c r="I279" s="260"/>
      <c r="J279" s="175"/>
      <c r="K279" s="177">
        <v>0.17599999999999999</v>
      </c>
      <c r="L279" s="175"/>
      <c r="M279" s="175"/>
      <c r="N279" s="175"/>
      <c r="O279" s="175"/>
      <c r="P279" s="175"/>
      <c r="Q279" s="175"/>
      <c r="R279" s="178"/>
      <c r="T279" s="179"/>
      <c r="U279" s="175"/>
      <c r="V279" s="175"/>
      <c r="W279" s="175"/>
      <c r="X279" s="175"/>
      <c r="Y279" s="175"/>
      <c r="Z279" s="175"/>
      <c r="AA279" s="180"/>
      <c r="AT279" s="181" t="s">
        <v>154</v>
      </c>
      <c r="AU279" s="181" t="s">
        <v>125</v>
      </c>
      <c r="AV279" s="11" t="s">
        <v>125</v>
      </c>
      <c r="AW279" s="11" t="s">
        <v>31</v>
      </c>
      <c r="AX279" s="11" t="s">
        <v>76</v>
      </c>
      <c r="AY279" s="181" t="s">
        <v>146</v>
      </c>
    </row>
    <row r="280" spans="2:65" s="12" customFormat="1" ht="16.5" customHeight="1">
      <c r="B280" s="182"/>
      <c r="C280" s="183"/>
      <c r="D280" s="183"/>
      <c r="E280" s="184" t="s">
        <v>5</v>
      </c>
      <c r="F280" s="256" t="s">
        <v>156</v>
      </c>
      <c r="G280" s="257"/>
      <c r="H280" s="257"/>
      <c r="I280" s="257"/>
      <c r="J280" s="183"/>
      <c r="K280" s="185">
        <v>0.17599999999999999</v>
      </c>
      <c r="L280" s="183"/>
      <c r="M280" s="183"/>
      <c r="N280" s="183"/>
      <c r="O280" s="183"/>
      <c r="P280" s="183"/>
      <c r="Q280" s="183"/>
      <c r="R280" s="186"/>
      <c r="T280" s="187"/>
      <c r="U280" s="183"/>
      <c r="V280" s="183"/>
      <c r="W280" s="183"/>
      <c r="X280" s="183"/>
      <c r="Y280" s="183"/>
      <c r="Z280" s="183"/>
      <c r="AA280" s="188"/>
      <c r="AT280" s="189" t="s">
        <v>154</v>
      </c>
      <c r="AU280" s="189" t="s">
        <v>125</v>
      </c>
      <c r="AV280" s="12" t="s">
        <v>151</v>
      </c>
      <c r="AW280" s="12" t="s">
        <v>31</v>
      </c>
      <c r="AX280" s="12" t="s">
        <v>81</v>
      </c>
      <c r="AY280" s="189" t="s">
        <v>146</v>
      </c>
    </row>
    <row r="281" spans="2:65" s="9" customFormat="1" ht="29.85" customHeight="1">
      <c r="B281" s="147"/>
      <c r="C281" s="148"/>
      <c r="D281" s="157" t="s">
        <v>112</v>
      </c>
      <c r="E281" s="157"/>
      <c r="F281" s="157"/>
      <c r="G281" s="157"/>
      <c r="H281" s="157"/>
      <c r="I281" s="157"/>
      <c r="J281" s="157"/>
      <c r="K281" s="157"/>
      <c r="L281" s="157"/>
      <c r="M281" s="157"/>
      <c r="N281" s="245">
        <f>BK281</f>
        <v>0</v>
      </c>
      <c r="O281" s="246"/>
      <c r="P281" s="246"/>
      <c r="Q281" s="246"/>
      <c r="R281" s="150"/>
      <c r="T281" s="151"/>
      <c r="U281" s="148"/>
      <c r="V281" s="148"/>
      <c r="W281" s="152">
        <f>W282</f>
        <v>0</v>
      </c>
      <c r="X281" s="148"/>
      <c r="Y281" s="152">
        <f>Y282</f>
        <v>0</v>
      </c>
      <c r="Z281" s="148"/>
      <c r="AA281" s="153">
        <f>AA282</f>
        <v>0</v>
      </c>
      <c r="AR281" s="154" t="s">
        <v>81</v>
      </c>
      <c r="AT281" s="155" t="s">
        <v>75</v>
      </c>
      <c r="AU281" s="155" t="s">
        <v>81</v>
      </c>
      <c r="AY281" s="154" t="s">
        <v>146</v>
      </c>
      <c r="BK281" s="156">
        <f>BK282</f>
        <v>0</v>
      </c>
    </row>
    <row r="282" spans="2:65" s="1" customFormat="1" ht="38.25" customHeight="1">
      <c r="B282" s="129"/>
      <c r="C282" s="158" t="s">
        <v>391</v>
      </c>
      <c r="D282" s="158" t="s">
        <v>147</v>
      </c>
      <c r="E282" s="159" t="s">
        <v>392</v>
      </c>
      <c r="F282" s="258" t="s">
        <v>393</v>
      </c>
      <c r="G282" s="258"/>
      <c r="H282" s="258"/>
      <c r="I282" s="258"/>
      <c r="J282" s="160" t="s">
        <v>220</v>
      </c>
      <c r="K282" s="161">
        <v>111.44</v>
      </c>
      <c r="L282" s="254">
        <v>0</v>
      </c>
      <c r="M282" s="254"/>
      <c r="N282" s="244">
        <f>ROUND(L282*K282,3)</f>
        <v>0</v>
      </c>
      <c r="O282" s="244"/>
      <c r="P282" s="244"/>
      <c r="Q282" s="244"/>
      <c r="R282" s="132"/>
      <c r="T282" s="163" t="s">
        <v>5</v>
      </c>
      <c r="U282" s="46" t="s">
        <v>43</v>
      </c>
      <c r="V282" s="38"/>
      <c r="W282" s="164">
        <f>V282*K282</f>
        <v>0</v>
      </c>
      <c r="X282" s="164">
        <v>0</v>
      </c>
      <c r="Y282" s="164">
        <f>X282*K282</f>
        <v>0</v>
      </c>
      <c r="Z282" s="164">
        <v>0</v>
      </c>
      <c r="AA282" s="165">
        <f>Z282*K282</f>
        <v>0</v>
      </c>
      <c r="AR282" s="21" t="s">
        <v>151</v>
      </c>
      <c r="AT282" s="21" t="s">
        <v>147</v>
      </c>
      <c r="AU282" s="21" t="s">
        <v>125</v>
      </c>
      <c r="AY282" s="21" t="s">
        <v>146</v>
      </c>
      <c r="BE282" s="103">
        <f>IF(U282="základná",N282,0)</f>
        <v>0</v>
      </c>
      <c r="BF282" s="103">
        <f>IF(U282="znížená",N282,0)</f>
        <v>0</v>
      </c>
      <c r="BG282" s="103">
        <f>IF(U282="zákl. prenesená",N282,0)</f>
        <v>0</v>
      </c>
      <c r="BH282" s="103">
        <f>IF(U282="zníž. prenesená",N282,0)</f>
        <v>0</v>
      </c>
      <c r="BI282" s="103">
        <f>IF(U282="nulová",N282,0)</f>
        <v>0</v>
      </c>
      <c r="BJ282" s="21" t="s">
        <v>125</v>
      </c>
      <c r="BK282" s="166">
        <f>ROUND(L282*K282,3)</f>
        <v>0</v>
      </c>
      <c r="BL282" s="21" t="s">
        <v>151</v>
      </c>
      <c r="BM282" s="21" t="s">
        <v>394</v>
      </c>
    </row>
    <row r="283" spans="2:65" s="9" customFormat="1" ht="37.35" customHeight="1">
      <c r="B283" s="147"/>
      <c r="C283" s="148"/>
      <c r="D283" s="149" t="s">
        <v>113</v>
      </c>
      <c r="E283" s="149"/>
      <c r="F283" s="149"/>
      <c r="G283" s="149"/>
      <c r="H283" s="149"/>
      <c r="I283" s="149"/>
      <c r="J283" s="149"/>
      <c r="K283" s="149"/>
      <c r="L283" s="149"/>
      <c r="M283" s="149"/>
      <c r="N283" s="289">
        <f>BK283</f>
        <v>0</v>
      </c>
      <c r="O283" s="290"/>
      <c r="P283" s="290"/>
      <c r="Q283" s="290"/>
      <c r="R283" s="150"/>
      <c r="T283" s="151"/>
      <c r="U283" s="148"/>
      <c r="V283" s="148"/>
      <c r="W283" s="152">
        <f>W284+W299+W305+W317+W337</f>
        <v>0</v>
      </c>
      <c r="X283" s="148"/>
      <c r="Y283" s="152">
        <f>Y284+Y299+Y305+Y317+Y337</f>
        <v>7.395633469999999</v>
      </c>
      <c r="Z283" s="148"/>
      <c r="AA283" s="153">
        <f>AA284+AA299+AA305+AA317+AA337</f>
        <v>0.13696</v>
      </c>
      <c r="AR283" s="154" t="s">
        <v>125</v>
      </c>
      <c r="AT283" s="155" t="s">
        <v>75</v>
      </c>
      <c r="AU283" s="155" t="s">
        <v>76</v>
      </c>
      <c r="AY283" s="154" t="s">
        <v>146</v>
      </c>
      <c r="BK283" s="156">
        <f>BK284+BK299+BK305+BK317+BK337</f>
        <v>0</v>
      </c>
    </row>
    <row r="284" spans="2:65" s="9" customFormat="1" ht="19.899999999999999" customHeight="1">
      <c r="B284" s="147"/>
      <c r="C284" s="148"/>
      <c r="D284" s="157" t="s">
        <v>114</v>
      </c>
      <c r="E284" s="157"/>
      <c r="F284" s="157"/>
      <c r="G284" s="157"/>
      <c r="H284" s="157"/>
      <c r="I284" s="157"/>
      <c r="J284" s="157"/>
      <c r="K284" s="157"/>
      <c r="L284" s="157"/>
      <c r="M284" s="157"/>
      <c r="N284" s="245">
        <f>BK284</f>
        <v>0</v>
      </c>
      <c r="O284" s="246"/>
      <c r="P284" s="246"/>
      <c r="Q284" s="246"/>
      <c r="R284" s="150"/>
      <c r="T284" s="151"/>
      <c r="U284" s="148"/>
      <c r="V284" s="148"/>
      <c r="W284" s="152">
        <f>SUM(W285:W298)</f>
        <v>0</v>
      </c>
      <c r="X284" s="148"/>
      <c r="Y284" s="152">
        <f>SUM(Y285:Y298)</f>
        <v>1.3312693999999998</v>
      </c>
      <c r="Z284" s="148"/>
      <c r="AA284" s="153">
        <f>SUM(AA285:AA298)</f>
        <v>0</v>
      </c>
      <c r="AR284" s="154" t="s">
        <v>125</v>
      </c>
      <c r="AT284" s="155" t="s">
        <v>75</v>
      </c>
      <c r="AU284" s="155" t="s">
        <v>81</v>
      </c>
      <c r="AY284" s="154" t="s">
        <v>146</v>
      </c>
      <c r="BK284" s="156">
        <f>SUM(BK285:BK298)</f>
        <v>0</v>
      </c>
    </row>
    <row r="285" spans="2:65" s="1" customFormat="1" ht="25.5" customHeight="1">
      <c r="B285" s="129"/>
      <c r="C285" s="158" t="s">
        <v>395</v>
      </c>
      <c r="D285" s="158" t="s">
        <v>147</v>
      </c>
      <c r="E285" s="159" t="s">
        <v>396</v>
      </c>
      <c r="F285" s="258" t="s">
        <v>397</v>
      </c>
      <c r="G285" s="258"/>
      <c r="H285" s="258"/>
      <c r="I285" s="258"/>
      <c r="J285" s="160" t="s">
        <v>150</v>
      </c>
      <c r="K285" s="161">
        <v>48.85</v>
      </c>
      <c r="L285" s="254">
        <v>0</v>
      </c>
      <c r="M285" s="254"/>
      <c r="N285" s="244">
        <f>ROUND(L285*K285,3)</f>
        <v>0</v>
      </c>
      <c r="O285" s="244"/>
      <c r="P285" s="244"/>
      <c r="Q285" s="244"/>
      <c r="R285" s="132"/>
      <c r="T285" s="163" t="s">
        <v>5</v>
      </c>
      <c r="U285" s="46" t="s">
        <v>43</v>
      </c>
      <c r="V285" s="38"/>
      <c r="W285" s="164">
        <f>V285*K285</f>
        <v>0</v>
      </c>
      <c r="X285" s="164">
        <v>1.8E-3</v>
      </c>
      <c r="Y285" s="164">
        <f>X285*K285</f>
        <v>8.7929999999999994E-2</v>
      </c>
      <c r="Z285" s="164">
        <v>0</v>
      </c>
      <c r="AA285" s="165">
        <f>Z285*K285</f>
        <v>0</v>
      </c>
      <c r="AR285" s="21" t="s">
        <v>239</v>
      </c>
      <c r="AT285" s="21" t="s">
        <v>147</v>
      </c>
      <c r="AU285" s="21" t="s">
        <v>125</v>
      </c>
      <c r="AY285" s="21" t="s">
        <v>146</v>
      </c>
      <c r="BE285" s="103">
        <f>IF(U285="základná",N285,0)</f>
        <v>0</v>
      </c>
      <c r="BF285" s="103">
        <f>IF(U285="znížená",N285,0)</f>
        <v>0</v>
      </c>
      <c r="BG285" s="103">
        <f>IF(U285="zákl. prenesená",N285,0)</f>
        <v>0</v>
      </c>
      <c r="BH285" s="103">
        <f>IF(U285="zníž. prenesená",N285,0)</f>
        <v>0</v>
      </c>
      <c r="BI285" s="103">
        <f>IF(U285="nulová",N285,0)</f>
        <v>0</v>
      </c>
      <c r="BJ285" s="21" t="s">
        <v>125</v>
      </c>
      <c r="BK285" s="166">
        <f>ROUND(L285*K285,3)</f>
        <v>0</v>
      </c>
      <c r="BL285" s="21" t="s">
        <v>239</v>
      </c>
      <c r="BM285" s="21" t="s">
        <v>398</v>
      </c>
    </row>
    <row r="286" spans="2:65" s="10" customFormat="1" ht="16.5" customHeight="1">
      <c r="B286" s="167"/>
      <c r="C286" s="168"/>
      <c r="D286" s="168"/>
      <c r="E286" s="169" t="s">
        <v>5</v>
      </c>
      <c r="F286" s="262" t="s">
        <v>399</v>
      </c>
      <c r="G286" s="263"/>
      <c r="H286" s="263"/>
      <c r="I286" s="263"/>
      <c r="J286" s="168"/>
      <c r="K286" s="169" t="s">
        <v>5</v>
      </c>
      <c r="L286" s="168"/>
      <c r="M286" s="168"/>
      <c r="N286" s="168"/>
      <c r="O286" s="168"/>
      <c r="P286" s="168"/>
      <c r="Q286" s="168"/>
      <c r="R286" s="170"/>
      <c r="T286" s="171"/>
      <c r="U286" s="168"/>
      <c r="V286" s="168"/>
      <c r="W286" s="168"/>
      <c r="X286" s="168"/>
      <c r="Y286" s="168"/>
      <c r="Z286" s="168"/>
      <c r="AA286" s="172"/>
      <c r="AT286" s="173" t="s">
        <v>154</v>
      </c>
      <c r="AU286" s="173" t="s">
        <v>125</v>
      </c>
      <c r="AV286" s="10" t="s">
        <v>81</v>
      </c>
      <c r="AW286" s="10" t="s">
        <v>31</v>
      </c>
      <c r="AX286" s="10" t="s">
        <v>76</v>
      </c>
      <c r="AY286" s="173" t="s">
        <v>146</v>
      </c>
    </row>
    <row r="287" spans="2:65" s="11" customFormat="1" ht="16.5" customHeight="1">
      <c r="B287" s="174"/>
      <c r="C287" s="175"/>
      <c r="D287" s="175"/>
      <c r="E287" s="176" t="s">
        <v>5</v>
      </c>
      <c r="F287" s="264" t="s">
        <v>400</v>
      </c>
      <c r="G287" s="265"/>
      <c r="H287" s="265"/>
      <c r="I287" s="265"/>
      <c r="J287" s="175"/>
      <c r="K287" s="177">
        <v>48.85</v>
      </c>
      <c r="L287" s="175"/>
      <c r="M287" s="175"/>
      <c r="N287" s="175"/>
      <c r="O287" s="175"/>
      <c r="P287" s="175"/>
      <c r="Q287" s="175"/>
      <c r="R287" s="178"/>
      <c r="T287" s="179"/>
      <c r="U287" s="175"/>
      <c r="V287" s="175"/>
      <c r="W287" s="175"/>
      <c r="X287" s="175"/>
      <c r="Y287" s="175"/>
      <c r="Z287" s="175"/>
      <c r="AA287" s="180"/>
      <c r="AT287" s="181" t="s">
        <v>154</v>
      </c>
      <c r="AU287" s="181" t="s">
        <v>125</v>
      </c>
      <c r="AV287" s="11" t="s">
        <v>125</v>
      </c>
      <c r="AW287" s="11" t="s">
        <v>31</v>
      </c>
      <c r="AX287" s="11" t="s">
        <v>76</v>
      </c>
      <c r="AY287" s="181" t="s">
        <v>146</v>
      </c>
    </row>
    <row r="288" spans="2:65" s="12" customFormat="1" ht="16.5" customHeight="1">
      <c r="B288" s="182"/>
      <c r="C288" s="183"/>
      <c r="D288" s="183"/>
      <c r="E288" s="184" t="s">
        <v>5</v>
      </c>
      <c r="F288" s="256" t="s">
        <v>156</v>
      </c>
      <c r="G288" s="257"/>
      <c r="H288" s="257"/>
      <c r="I288" s="257"/>
      <c r="J288" s="183"/>
      <c r="K288" s="185">
        <v>48.85</v>
      </c>
      <c r="L288" s="183"/>
      <c r="M288" s="183"/>
      <c r="N288" s="183"/>
      <c r="O288" s="183"/>
      <c r="P288" s="183"/>
      <c r="Q288" s="183"/>
      <c r="R288" s="186"/>
      <c r="T288" s="187"/>
      <c r="U288" s="183"/>
      <c r="V288" s="183"/>
      <c r="W288" s="183"/>
      <c r="X288" s="183"/>
      <c r="Y288" s="183"/>
      <c r="Z288" s="183"/>
      <c r="AA288" s="188"/>
      <c r="AT288" s="189" t="s">
        <v>154</v>
      </c>
      <c r="AU288" s="189" t="s">
        <v>125</v>
      </c>
      <c r="AV288" s="12" t="s">
        <v>151</v>
      </c>
      <c r="AW288" s="12" t="s">
        <v>31</v>
      </c>
      <c r="AX288" s="12" t="s">
        <v>81</v>
      </c>
      <c r="AY288" s="189" t="s">
        <v>146</v>
      </c>
    </row>
    <row r="289" spans="2:65" s="1" customFormat="1" ht="38.25" customHeight="1">
      <c r="B289" s="129"/>
      <c r="C289" s="158" t="s">
        <v>401</v>
      </c>
      <c r="D289" s="158" t="s">
        <v>147</v>
      </c>
      <c r="E289" s="159" t="s">
        <v>402</v>
      </c>
      <c r="F289" s="258" t="s">
        <v>403</v>
      </c>
      <c r="G289" s="258"/>
      <c r="H289" s="258"/>
      <c r="I289" s="258"/>
      <c r="J289" s="160" t="s">
        <v>150</v>
      </c>
      <c r="K289" s="161">
        <v>9.35</v>
      </c>
      <c r="L289" s="254">
        <v>0</v>
      </c>
      <c r="M289" s="254"/>
      <c r="N289" s="244">
        <f>ROUND(L289*K289,3)</f>
        <v>0</v>
      </c>
      <c r="O289" s="244"/>
      <c r="P289" s="244"/>
      <c r="Q289" s="244"/>
      <c r="R289" s="132"/>
      <c r="T289" s="163" t="s">
        <v>5</v>
      </c>
      <c r="U289" s="46" t="s">
        <v>43</v>
      </c>
      <c r="V289" s="38"/>
      <c r="W289" s="164">
        <f>V289*K289</f>
        <v>0</v>
      </c>
      <c r="X289" s="164">
        <v>3.0000000000000001E-5</v>
      </c>
      <c r="Y289" s="164">
        <f>X289*K289</f>
        <v>2.8049999999999999E-4</v>
      </c>
      <c r="Z289" s="164">
        <v>0</v>
      </c>
      <c r="AA289" s="165">
        <f>Z289*K289</f>
        <v>0</v>
      </c>
      <c r="AR289" s="21" t="s">
        <v>239</v>
      </c>
      <c r="AT289" s="21" t="s">
        <v>147</v>
      </c>
      <c r="AU289" s="21" t="s">
        <v>125</v>
      </c>
      <c r="AY289" s="21" t="s">
        <v>146</v>
      </c>
      <c r="BE289" s="103">
        <f>IF(U289="základná",N289,0)</f>
        <v>0</v>
      </c>
      <c r="BF289" s="103">
        <f>IF(U289="znížená",N289,0)</f>
        <v>0</v>
      </c>
      <c r="BG289" s="103">
        <f>IF(U289="zákl. prenesená",N289,0)</f>
        <v>0</v>
      </c>
      <c r="BH289" s="103">
        <f>IF(U289="zníž. prenesená",N289,0)</f>
        <v>0</v>
      </c>
      <c r="BI289" s="103">
        <f>IF(U289="nulová",N289,0)</f>
        <v>0</v>
      </c>
      <c r="BJ289" s="21" t="s">
        <v>125</v>
      </c>
      <c r="BK289" s="166">
        <f>ROUND(L289*K289,3)</f>
        <v>0</v>
      </c>
      <c r="BL289" s="21" t="s">
        <v>239</v>
      </c>
      <c r="BM289" s="21" t="s">
        <v>404</v>
      </c>
    </row>
    <row r="290" spans="2:65" s="11" customFormat="1" ht="16.5" customHeight="1">
      <c r="B290" s="174"/>
      <c r="C290" s="175"/>
      <c r="D290" s="175"/>
      <c r="E290" s="176" t="s">
        <v>5</v>
      </c>
      <c r="F290" s="259" t="s">
        <v>182</v>
      </c>
      <c r="G290" s="260"/>
      <c r="H290" s="260"/>
      <c r="I290" s="260"/>
      <c r="J290" s="175"/>
      <c r="K290" s="177">
        <v>9.35</v>
      </c>
      <c r="L290" s="175"/>
      <c r="M290" s="175"/>
      <c r="N290" s="175"/>
      <c r="O290" s="175"/>
      <c r="P290" s="175"/>
      <c r="Q290" s="175"/>
      <c r="R290" s="178"/>
      <c r="T290" s="179"/>
      <c r="U290" s="175"/>
      <c r="V290" s="175"/>
      <c r="W290" s="175"/>
      <c r="X290" s="175"/>
      <c r="Y290" s="175"/>
      <c r="Z290" s="175"/>
      <c r="AA290" s="180"/>
      <c r="AT290" s="181" t="s">
        <v>154</v>
      </c>
      <c r="AU290" s="181" t="s">
        <v>125</v>
      </c>
      <c r="AV290" s="11" t="s">
        <v>125</v>
      </c>
      <c r="AW290" s="11" t="s">
        <v>31</v>
      </c>
      <c r="AX290" s="11" t="s">
        <v>76</v>
      </c>
      <c r="AY290" s="181" t="s">
        <v>146</v>
      </c>
    </row>
    <row r="291" spans="2:65" s="12" customFormat="1" ht="16.5" customHeight="1">
      <c r="B291" s="182"/>
      <c r="C291" s="183"/>
      <c r="D291" s="183"/>
      <c r="E291" s="184" t="s">
        <v>5</v>
      </c>
      <c r="F291" s="256" t="s">
        <v>156</v>
      </c>
      <c r="G291" s="257"/>
      <c r="H291" s="257"/>
      <c r="I291" s="257"/>
      <c r="J291" s="183"/>
      <c r="K291" s="185">
        <v>9.35</v>
      </c>
      <c r="L291" s="183"/>
      <c r="M291" s="183"/>
      <c r="N291" s="183"/>
      <c r="O291" s="183"/>
      <c r="P291" s="183"/>
      <c r="Q291" s="183"/>
      <c r="R291" s="186"/>
      <c r="T291" s="187"/>
      <c r="U291" s="183"/>
      <c r="V291" s="183"/>
      <c r="W291" s="183"/>
      <c r="X291" s="183"/>
      <c r="Y291" s="183"/>
      <c r="Z291" s="183"/>
      <c r="AA291" s="188"/>
      <c r="AT291" s="189" t="s">
        <v>154</v>
      </c>
      <c r="AU291" s="189" t="s">
        <v>125</v>
      </c>
      <c r="AV291" s="12" t="s">
        <v>151</v>
      </c>
      <c r="AW291" s="12" t="s">
        <v>31</v>
      </c>
      <c r="AX291" s="12" t="s">
        <v>81</v>
      </c>
      <c r="AY291" s="189" t="s">
        <v>146</v>
      </c>
    </row>
    <row r="292" spans="2:65" s="1" customFormat="1" ht="51" customHeight="1">
      <c r="B292" s="129"/>
      <c r="C292" s="190" t="s">
        <v>405</v>
      </c>
      <c r="D292" s="190" t="s">
        <v>306</v>
      </c>
      <c r="E292" s="191" t="s">
        <v>406</v>
      </c>
      <c r="F292" s="261" t="s">
        <v>407</v>
      </c>
      <c r="G292" s="261"/>
      <c r="H292" s="261"/>
      <c r="I292" s="261"/>
      <c r="J292" s="192" t="s">
        <v>150</v>
      </c>
      <c r="K292" s="193">
        <v>10.753</v>
      </c>
      <c r="L292" s="255">
        <v>0</v>
      </c>
      <c r="M292" s="255"/>
      <c r="N292" s="249">
        <f>ROUND(L292*K292,3)</f>
        <v>0</v>
      </c>
      <c r="O292" s="244"/>
      <c r="P292" s="244"/>
      <c r="Q292" s="244"/>
      <c r="R292" s="132"/>
      <c r="T292" s="163" t="s">
        <v>5</v>
      </c>
      <c r="U292" s="46" t="s">
        <v>43</v>
      </c>
      <c r="V292" s="38"/>
      <c r="W292" s="164">
        <f>V292*K292</f>
        <v>0</v>
      </c>
      <c r="X292" s="164">
        <v>2E-3</v>
      </c>
      <c r="Y292" s="164">
        <f>X292*K292</f>
        <v>2.1506000000000001E-2</v>
      </c>
      <c r="Z292" s="164">
        <v>0</v>
      </c>
      <c r="AA292" s="165">
        <f>Z292*K292</f>
        <v>0</v>
      </c>
      <c r="AR292" s="21" t="s">
        <v>319</v>
      </c>
      <c r="AT292" s="21" t="s">
        <v>306</v>
      </c>
      <c r="AU292" s="21" t="s">
        <v>125</v>
      </c>
      <c r="AY292" s="21" t="s">
        <v>146</v>
      </c>
      <c r="BE292" s="103">
        <f>IF(U292="základná",N292,0)</f>
        <v>0</v>
      </c>
      <c r="BF292" s="103">
        <f>IF(U292="znížená",N292,0)</f>
        <v>0</v>
      </c>
      <c r="BG292" s="103">
        <f>IF(U292="zákl. prenesená",N292,0)</f>
        <v>0</v>
      </c>
      <c r="BH292" s="103">
        <f>IF(U292="zníž. prenesená",N292,0)</f>
        <v>0</v>
      </c>
      <c r="BI292" s="103">
        <f>IF(U292="nulová",N292,0)</f>
        <v>0</v>
      </c>
      <c r="BJ292" s="21" t="s">
        <v>125</v>
      </c>
      <c r="BK292" s="166">
        <f>ROUND(L292*K292,3)</f>
        <v>0</v>
      </c>
      <c r="BL292" s="21" t="s">
        <v>239</v>
      </c>
      <c r="BM292" s="21" t="s">
        <v>408</v>
      </c>
    </row>
    <row r="293" spans="2:65" s="1" customFormat="1" ht="38.25" customHeight="1">
      <c r="B293" s="129"/>
      <c r="C293" s="158" t="s">
        <v>409</v>
      </c>
      <c r="D293" s="158" t="s">
        <v>147</v>
      </c>
      <c r="E293" s="159" t="s">
        <v>410</v>
      </c>
      <c r="F293" s="258" t="s">
        <v>411</v>
      </c>
      <c r="G293" s="258"/>
      <c r="H293" s="258"/>
      <c r="I293" s="258"/>
      <c r="J293" s="160" t="s">
        <v>150</v>
      </c>
      <c r="K293" s="161">
        <v>430.2</v>
      </c>
      <c r="L293" s="254">
        <v>0</v>
      </c>
      <c r="M293" s="254"/>
      <c r="N293" s="244">
        <f>ROUND(L293*K293,3)</f>
        <v>0</v>
      </c>
      <c r="O293" s="244"/>
      <c r="P293" s="244"/>
      <c r="Q293" s="244"/>
      <c r="R293" s="132"/>
      <c r="T293" s="163" t="s">
        <v>5</v>
      </c>
      <c r="U293" s="46" t="s">
        <v>43</v>
      </c>
      <c r="V293" s="38"/>
      <c r="W293" s="164">
        <f>V293*K293</f>
        <v>0</v>
      </c>
      <c r="X293" s="164">
        <v>2E-3</v>
      </c>
      <c r="Y293" s="164">
        <f>X293*K293</f>
        <v>0.86039999999999994</v>
      </c>
      <c r="Z293" s="164">
        <v>0</v>
      </c>
      <c r="AA293" s="165">
        <f>Z293*K293</f>
        <v>0</v>
      </c>
      <c r="AR293" s="21" t="s">
        <v>239</v>
      </c>
      <c r="AT293" s="21" t="s">
        <v>147</v>
      </c>
      <c r="AU293" s="21" t="s">
        <v>125</v>
      </c>
      <c r="AY293" s="21" t="s">
        <v>146</v>
      </c>
      <c r="BE293" s="103">
        <f>IF(U293="základná",N293,0)</f>
        <v>0</v>
      </c>
      <c r="BF293" s="103">
        <f>IF(U293="znížená",N293,0)</f>
        <v>0</v>
      </c>
      <c r="BG293" s="103">
        <f>IF(U293="zákl. prenesená",N293,0)</f>
        <v>0</v>
      </c>
      <c r="BH293" s="103">
        <f>IF(U293="zníž. prenesená",N293,0)</f>
        <v>0</v>
      </c>
      <c r="BI293" s="103">
        <f>IF(U293="nulová",N293,0)</f>
        <v>0</v>
      </c>
      <c r="BJ293" s="21" t="s">
        <v>125</v>
      </c>
      <c r="BK293" s="166">
        <f>ROUND(L293*K293,3)</f>
        <v>0</v>
      </c>
      <c r="BL293" s="21" t="s">
        <v>239</v>
      </c>
      <c r="BM293" s="21" t="s">
        <v>412</v>
      </c>
    </row>
    <row r="294" spans="2:65" s="11" customFormat="1" ht="16.5" customHeight="1">
      <c r="B294" s="174"/>
      <c r="C294" s="175"/>
      <c r="D294" s="175"/>
      <c r="E294" s="176" t="s">
        <v>5</v>
      </c>
      <c r="F294" s="259" t="s">
        <v>413</v>
      </c>
      <c r="G294" s="260"/>
      <c r="H294" s="260"/>
      <c r="I294" s="260"/>
      <c r="J294" s="175"/>
      <c r="K294" s="177">
        <v>430.2</v>
      </c>
      <c r="L294" s="175"/>
      <c r="M294" s="175"/>
      <c r="N294" s="175"/>
      <c r="O294" s="175"/>
      <c r="P294" s="175"/>
      <c r="Q294" s="175"/>
      <c r="R294" s="178"/>
      <c r="T294" s="179"/>
      <c r="U294" s="175"/>
      <c r="V294" s="175"/>
      <c r="W294" s="175"/>
      <c r="X294" s="175"/>
      <c r="Y294" s="175"/>
      <c r="Z294" s="175"/>
      <c r="AA294" s="180"/>
      <c r="AT294" s="181" t="s">
        <v>154</v>
      </c>
      <c r="AU294" s="181" t="s">
        <v>125</v>
      </c>
      <c r="AV294" s="11" t="s">
        <v>125</v>
      </c>
      <c r="AW294" s="11" t="s">
        <v>31</v>
      </c>
      <c r="AX294" s="11" t="s">
        <v>76</v>
      </c>
      <c r="AY294" s="181" t="s">
        <v>146</v>
      </c>
    </row>
    <row r="295" spans="2:65" s="12" customFormat="1" ht="16.5" customHeight="1">
      <c r="B295" s="182"/>
      <c r="C295" s="183"/>
      <c r="D295" s="183"/>
      <c r="E295" s="184" t="s">
        <v>5</v>
      </c>
      <c r="F295" s="256" t="s">
        <v>156</v>
      </c>
      <c r="G295" s="257"/>
      <c r="H295" s="257"/>
      <c r="I295" s="257"/>
      <c r="J295" s="183"/>
      <c r="K295" s="185">
        <v>430.2</v>
      </c>
      <c r="L295" s="183"/>
      <c r="M295" s="183"/>
      <c r="N295" s="183"/>
      <c r="O295" s="183"/>
      <c r="P295" s="183"/>
      <c r="Q295" s="183"/>
      <c r="R295" s="186"/>
      <c r="T295" s="187"/>
      <c r="U295" s="183"/>
      <c r="V295" s="183"/>
      <c r="W295" s="183"/>
      <c r="X295" s="183"/>
      <c r="Y295" s="183"/>
      <c r="Z295" s="183"/>
      <c r="AA295" s="188"/>
      <c r="AT295" s="189" t="s">
        <v>154</v>
      </c>
      <c r="AU295" s="189" t="s">
        <v>125</v>
      </c>
      <c r="AV295" s="12" t="s">
        <v>151</v>
      </c>
      <c r="AW295" s="12" t="s">
        <v>31</v>
      </c>
      <c r="AX295" s="12" t="s">
        <v>81</v>
      </c>
      <c r="AY295" s="189" t="s">
        <v>146</v>
      </c>
    </row>
    <row r="296" spans="2:65" s="1" customFormat="1" ht="16.5" customHeight="1">
      <c r="B296" s="129"/>
      <c r="C296" s="190" t="s">
        <v>414</v>
      </c>
      <c r="D296" s="190" t="s">
        <v>306</v>
      </c>
      <c r="E296" s="191" t="s">
        <v>415</v>
      </c>
      <c r="F296" s="261" t="s">
        <v>416</v>
      </c>
      <c r="G296" s="261"/>
      <c r="H296" s="261"/>
      <c r="I296" s="261"/>
      <c r="J296" s="192" t="s">
        <v>150</v>
      </c>
      <c r="K296" s="193">
        <v>247.36500000000001</v>
      </c>
      <c r="L296" s="255">
        <v>0</v>
      </c>
      <c r="M296" s="255"/>
      <c r="N296" s="249">
        <f>ROUND(L296*K296,3)</f>
        <v>0</v>
      </c>
      <c r="O296" s="244"/>
      <c r="P296" s="244"/>
      <c r="Q296" s="244"/>
      <c r="R296" s="132"/>
      <c r="T296" s="163" t="s">
        <v>5</v>
      </c>
      <c r="U296" s="46" t="s">
        <v>43</v>
      </c>
      <c r="V296" s="38"/>
      <c r="W296" s="164">
        <f>V296*K296</f>
        <v>0</v>
      </c>
      <c r="X296" s="164">
        <v>9.6000000000000002E-4</v>
      </c>
      <c r="Y296" s="164">
        <f>X296*K296</f>
        <v>0.23747040000000003</v>
      </c>
      <c r="Z296" s="164">
        <v>0</v>
      </c>
      <c r="AA296" s="165">
        <f>Z296*K296</f>
        <v>0</v>
      </c>
      <c r="AR296" s="21" t="s">
        <v>319</v>
      </c>
      <c r="AT296" s="21" t="s">
        <v>306</v>
      </c>
      <c r="AU296" s="21" t="s">
        <v>125</v>
      </c>
      <c r="AY296" s="21" t="s">
        <v>146</v>
      </c>
      <c r="BE296" s="103">
        <f>IF(U296="základná",N296,0)</f>
        <v>0</v>
      </c>
      <c r="BF296" s="103">
        <f>IF(U296="znížená",N296,0)</f>
        <v>0</v>
      </c>
      <c r="BG296" s="103">
        <f>IF(U296="zákl. prenesená",N296,0)</f>
        <v>0</v>
      </c>
      <c r="BH296" s="103">
        <f>IF(U296="zníž. prenesená",N296,0)</f>
        <v>0</v>
      </c>
      <c r="BI296" s="103">
        <f>IF(U296="nulová",N296,0)</f>
        <v>0</v>
      </c>
      <c r="BJ296" s="21" t="s">
        <v>125</v>
      </c>
      <c r="BK296" s="166">
        <f>ROUND(L296*K296,3)</f>
        <v>0</v>
      </c>
      <c r="BL296" s="21" t="s">
        <v>239</v>
      </c>
      <c r="BM296" s="21" t="s">
        <v>417</v>
      </c>
    </row>
    <row r="297" spans="2:65" s="1" customFormat="1" ht="25.5" customHeight="1">
      <c r="B297" s="129"/>
      <c r="C297" s="190" t="s">
        <v>418</v>
      </c>
      <c r="D297" s="190" t="s">
        <v>306</v>
      </c>
      <c r="E297" s="191" t="s">
        <v>419</v>
      </c>
      <c r="F297" s="261" t="s">
        <v>420</v>
      </c>
      <c r="G297" s="261"/>
      <c r="H297" s="261"/>
      <c r="I297" s="261"/>
      <c r="J297" s="192" t="s">
        <v>150</v>
      </c>
      <c r="K297" s="193">
        <v>247.36500000000001</v>
      </c>
      <c r="L297" s="255">
        <v>0</v>
      </c>
      <c r="M297" s="255"/>
      <c r="N297" s="249">
        <f>ROUND(L297*K297,3)</f>
        <v>0</v>
      </c>
      <c r="O297" s="244"/>
      <c r="P297" s="244"/>
      <c r="Q297" s="244"/>
      <c r="R297" s="132"/>
      <c r="T297" s="163" t="s">
        <v>5</v>
      </c>
      <c r="U297" s="46" t="s">
        <v>43</v>
      </c>
      <c r="V297" s="38"/>
      <c r="W297" s="164">
        <f>V297*K297</f>
        <v>0</v>
      </c>
      <c r="X297" s="164">
        <v>5.0000000000000001E-4</v>
      </c>
      <c r="Y297" s="164">
        <f>X297*K297</f>
        <v>0.1236825</v>
      </c>
      <c r="Z297" s="164">
        <v>0</v>
      </c>
      <c r="AA297" s="165">
        <f>Z297*K297</f>
        <v>0</v>
      </c>
      <c r="AR297" s="21" t="s">
        <v>319</v>
      </c>
      <c r="AT297" s="21" t="s">
        <v>306</v>
      </c>
      <c r="AU297" s="21" t="s">
        <v>125</v>
      </c>
      <c r="AY297" s="21" t="s">
        <v>146</v>
      </c>
      <c r="BE297" s="103">
        <f>IF(U297="základná",N297,0)</f>
        <v>0</v>
      </c>
      <c r="BF297" s="103">
        <f>IF(U297="znížená",N297,0)</f>
        <v>0</v>
      </c>
      <c r="BG297" s="103">
        <f>IF(U297="zákl. prenesená",N297,0)</f>
        <v>0</v>
      </c>
      <c r="BH297" s="103">
        <f>IF(U297="zníž. prenesená",N297,0)</f>
        <v>0</v>
      </c>
      <c r="BI297" s="103">
        <f>IF(U297="nulová",N297,0)</f>
        <v>0</v>
      </c>
      <c r="BJ297" s="21" t="s">
        <v>125</v>
      </c>
      <c r="BK297" s="166">
        <f>ROUND(L297*K297,3)</f>
        <v>0</v>
      </c>
      <c r="BL297" s="21" t="s">
        <v>239</v>
      </c>
      <c r="BM297" s="21" t="s">
        <v>421</v>
      </c>
    </row>
    <row r="298" spans="2:65" s="1" customFormat="1" ht="25.5" customHeight="1">
      <c r="B298" s="129"/>
      <c r="C298" s="158" t="s">
        <v>422</v>
      </c>
      <c r="D298" s="158" t="s">
        <v>147</v>
      </c>
      <c r="E298" s="159" t="s">
        <v>423</v>
      </c>
      <c r="F298" s="258" t="s">
        <v>424</v>
      </c>
      <c r="G298" s="258"/>
      <c r="H298" s="258"/>
      <c r="I298" s="258"/>
      <c r="J298" s="160" t="s">
        <v>220</v>
      </c>
      <c r="K298" s="161">
        <v>1.331</v>
      </c>
      <c r="L298" s="254">
        <v>0</v>
      </c>
      <c r="M298" s="254"/>
      <c r="N298" s="244">
        <f>ROUND(L298*K298,3)</f>
        <v>0</v>
      </c>
      <c r="O298" s="244"/>
      <c r="P298" s="244"/>
      <c r="Q298" s="244"/>
      <c r="R298" s="132"/>
      <c r="T298" s="163" t="s">
        <v>5</v>
      </c>
      <c r="U298" s="46" t="s">
        <v>43</v>
      </c>
      <c r="V298" s="38"/>
      <c r="W298" s="164">
        <f>V298*K298</f>
        <v>0</v>
      </c>
      <c r="X298" s="164">
        <v>0</v>
      </c>
      <c r="Y298" s="164">
        <f>X298*K298</f>
        <v>0</v>
      </c>
      <c r="Z298" s="164">
        <v>0</v>
      </c>
      <c r="AA298" s="165">
        <f>Z298*K298</f>
        <v>0</v>
      </c>
      <c r="AR298" s="21" t="s">
        <v>239</v>
      </c>
      <c r="AT298" s="21" t="s">
        <v>147</v>
      </c>
      <c r="AU298" s="21" t="s">
        <v>125</v>
      </c>
      <c r="AY298" s="21" t="s">
        <v>146</v>
      </c>
      <c r="BE298" s="103">
        <f>IF(U298="základná",N298,0)</f>
        <v>0</v>
      </c>
      <c r="BF298" s="103">
        <f>IF(U298="znížená",N298,0)</f>
        <v>0</v>
      </c>
      <c r="BG298" s="103">
        <f>IF(U298="zákl. prenesená",N298,0)</f>
        <v>0</v>
      </c>
      <c r="BH298" s="103">
        <f>IF(U298="zníž. prenesená",N298,0)</f>
        <v>0</v>
      </c>
      <c r="BI298" s="103">
        <f>IF(U298="nulová",N298,0)</f>
        <v>0</v>
      </c>
      <c r="BJ298" s="21" t="s">
        <v>125</v>
      </c>
      <c r="BK298" s="166">
        <f>ROUND(L298*K298,3)</f>
        <v>0</v>
      </c>
      <c r="BL298" s="21" t="s">
        <v>239</v>
      </c>
      <c r="BM298" s="21" t="s">
        <v>425</v>
      </c>
    </row>
    <row r="299" spans="2:65" s="9" customFormat="1" ht="29.85" customHeight="1">
      <c r="B299" s="147"/>
      <c r="C299" s="148"/>
      <c r="D299" s="157" t="s">
        <v>115</v>
      </c>
      <c r="E299" s="157"/>
      <c r="F299" s="157"/>
      <c r="G299" s="157"/>
      <c r="H299" s="157"/>
      <c r="I299" s="157"/>
      <c r="J299" s="157"/>
      <c r="K299" s="157"/>
      <c r="L299" s="157"/>
      <c r="M299" s="157"/>
      <c r="N299" s="247">
        <f>BK299</f>
        <v>0</v>
      </c>
      <c r="O299" s="248"/>
      <c r="P299" s="248"/>
      <c r="Q299" s="248"/>
      <c r="R299" s="150"/>
      <c r="T299" s="151"/>
      <c r="U299" s="148"/>
      <c r="V299" s="148"/>
      <c r="W299" s="152">
        <f>SUM(W300:W304)</f>
        <v>0</v>
      </c>
      <c r="X299" s="148"/>
      <c r="Y299" s="152">
        <f>SUM(Y300:Y304)</f>
        <v>4.7612070000000006E-2</v>
      </c>
      <c r="Z299" s="148"/>
      <c r="AA299" s="153">
        <f>SUM(AA300:AA304)</f>
        <v>0</v>
      </c>
      <c r="AR299" s="154" t="s">
        <v>125</v>
      </c>
      <c r="AT299" s="155" t="s">
        <v>75</v>
      </c>
      <c r="AU299" s="155" t="s">
        <v>81</v>
      </c>
      <c r="AY299" s="154" t="s">
        <v>146</v>
      </c>
      <c r="BK299" s="156">
        <f>SUM(BK300:BK304)</f>
        <v>0</v>
      </c>
    </row>
    <row r="300" spans="2:65" s="1" customFormat="1" ht="25.5" customHeight="1">
      <c r="B300" s="129"/>
      <c r="C300" s="158" t="s">
        <v>426</v>
      </c>
      <c r="D300" s="158" t="s">
        <v>147</v>
      </c>
      <c r="E300" s="159" t="s">
        <v>427</v>
      </c>
      <c r="F300" s="258" t="s">
        <v>428</v>
      </c>
      <c r="G300" s="258"/>
      <c r="H300" s="258"/>
      <c r="I300" s="258"/>
      <c r="J300" s="160" t="s">
        <v>150</v>
      </c>
      <c r="K300" s="161">
        <v>47.15</v>
      </c>
      <c r="L300" s="254">
        <v>0</v>
      </c>
      <c r="M300" s="254"/>
      <c r="N300" s="244">
        <f>ROUND(L300*K300,3)</f>
        <v>0</v>
      </c>
      <c r="O300" s="244"/>
      <c r="P300" s="244"/>
      <c r="Q300" s="244"/>
      <c r="R300" s="132"/>
      <c r="T300" s="163" t="s">
        <v>5</v>
      </c>
      <c r="U300" s="46" t="s">
        <v>43</v>
      </c>
      <c r="V300" s="38"/>
      <c r="W300" s="164">
        <f>V300*K300</f>
        <v>0</v>
      </c>
      <c r="X300" s="164">
        <v>0</v>
      </c>
      <c r="Y300" s="164">
        <f>X300*K300</f>
        <v>0</v>
      </c>
      <c r="Z300" s="164">
        <v>0</v>
      </c>
      <c r="AA300" s="165">
        <f>Z300*K300</f>
        <v>0</v>
      </c>
      <c r="AR300" s="21" t="s">
        <v>239</v>
      </c>
      <c r="AT300" s="21" t="s">
        <v>147</v>
      </c>
      <c r="AU300" s="21" t="s">
        <v>125</v>
      </c>
      <c r="AY300" s="21" t="s">
        <v>146</v>
      </c>
      <c r="BE300" s="103">
        <f>IF(U300="základná",N300,0)</f>
        <v>0</v>
      </c>
      <c r="BF300" s="103">
        <f>IF(U300="znížená",N300,0)</f>
        <v>0</v>
      </c>
      <c r="BG300" s="103">
        <f>IF(U300="zákl. prenesená",N300,0)</f>
        <v>0</v>
      </c>
      <c r="BH300" s="103">
        <f>IF(U300="zníž. prenesená",N300,0)</f>
        <v>0</v>
      </c>
      <c r="BI300" s="103">
        <f>IF(U300="nulová",N300,0)</f>
        <v>0</v>
      </c>
      <c r="BJ300" s="21" t="s">
        <v>125</v>
      </c>
      <c r="BK300" s="166">
        <f>ROUND(L300*K300,3)</f>
        <v>0</v>
      </c>
      <c r="BL300" s="21" t="s">
        <v>239</v>
      </c>
      <c r="BM300" s="21" t="s">
        <v>429</v>
      </c>
    </row>
    <row r="301" spans="2:65" s="11" customFormat="1" ht="16.5" customHeight="1">
      <c r="B301" s="174"/>
      <c r="C301" s="175"/>
      <c r="D301" s="175"/>
      <c r="E301" s="176" t="s">
        <v>5</v>
      </c>
      <c r="F301" s="259" t="s">
        <v>430</v>
      </c>
      <c r="G301" s="260"/>
      <c r="H301" s="260"/>
      <c r="I301" s="260"/>
      <c r="J301" s="175"/>
      <c r="K301" s="177">
        <v>47.15</v>
      </c>
      <c r="L301" s="175"/>
      <c r="M301" s="175"/>
      <c r="N301" s="175"/>
      <c r="O301" s="175"/>
      <c r="P301" s="175"/>
      <c r="Q301" s="175"/>
      <c r="R301" s="178"/>
      <c r="T301" s="179"/>
      <c r="U301" s="175"/>
      <c r="V301" s="175"/>
      <c r="W301" s="175"/>
      <c r="X301" s="175"/>
      <c r="Y301" s="175"/>
      <c r="Z301" s="175"/>
      <c r="AA301" s="180"/>
      <c r="AT301" s="181" t="s">
        <v>154</v>
      </c>
      <c r="AU301" s="181" t="s">
        <v>125</v>
      </c>
      <c r="AV301" s="11" t="s">
        <v>125</v>
      </c>
      <c r="AW301" s="11" t="s">
        <v>31</v>
      </c>
      <c r="AX301" s="11" t="s">
        <v>76</v>
      </c>
      <c r="AY301" s="181" t="s">
        <v>146</v>
      </c>
    </row>
    <row r="302" spans="2:65" s="12" customFormat="1" ht="16.5" customHeight="1">
      <c r="B302" s="182"/>
      <c r="C302" s="183"/>
      <c r="D302" s="183"/>
      <c r="E302" s="184" t="s">
        <v>5</v>
      </c>
      <c r="F302" s="256" t="s">
        <v>156</v>
      </c>
      <c r="G302" s="257"/>
      <c r="H302" s="257"/>
      <c r="I302" s="257"/>
      <c r="J302" s="183"/>
      <c r="K302" s="185">
        <v>47.15</v>
      </c>
      <c r="L302" s="183"/>
      <c r="M302" s="183"/>
      <c r="N302" s="183"/>
      <c r="O302" s="183"/>
      <c r="P302" s="183"/>
      <c r="Q302" s="183"/>
      <c r="R302" s="186"/>
      <c r="T302" s="187"/>
      <c r="U302" s="183"/>
      <c r="V302" s="183"/>
      <c r="W302" s="183"/>
      <c r="X302" s="183"/>
      <c r="Y302" s="183"/>
      <c r="Z302" s="183"/>
      <c r="AA302" s="188"/>
      <c r="AT302" s="189" t="s">
        <v>154</v>
      </c>
      <c r="AU302" s="189" t="s">
        <v>125</v>
      </c>
      <c r="AV302" s="12" t="s">
        <v>151</v>
      </c>
      <c r="AW302" s="12" t="s">
        <v>31</v>
      </c>
      <c r="AX302" s="12" t="s">
        <v>81</v>
      </c>
      <c r="AY302" s="189" t="s">
        <v>146</v>
      </c>
    </row>
    <row r="303" spans="2:65" s="1" customFormat="1" ht="38.25" customHeight="1">
      <c r="B303" s="129"/>
      <c r="C303" s="190" t="s">
        <v>431</v>
      </c>
      <c r="D303" s="190" t="s">
        <v>306</v>
      </c>
      <c r="E303" s="191" t="s">
        <v>432</v>
      </c>
      <c r="F303" s="261" t="s">
        <v>433</v>
      </c>
      <c r="G303" s="261"/>
      <c r="H303" s="261"/>
      <c r="I303" s="261"/>
      <c r="J303" s="192" t="s">
        <v>150</v>
      </c>
      <c r="K303" s="193">
        <v>48.093000000000004</v>
      </c>
      <c r="L303" s="255">
        <v>0</v>
      </c>
      <c r="M303" s="255"/>
      <c r="N303" s="249">
        <f>ROUND(L303*K303,3)</f>
        <v>0</v>
      </c>
      <c r="O303" s="244"/>
      <c r="P303" s="244"/>
      <c r="Q303" s="244"/>
      <c r="R303" s="132"/>
      <c r="T303" s="163" t="s">
        <v>5</v>
      </c>
      <c r="U303" s="46" t="s">
        <v>43</v>
      </c>
      <c r="V303" s="38"/>
      <c r="W303" s="164">
        <f>V303*K303</f>
        <v>0</v>
      </c>
      <c r="X303" s="164">
        <v>9.8999999999999999E-4</v>
      </c>
      <c r="Y303" s="164">
        <f>X303*K303</f>
        <v>4.7612070000000006E-2</v>
      </c>
      <c r="Z303" s="164">
        <v>0</v>
      </c>
      <c r="AA303" s="165">
        <f>Z303*K303</f>
        <v>0</v>
      </c>
      <c r="AR303" s="21" t="s">
        <v>319</v>
      </c>
      <c r="AT303" s="21" t="s">
        <v>306</v>
      </c>
      <c r="AU303" s="21" t="s">
        <v>125</v>
      </c>
      <c r="AY303" s="21" t="s">
        <v>146</v>
      </c>
      <c r="BE303" s="103">
        <f>IF(U303="základná",N303,0)</f>
        <v>0</v>
      </c>
      <c r="BF303" s="103">
        <f>IF(U303="znížená",N303,0)</f>
        <v>0</v>
      </c>
      <c r="BG303" s="103">
        <f>IF(U303="zákl. prenesená",N303,0)</f>
        <v>0</v>
      </c>
      <c r="BH303" s="103">
        <f>IF(U303="zníž. prenesená",N303,0)</f>
        <v>0</v>
      </c>
      <c r="BI303" s="103">
        <f>IF(U303="nulová",N303,0)</f>
        <v>0</v>
      </c>
      <c r="BJ303" s="21" t="s">
        <v>125</v>
      </c>
      <c r="BK303" s="166">
        <f>ROUND(L303*K303,3)</f>
        <v>0</v>
      </c>
      <c r="BL303" s="21" t="s">
        <v>239</v>
      </c>
      <c r="BM303" s="21" t="s">
        <v>434</v>
      </c>
    </row>
    <row r="304" spans="2:65" s="1" customFormat="1" ht="25.5" customHeight="1">
      <c r="B304" s="129"/>
      <c r="C304" s="158" t="s">
        <v>435</v>
      </c>
      <c r="D304" s="158" t="s">
        <v>147</v>
      </c>
      <c r="E304" s="159" t="s">
        <v>436</v>
      </c>
      <c r="F304" s="258" t="s">
        <v>437</v>
      </c>
      <c r="G304" s="258"/>
      <c r="H304" s="258"/>
      <c r="I304" s="258"/>
      <c r="J304" s="160" t="s">
        <v>220</v>
      </c>
      <c r="K304" s="161">
        <v>4.8000000000000001E-2</v>
      </c>
      <c r="L304" s="254">
        <v>0</v>
      </c>
      <c r="M304" s="254"/>
      <c r="N304" s="244">
        <f>ROUND(L304*K304,3)</f>
        <v>0</v>
      </c>
      <c r="O304" s="244"/>
      <c r="P304" s="244"/>
      <c r="Q304" s="244"/>
      <c r="R304" s="132"/>
      <c r="T304" s="163" t="s">
        <v>5</v>
      </c>
      <c r="U304" s="46" t="s">
        <v>43</v>
      </c>
      <c r="V304" s="38"/>
      <c r="W304" s="164">
        <f>V304*K304</f>
        <v>0</v>
      </c>
      <c r="X304" s="164">
        <v>0</v>
      </c>
      <c r="Y304" s="164">
        <f>X304*K304</f>
        <v>0</v>
      </c>
      <c r="Z304" s="164">
        <v>0</v>
      </c>
      <c r="AA304" s="165">
        <f>Z304*K304</f>
        <v>0</v>
      </c>
      <c r="AR304" s="21" t="s">
        <v>239</v>
      </c>
      <c r="AT304" s="21" t="s">
        <v>147</v>
      </c>
      <c r="AU304" s="21" t="s">
        <v>125</v>
      </c>
      <c r="AY304" s="21" t="s">
        <v>146</v>
      </c>
      <c r="BE304" s="103">
        <f>IF(U304="základná",N304,0)</f>
        <v>0</v>
      </c>
      <c r="BF304" s="103">
        <f>IF(U304="znížená",N304,0)</f>
        <v>0</v>
      </c>
      <c r="BG304" s="103">
        <f>IF(U304="zákl. prenesená",N304,0)</f>
        <v>0</v>
      </c>
      <c r="BH304" s="103">
        <f>IF(U304="zníž. prenesená",N304,0)</f>
        <v>0</v>
      </c>
      <c r="BI304" s="103">
        <f>IF(U304="nulová",N304,0)</f>
        <v>0</v>
      </c>
      <c r="BJ304" s="21" t="s">
        <v>125</v>
      </c>
      <c r="BK304" s="166">
        <f>ROUND(L304*K304,3)</f>
        <v>0</v>
      </c>
      <c r="BL304" s="21" t="s">
        <v>239</v>
      </c>
      <c r="BM304" s="21" t="s">
        <v>438</v>
      </c>
    </row>
    <row r="305" spans="2:65" s="9" customFormat="1" ht="29.85" customHeight="1">
      <c r="B305" s="147"/>
      <c r="C305" s="148"/>
      <c r="D305" s="157" t="s">
        <v>116</v>
      </c>
      <c r="E305" s="157"/>
      <c r="F305" s="157"/>
      <c r="G305" s="157"/>
      <c r="H305" s="157"/>
      <c r="I305" s="157"/>
      <c r="J305" s="157"/>
      <c r="K305" s="157"/>
      <c r="L305" s="157"/>
      <c r="M305" s="157"/>
      <c r="N305" s="247">
        <f>BK305</f>
        <v>0</v>
      </c>
      <c r="O305" s="248"/>
      <c r="P305" s="248"/>
      <c r="Q305" s="248"/>
      <c r="R305" s="150"/>
      <c r="T305" s="151"/>
      <c r="U305" s="148"/>
      <c r="V305" s="148"/>
      <c r="W305" s="152">
        <f>SUM(W306:W316)</f>
        <v>0</v>
      </c>
      <c r="X305" s="148"/>
      <c r="Y305" s="152">
        <f>SUM(Y306:Y316)</f>
        <v>6.875450000000001E-2</v>
      </c>
      <c r="Z305" s="148"/>
      <c r="AA305" s="153">
        <f>SUM(AA306:AA316)</f>
        <v>0.13696</v>
      </c>
      <c r="AR305" s="154" t="s">
        <v>125</v>
      </c>
      <c r="AT305" s="155" t="s">
        <v>75</v>
      </c>
      <c r="AU305" s="155" t="s">
        <v>81</v>
      </c>
      <c r="AY305" s="154" t="s">
        <v>146</v>
      </c>
      <c r="BK305" s="156">
        <f>SUM(BK306:BK316)</f>
        <v>0</v>
      </c>
    </row>
    <row r="306" spans="2:65" s="1" customFormat="1" ht="38.25" customHeight="1">
      <c r="B306" s="129"/>
      <c r="C306" s="158" t="s">
        <v>439</v>
      </c>
      <c r="D306" s="158" t="s">
        <v>147</v>
      </c>
      <c r="E306" s="159" t="s">
        <v>440</v>
      </c>
      <c r="F306" s="258" t="s">
        <v>441</v>
      </c>
      <c r="G306" s="258"/>
      <c r="H306" s="258"/>
      <c r="I306" s="258"/>
      <c r="J306" s="160" t="s">
        <v>442</v>
      </c>
      <c r="K306" s="161">
        <v>1238.1300000000001</v>
      </c>
      <c r="L306" s="254">
        <v>0</v>
      </c>
      <c r="M306" s="254"/>
      <c r="N306" s="244">
        <f>ROUND(L306*K306,3)</f>
        <v>0</v>
      </c>
      <c r="O306" s="244"/>
      <c r="P306" s="244"/>
      <c r="Q306" s="244"/>
      <c r="R306" s="132"/>
      <c r="T306" s="163" t="s">
        <v>5</v>
      </c>
      <c r="U306" s="46" t="s">
        <v>43</v>
      </c>
      <c r="V306" s="38"/>
      <c r="W306" s="164">
        <f>V306*K306</f>
        <v>0</v>
      </c>
      <c r="X306" s="164">
        <v>5.0000000000000002E-5</v>
      </c>
      <c r="Y306" s="164">
        <f>X306*K306</f>
        <v>6.190650000000001E-2</v>
      </c>
      <c r="Z306" s="164">
        <v>0</v>
      </c>
      <c r="AA306" s="165">
        <f>Z306*K306</f>
        <v>0</v>
      </c>
      <c r="AR306" s="21" t="s">
        <v>239</v>
      </c>
      <c r="AT306" s="21" t="s">
        <v>147</v>
      </c>
      <c r="AU306" s="21" t="s">
        <v>125</v>
      </c>
      <c r="AY306" s="21" t="s">
        <v>146</v>
      </c>
      <c r="BE306" s="103">
        <f>IF(U306="základná",N306,0)</f>
        <v>0</v>
      </c>
      <c r="BF306" s="103">
        <f>IF(U306="znížená",N306,0)</f>
        <v>0</v>
      </c>
      <c r="BG306" s="103">
        <f>IF(U306="zákl. prenesená",N306,0)</f>
        <v>0</v>
      </c>
      <c r="BH306" s="103">
        <f>IF(U306="zníž. prenesená",N306,0)</f>
        <v>0</v>
      </c>
      <c r="BI306" s="103">
        <f>IF(U306="nulová",N306,0)</f>
        <v>0</v>
      </c>
      <c r="BJ306" s="21" t="s">
        <v>125</v>
      </c>
      <c r="BK306" s="166">
        <f>ROUND(L306*K306,3)</f>
        <v>0</v>
      </c>
      <c r="BL306" s="21" t="s">
        <v>239</v>
      </c>
      <c r="BM306" s="21" t="s">
        <v>443</v>
      </c>
    </row>
    <row r="307" spans="2:65" s="11" customFormat="1" ht="16.5" customHeight="1">
      <c r="B307" s="174"/>
      <c r="C307" s="175"/>
      <c r="D307" s="175"/>
      <c r="E307" s="176" t="s">
        <v>5</v>
      </c>
      <c r="F307" s="259" t="s">
        <v>444</v>
      </c>
      <c r="G307" s="260"/>
      <c r="H307" s="260"/>
      <c r="I307" s="260"/>
      <c r="J307" s="175"/>
      <c r="K307" s="177">
        <v>1238.1300000000001</v>
      </c>
      <c r="L307" s="175"/>
      <c r="M307" s="175"/>
      <c r="N307" s="175"/>
      <c r="O307" s="175"/>
      <c r="P307" s="175"/>
      <c r="Q307" s="175"/>
      <c r="R307" s="178"/>
      <c r="T307" s="179"/>
      <c r="U307" s="175"/>
      <c r="V307" s="175"/>
      <c r="W307" s="175"/>
      <c r="X307" s="175"/>
      <c r="Y307" s="175"/>
      <c r="Z307" s="175"/>
      <c r="AA307" s="180"/>
      <c r="AT307" s="181" t="s">
        <v>154</v>
      </c>
      <c r="AU307" s="181" t="s">
        <v>125</v>
      </c>
      <c r="AV307" s="11" t="s">
        <v>125</v>
      </c>
      <c r="AW307" s="11" t="s">
        <v>31</v>
      </c>
      <c r="AX307" s="11" t="s">
        <v>76</v>
      </c>
      <c r="AY307" s="181" t="s">
        <v>146</v>
      </c>
    </row>
    <row r="308" spans="2:65" s="12" customFormat="1" ht="16.5" customHeight="1">
      <c r="B308" s="182"/>
      <c r="C308" s="183"/>
      <c r="D308" s="183"/>
      <c r="E308" s="184" t="s">
        <v>5</v>
      </c>
      <c r="F308" s="256" t="s">
        <v>156</v>
      </c>
      <c r="G308" s="257"/>
      <c r="H308" s="257"/>
      <c r="I308" s="257"/>
      <c r="J308" s="183"/>
      <c r="K308" s="185">
        <v>1238.1300000000001</v>
      </c>
      <c r="L308" s="183"/>
      <c r="M308" s="183"/>
      <c r="N308" s="183"/>
      <c r="O308" s="183"/>
      <c r="P308" s="183"/>
      <c r="Q308" s="183"/>
      <c r="R308" s="186"/>
      <c r="T308" s="187"/>
      <c r="U308" s="183"/>
      <c r="V308" s="183"/>
      <c r="W308" s="183"/>
      <c r="X308" s="183"/>
      <c r="Y308" s="183"/>
      <c r="Z308" s="183"/>
      <c r="AA308" s="188"/>
      <c r="AT308" s="189" t="s">
        <v>154</v>
      </c>
      <c r="AU308" s="189" t="s">
        <v>125</v>
      </c>
      <c r="AV308" s="12" t="s">
        <v>151</v>
      </c>
      <c r="AW308" s="12" t="s">
        <v>31</v>
      </c>
      <c r="AX308" s="12" t="s">
        <v>81</v>
      </c>
      <c r="AY308" s="189" t="s">
        <v>146</v>
      </c>
    </row>
    <row r="309" spans="2:65" s="1" customFormat="1" ht="25.5" customHeight="1">
      <c r="B309" s="129"/>
      <c r="C309" s="158" t="s">
        <v>445</v>
      </c>
      <c r="D309" s="158" t="s">
        <v>147</v>
      </c>
      <c r="E309" s="159" t="s">
        <v>446</v>
      </c>
      <c r="F309" s="258" t="s">
        <v>447</v>
      </c>
      <c r="G309" s="258"/>
      <c r="H309" s="258"/>
      <c r="I309" s="258"/>
      <c r="J309" s="160" t="s">
        <v>442</v>
      </c>
      <c r="K309" s="161">
        <v>1238.1300000000001</v>
      </c>
      <c r="L309" s="254">
        <v>0</v>
      </c>
      <c r="M309" s="254"/>
      <c r="N309" s="244">
        <f>ROUND(L309*K309,3)</f>
        <v>0</v>
      </c>
      <c r="O309" s="244"/>
      <c r="P309" s="244"/>
      <c r="Q309" s="244"/>
      <c r="R309" s="132"/>
      <c r="T309" s="163" t="s">
        <v>5</v>
      </c>
      <c r="U309" s="46" t="s">
        <v>43</v>
      </c>
      <c r="V309" s="38"/>
      <c r="W309" s="164">
        <f>V309*K309</f>
        <v>0</v>
      </c>
      <c r="X309" s="164">
        <v>0</v>
      </c>
      <c r="Y309" s="164">
        <f>X309*K309</f>
        <v>0</v>
      </c>
      <c r="Z309" s="164">
        <v>0</v>
      </c>
      <c r="AA309" s="165">
        <f>Z309*K309</f>
        <v>0</v>
      </c>
      <c r="AR309" s="21" t="s">
        <v>239</v>
      </c>
      <c r="AT309" s="21" t="s">
        <v>147</v>
      </c>
      <c r="AU309" s="21" t="s">
        <v>125</v>
      </c>
      <c r="AY309" s="21" t="s">
        <v>146</v>
      </c>
      <c r="BE309" s="103">
        <f>IF(U309="základná",N309,0)</f>
        <v>0</v>
      </c>
      <c r="BF309" s="103">
        <f>IF(U309="znížená",N309,0)</f>
        <v>0</v>
      </c>
      <c r="BG309" s="103">
        <f>IF(U309="zákl. prenesená",N309,0)</f>
        <v>0</v>
      </c>
      <c r="BH309" s="103">
        <f>IF(U309="zníž. prenesená",N309,0)</f>
        <v>0</v>
      </c>
      <c r="BI309" s="103">
        <f>IF(U309="nulová",N309,0)</f>
        <v>0</v>
      </c>
      <c r="BJ309" s="21" t="s">
        <v>125</v>
      </c>
      <c r="BK309" s="166">
        <f>ROUND(L309*K309,3)</f>
        <v>0</v>
      </c>
      <c r="BL309" s="21" t="s">
        <v>239</v>
      </c>
      <c r="BM309" s="21" t="s">
        <v>448</v>
      </c>
    </row>
    <row r="310" spans="2:65" s="11" customFormat="1" ht="16.5" customHeight="1">
      <c r="B310" s="174"/>
      <c r="C310" s="175"/>
      <c r="D310" s="175"/>
      <c r="E310" s="176" t="s">
        <v>5</v>
      </c>
      <c r="F310" s="259" t="s">
        <v>444</v>
      </c>
      <c r="G310" s="260"/>
      <c r="H310" s="260"/>
      <c r="I310" s="260"/>
      <c r="J310" s="175"/>
      <c r="K310" s="177">
        <v>1238.1300000000001</v>
      </c>
      <c r="L310" s="175"/>
      <c r="M310" s="175"/>
      <c r="N310" s="175"/>
      <c r="O310" s="175"/>
      <c r="P310" s="175"/>
      <c r="Q310" s="175"/>
      <c r="R310" s="178"/>
      <c r="T310" s="179"/>
      <c r="U310" s="175"/>
      <c r="V310" s="175"/>
      <c r="W310" s="175"/>
      <c r="X310" s="175"/>
      <c r="Y310" s="175"/>
      <c r="Z310" s="175"/>
      <c r="AA310" s="180"/>
      <c r="AT310" s="181" t="s">
        <v>154</v>
      </c>
      <c r="AU310" s="181" t="s">
        <v>125</v>
      </c>
      <c r="AV310" s="11" t="s">
        <v>125</v>
      </c>
      <c r="AW310" s="11" t="s">
        <v>31</v>
      </c>
      <c r="AX310" s="11" t="s">
        <v>76</v>
      </c>
      <c r="AY310" s="181" t="s">
        <v>146</v>
      </c>
    </row>
    <row r="311" spans="2:65" s="12" customFormat="1" ht="16.5" customHeight="1">
      <c r="B311" s="182"/>
      <c r="C311" s="183"/>
      <c r="D311" s="183"/>
      <c r="E311" s="184" t="s">
        <v>5</v>
      </c>
      <c r="F311" s="256" t="s">
        <v>156</v>
      </c>
      <c r="G311" s="257"/>
      <c r="H311" s="257"/>
      <c r="I311" s="257"/>
      <c r="J311" s="183"/>
      <c r="K311" s="185">
        <v>1238.1300000000001</v>
      </c>
      <c r="L311" s="183"/>
      <c r="M311" s="183"/>
      <c r="N311" s="183"/>
      <c r="O311" s="183"/>
      <c r="P311" s="183"/>
      <c r="Q311" s="183"/>
      <c r="R311" s="186"/>
      <c r="T311" s="187"/>
      <c r="U311" s="183"/>
      <c r="V311" s="183"/>
      <c r="W311" s="183"/>
      <c r="X311" s="183"/>
      <c r="Y311" s="183"/>
      <c r="Z311" s="183"/>
      <c r="AA311" s="188"/>
      <c r="AT311" s="189" t="s">
        <v>154</v>
      </c>
      <c r="AU311" s="189" t="s">
        <v>125</v>
      </c>
      <c r="AV311" s="12" t="s">
        <v>151</v>
      </c>
      <c r="AW311" s="12" t="s">
        <v>31</v>
      </c>
      <c r="AX311" s="12" t="s">
        <v>81</v>
      </c>
      <c r="AY311" s="189" t="s">
        <v>146</v>
      </c>
    </row>
    <row r="312" spans="2:65" s="1" customFormat="1" ht="38.25" customHeight="1">
      <c r="B312" s="129"/>
      <c r="C312" s="158" t="s">
        <v>449</v>
      </c>
      <c r="D312" s="158" t="s">
        <v>147</v>
      </c>
      <c r="E312" s="159" t="s">
        <v>450</v>
      </c>
      <c r="F312" s="258" t="s">
        <v>451</v>
      </c>
      <c r="G312" s="258"/>
      <c r="H312" s="258"/>
      <c r="I312" s="258"/>
      <c r="J312" s="160" t="s">
        <v>442</v>
      </c>
      <c r="K312" s="161">
        <v>136.96</v>
      </c>
      <c r="L312" s="254">
        <v>0</v>
      </c>
      <c r="M312" s="254"/>
      <c r="N312" s="244">
        <f>ROUND(L312*K312,3)</f>
        <v>0</v>
      </c>
      <c r="O312" s="244"/>
      <c r="P312" s="244"/>
      <c r="Q312" s="244"/>
      <c r="R312" s="132"/>
      <c r="T312" s="163" t="s">
        <v>5</v>
      </c>
      <c r="U312" s="46" t="s">
        <v>43</v>
      </c>
      <c r="V312" s="38"/>
      <c r="W312" s="164">
        <f>V312*K312</f>
        <v>0</v>
      </c>
      <c r="X312" s="164">
        <v>5.0000000000000002E-5</v>
      </c>
      <c r="Y312" s="164">
        <f>X312*K312</f>
        <v>6.8480000000000008E-3</v>
      </c>
      <c r="Z312" s="164">
        <v>1E-3</v>
      </c>
      <c r="AA312" s="165">
        <f>Z312*K312</f>
        <v>0.13696</v>
      </c>
      <c r="AR312" s="21" t="s">
        <v>239</v>
      </c>
      <c r="AT312" s="21" t="s">
        <v>147</v>
      </c>
      <c r="AU312" s="21" t="s">
        <v>125</v>
      </c>
      <c r="AY312" s="21" t="s">
        <v>146</v>
      </c>
      <c r="BE312" s="103">
        <f>IF(U312="základná",N312,0)</f>
        <v>0</v>
      </c>
      <c r="BF312" s="103">
        <f>IF(U312="znížená",N312,0)</f>
        <v>0</v>
      </c>
      <c r="BG312" s="103">
        <f>IF(U312="zákl. prenesená",N312,0)</f>
        <v>0</v>
      </c>
      <c r="BH312" s="103">
        <f>IF(U312="zníž. prenesená",N312,0)</f>
        <v>0</v>
      </c>
      <c r="BI312" s="103">
        <f>IF(U312="nulová",N312,0)</f>
        <v>0</v>
      </c>
      <c r="BJ312" s="21" t="s">
        <v>125</v>
      </c>
      <c r="BK312" s="166">
        <f>ROUND(L312*K312,3)</f>
        <v>0</v>
      </c>
      <c r="BL312" s="21" t="s">
        <v>239</v>
      </c>
      <c r="BM312" s="21" t="s">
        <v>452</v>
      </c>
    </row>
    <row r="313" spans="2:65" s="10" customFormat="1" ht="16.5" customHeight="1">
      <c r="B313" s="167"/>
      <c r="C313" s="168"/>
      <c r="D313" s="168"/>
      <c r="E313" s="169" t="s">
        <v>5</v>
      </c>
      <c r="F313" s="262" t="s">
        <v>453</v>
      </c>
      <c r="G313" s="263"/>
      <c r="H313" s="263"/>
      <c r="I313" s="263"/>
      <c r="J313" s="168"/>
      <c r="K313" s="169" t="s">
        <v>5</v>
      </c>
      <c r="L313" s="168"/>
      <c r="M313" s="168"/>
      <c r="N313" s="168"/>
      <c r="O313" s="168"/>
      <c r="P313" s="168"/>
      <c r="Q313" s="168"/>
      <c r="R313" s="170"/>
      <c r="T313" s="171"/>
      <c r="U313" s="168"/>
      <c r="V313" s="168"/>
      <c r="W313" s="168"/>
      <c r="X313" s="168"/>
      <c r="Y313" s="168"/>
      <c r="Z313" s="168"/>
      <c r="AA313" s="172"/>
      <c r="AT313" s="173" t="s">
        <v>154</v>
      </c>
      <c r="AU313" s="173" t="s">
        <v>125</v>
      </c>
      <c r="AV313" s="10" t="s">
        <v>81</v>
      </c>
      <c r="AW313" s="10" t="s">
        <v>31</v>
      </c>
      <c r="AX313" s="10" t="s">
        <v>76</v>
      </c>
      <c r="AY313" s="173" t="s">
        <v>146</v>
      </c>
    </row>
    <row r="314" spans="2:65" s="11" customFormat="1" ht="16.5" customHeight="1">
      <c r="B314" s="174"/>
      <c r="C314" s="175"/>
      <c r="D314" s="175"/>
      <c r="E314" s="176" t="s">
        <v>5</v>
      </c>
      <c r="F314" s="264" t="s">
        <v>454</v>
      </c>
      <c r="G314" s="265"/>
      <c r="H314" s="265"/>
      <c r="I314" s="265"/>
      <c r="J314" s="175"/>
      <c r="K314" s="177">
        <v>136.96</v>
      </c>
      <c r="L314" s="175"/>
      <c r="M314" s="175"/>
      <c r="N314" s="175"/>
      <c r="O314" s="175"/>
      <c r="P314" s="175"/>
      <c r="Q314" s="175"/>
      <c r="R314" s="178"/>
      <c r="T314" s="179"/>
      <c r="U314" s="175"/>
      <c r="V314" s="175"/>
      <c r="W314" s="175"/>
      <c r="X314" s="175"/>
      <c r="Y314" s="175"/>
      <c r="Z314" s="175"/>
      <c r="AA314" s="180"/>
      <c r="AT314" s="181" t="s">
        <v>154</v>
      </c>
      <c r="AU314" s="181" t="s">
        <v>125</v>
      </c>
      <c r="AV314" s="11" t="s">
        <v>125</v>
      </c>
      <c r="AW314" s="11" t="s">
        <v>31</v>
      </c>
      <c r="AX314" s="11" t="s">
        <v>76</v>
      </c>
      <c r="AY314" s="181" t="s">
        <v>146</v>
      </c>
    </row>
    <row r="315" spans="2:65" s="12" customFormat="1" ht="16.5" customHeight="1">
      <c r="B315" s="182"/>
      <c r="C315" s="183"/>
      <c r="D315" s="183"/>
      <c r="E315" s="184" t="s">
        <v>5</v>
      </c>
      <c r="F315" s="256" t="s">
        <v>156</v>
      </c>
      <c r="G315" s="257"/>
      <c r="H315" s="257"/>
      <c r="I315" s="257"/>
      <c r="J315" s="183"/>
      <c r="K315" s="185">
        <v>136.96</v>
      </c>
      <c r="L315" s="183"/>
      <c r="M315" s="183"/>
      <c r="N315" s="183"/>
      <c r="O315" s="183"/>
      <c r="P315" s="183"/>
      <c r="Q315" s="183"/>
      <c r="R315" s="186"/>
      <c r="T315" s="187"/>
      <c r="U315" s="183"/>
      <c r="V315" s="183"/>
      <c r="W315" s="183"/>
      <c r="X315" s="183"/>
      <c r="Y315" s="183"/>
      <c r="Z315" s="183"/>
      <c r="AA315" s="188"/>
      <c r="AT315" s="189" t="s">
        <v>154</v>
      </c>
      <c r="AU315" s="189" t="s">
        <v>125</v>
      </c>
      <c r="AV315" s="12" t="s">
        <v>151</v>
      </c>
      <c r="AW315" s="12" t="s">
        <v>31</v>
      </c>
      <c r="AX315" s="12" t="s">
        <v>81</v>
      </c>
      <c r="AY315" s="189" t="s">
        <v>146</v>
      </c>
    </row>
    <row r="316" spans="2:65" s="1" customFormat="1" ht="38.25" customHeight="1">
      <c r="B316" s="129"/>
      <c r="C316" s="158" t="s">
        <v>455</v>
      </c>
      <c r="D316" s="158" t="s">
        <v>147</v>
      </c>
      <c r="E316" s="159" t="s">
        <v>456</v>
      </c>
      <c r="F316" s="258" t="s">
        <v>457</v>
      </c>
      <c r="G316" s="258"/>
      <c r="H316" s="258"/>
      <c r="I316" s="258"/>
      <c r="J316" s="160" t="s">
        <v>220</v>
      </c>
      <c r="K316" s="161">
        <v>6.9000000000000006E-2</v>
      </c>
      <c r="L316" s="254">
        <v>0</v>
      </c>
      <c r="M316" s="254"/>
      <c r="N316" s="244">
        <f>ROUND(L316*K316,3)</f>
        <v>0</v>
      </c>
      <c r="O316" s="244"/>
      <c r="P316" s="244"/>
      <c r="Q316" s="244"/>
      <c r="R316" s="132"/>
      <c r="T316" s="163" t="s">
        <v>5</v>
      </c>
      <c r="U316" s="46" t="s">
        <v>43</v>
      </c>
      <c r="V316" s="38"/>
      <c r="W316" s="164">
        <f>V316*K316</f>
        <v>0</v>
      </c>
      <c r="X316" s="164">
        <v>0</v>
      </c>
      <c r="Y316" s="164">
        <f>X316*K316</f>
        <v>0</v>
      </c>
      <c r="Z316" s="164">
        <v>0</v>
      </c>
      <c r="AA316" s="165">
        <f>Z316*K316</f>
        <v>0</v>
      </c>
      <c r="AR316" s="21" t="s">
        <v>239</v>
      </c>
      <c r="AT316" s="21" t="s">
        <v>147</v>
      </c>
      <c r="AU316" s="21" t="s">
        <v>125</v>
      </c>
      <c r="AY316" s="21" t="s">
        <v>146</v>
      </c>
      <c r="BE316" s="103">
        <f>IF(U316="základná",N316,0)</f>
        <v>0</v>
      </c>
      <c r="BF316" s="103">
        <f>IF(U316="znížená",N316,0)</f>
        <v>0</v>
      </c>
      <c r="BG316" s="103">
        <f>IF(U316="zákl. prenesená",N316,0)</f>
        <v>0</v>
      </c>
      <c r="BH316" s="103">
        <f>IF(U316="zníž. prenesená",N316,0)</f>
        <v>0</v>
      </c>
      <c r="BI316" s="103">
        <f>IF(U316="nulová",N316,0)</f>
        <v>0</v>
      </c>
      <c r="BJ316" s="21" t="s">
        <v>125</v>
      </c>
      <c r="BK316" s="166">
        <f>ROUND(L316*K316,3)</f>
        <v>0</v>
      </c>
      <c r="BL316" s="21" t="s">
        <v>239</v>
      </c>
      <c r="BM316" s="21" t="s">
        <v>458</v>
      </c>
    </row>
    <row r="317" spans="2:65" s="9" customFormat="1" ht="29.85" customHeight="1">
      <c r="B317" s="147"/>
      <c r="C317" s="148"/>
      <c r="D317" s="157" t="s">
        <v>117</v>
      </c>
      <c r="E317" s="157"/>
      <c r="F317" s="157"/>
      <c r="G317" s="157"/>
      <c r="H317" s="157"/>
      <c r="I317" s="157"/>
      <c r="J317" s="157"/>
      <c r="K317" s="157"/>
      <c r="L317" s="157"/>
      <c r="M317" s="157"/>
      <c r="N317" s="247">
        <f>BK317</f>
        <v>0</v>
      </c>
      <c r="O317" s="248"/>
      <c r="P317" s="248"/>
      <c r="Q317" s="248"/>
      <c r="R317" s="150"/>
      <c r="T317" s="151"/>
      <c r="U317" s="148"/>
      <c r="V317" s="148"/>
      <c r="W317" s="152">
        <f>SUM(W318:W336)</f>
        <v>0</v>
      </c>
      <c r="X317" s="148"/>
      <c r="Y317" s="152">
        <f>SUM(Y318:Y336)</f>
        <v>5.5647273999999989</v>
      </c>
      <c r="Z317" s="148"/>
      <c r="AA317" s="153">
        <f>SUM(AA318:AA336)</f>
        <v>0</v>
      </c>
      <c r="AR317" s="154" t="s">
        <v>125</v>
      </c>
      <c r="AT317" s="155" t="s">
        <v>75</v>
      </c>
      <c r="AU317" s="155" t="s">
        <v>81</v>
      </c>
      <c r="AY317" s="154" t="s">
        <v>146</v>
      </c>
      <c r="BK317" s="156">
        <f>SUM(BK318:BK336)</f>
        <v>0</v>
      </c>
    </row>
    <row r="318" spans="2:65" s="1" customFormat="1" ht="38.25" customHeight="1">
      <c r="B318" s="129"/>
      <c r="C318" s="158" t="s">
        <v>459</v>
      </c>
      <c r="D318" s="158" t="s">
        <v>147</v>
      </c>
      <c r="E318" s="159" t="s">
        <v>460</v>
      </c>
      <c r="F318" s="258" t="s">
        <v>461</v>
      </c>
      <c r="G318" s="258"/>
      <c r="H318" s="258"/>
      <c r="I318" s="258"/>
      <c r="J318" s="160" t="s">
        <v>150</v>
      </c>
      <c r="K318" s="161">
        <v>170.4</v>
      </c>
      <c r="L318" s="254">
        <v>0</v>
      </c>
      <c r="M318" s="254"/>
      <c r="N318" s="244">
        <f>ROUND(L318*K318,3)</f>
        <v>0</v>
      </c>
      <c r="O318" s="244"/>
      <c r="P318" s="244"/>
      <c r="Q318" s="244"/>
      <c r="R318" s="132"/>
      <c r="T318" s="163" t="s">
        <v>5</v>
      </c>
      <c r="U318" s="46" t="s">
        <v>43</v>
      </c>
      <c r="V318" s="38"/>
      <c r="W318" s="164">
        <f>V318*K318</f>
        <v>0</v>
      </c>
      <c r="X318" s="164">
        <v>3.8999999999999998E-3</v>
      </c>
      <c r="Y318" s="164">
        <f>X318*K318</f>
        <v>0.66456000000000004</v>
      </c>
      <c r="Z318" s="164">
        <v>0</v>
      </c>
      <c r="AA318" s="165">
        <f>Z318*K318</f>
        <v>0</v>
      </c>
      <c r="AR318" s="21" t="s">
        <v>239</v>
      </c>
      <c r="AT318" s="21" t="s">
        <v>147</v>
      </c>
      <c r="AU318" s="21" t="s">
        <v>125</v>
      </c>
      <c r="AY318" s="21" t="s">
        <v>146</v>
      </c>
      <c r="BE318" s="103">
        <f>IF(U318="základná",N318,0)</f>
        <v>0</v>
      </c>
      <c r="BF318" s="103">
        <f>IF(U318="znížená",N318,0)</f>
        <v>0</v>
      </c>
      <c r="BG318" s="103">
        <f>IF(U318="zákl. prenesená",N318,0)</f>
        <v>0</v>
      </c>
      <c r="BH318" s="103">
        <f>IF(U318="zníž. prenesená",N318,0)</f>
        <v>0</v>
      </c>
      <c r="BI318" s="103">
        <f>IF(U318="nulová",N318,0)</f>
        <v>0</v>
      </c>
      <c r="BJ318" s="21" t="s">
        <v>125</v>
      </c>
      <c r="BK318" s="166">
        <f>ROUND(L318*K318,3)</f>
        <v>0</v>
      </c>
      <c r="BL318" s="21" t="s">
        <v>239</v>
      </c>
      <c r="BM318" s="21" t="s">
        <v>462</v>
      </c>
    </row>
    <row r="319" spans="2:65" s="10" customFormat="1" ht="16.5" customHeight="1">
      <c r="B319" s="167"/>
      <c r="C319" s="168"/>
      <c r="D319" s="168"/>
      <c r="E319" s="169" t="s">
        <v>5</v>
      </c>
      <c r="F319" s="262" t="s">
        <v>463</v>
      </c>
      <c r="G319" s="263"/>
      <c r="H319" s="263"/>
      <c r="I319" s="263"/>
      <c r="J319" s="168"/>
      <c r="K319" s="169" t="s">
        <v>5</v>
      </c>
      <c r="L319" s="168"/>
      <c r="M319" s="168"/>
      <c r="N319" s="168"/>
      <c r="O319" s="168"/>
      <c r="P319" s="168"/>
      <c r="Q319" s="168"/>
      <c r="R319" s="170"/>
      <c r="T319" s="171"/>
      <c r="U319" s="168"/>
      <c r="V319" s="168"/>
      <c r="W319" s="168"/>
      <c r="X319" s="168"/>
      <c r="Y319" s="168"/>
      <c r="Z319" s="168"/>
      <c r="AA319" s="172"/>
      <c r="AT319" s="173" t="s">
        <v>154</v>
      </c>
      <c r="AU319" s="173" t="s">
        <v>125</v>
      </c>
      <c r="AV319" s="10" t="s">
        <v>81</v>
      </c>
      <c r="AW319" s="10" t="s">
        <v>31</v>
      </c>
      <c r="AX319" s="10" t="s">
        <v>76</v>
      </c>
      <c r="AY319" s="173" t="s">
        <v>146</v>
      </c>
    </row>
    <row r="320" spans="2:65" s="11" customFormat="1" ht="16.5" customHeight="1">
      <c r="B320" s="174"/>
      <c r="C320" s="175"/>
      <c r="D320" s="175"/>
      <c r="E320" s="176" t="s">
        <v>5</v>
      </c>
      <c r="F320" s="264" t="s">
        <v>464</v>
      </c>
      <c r="G320" s="265"/>
      <c r="H320" s="265"/>
      <c r="I320" s="265"/>
      <c r="J320" s="175"/>
      <c r="K320" s="177">
        <v>170.4</v>
      </c>
      <c r="L320" s="175"/>
      <c r="M320" s="175"/>
      <c r="N320" s="175"/>
      <c r="O320" s="175"/>
      <c r="P320" s="175"/>
      <c r="Q320" s="175"/>
      <c r="R320" s="178"/>
      <c r="T320" s="179"/>
      <c r="U320" s="175"/>
      <c r="V320" s="175"/>
      <c r="W320" s="175"/>
      <c r="X320" s="175"/>
      <c r="Y320" s="175"/>
      <c r="Z320" s="175"/>
      <c r="AA320" s="180"/>
      <c r="AT320" s="181" t="s">
        <v>154</v>
      </c>
      <c r="AU320" s="181" t="s">
        <v>125</v>
      </c>
      <c r="AV320" s="11" t="s">
        <v>125</v>
      </c>
      <c r="AW320" s="11" t="s">
        <v>31</v>
      </c>
      <c r="AX320" s="11" t="s">
        <v>76</v>
      </c>
      <c r="AY320" s="181" t="s">
        <v>146</v>
      </c>
    </row>
    <row r="321" spans="2:65" s="12" customFormat="1" ht="16.5" customHeight="1">
      <c r="B321" s="182"/>
      <c r="C321" s="183"/>
      <c r="D321" s="183"/>
      <c r="E321" s="184" t="s">
        <v>5</v>
      </c>
      <c r="F321" s="256" t="s">
        <v>156</v>
      </c>
      <c r="G321" s="257"/>
      <c r="H321" s="257"/>
      <c r="I321" s="257"/>
      <c r="J321" s="183"/>
      <c r="K321" s="185">
        <v>170.4</v>
      </c>
      <c r="L321" s="183"/>
      <c r="M321" s="183"/>
      <c r="N321" s="183"/>
      <c r="O321" s="183"/>
      <c r="P321" s="183"/>
      <c r="Q321" s="183"/>
      <c r="R321" s="186"/>
      <c r="T321" s="187"/>
      <c r="U321" s="183"/>
      <c r="V321" s="183"/>
      <c r="W321" s="183"/>
      <c r="X321" s="183"/>
      <c r="Y321" s="183"/>
      <c r="Z321" s="183"/>
      <c r="AA321" s="188"/>
      <c r="AT321" s="189" t="s">
        <v>154</v>
      </c>
      <c r="AU321" s="189" t="s">
        <v>125</v>
      </c>
      <c r="AV321" s="12" t="s">
        <v>151</v>
      </c>
      <c r="AW321" s="12" t="s">
        <v>31</v>
      </c>
      <c r="AX321" s="12" t="s">
        <v>81</v>
      </c>
      <c r="AY321" s="189" t="s">
        <v>146</v>
      </c>
    </row>
    <row r="322" spans="2:65" s="1" customFormat="1" ht="25.5" customHeight="1">
      <c r="B322" s="129"/>
      <c r="C322" s="190" t="s">
        <v>465</v>
      </c>
      <c r="D322" s="190" t="s">
        <v>306</v>
      </c>
      <c r="E322" s="191" t="s">
        <v>466</v>
      </c>
      <c r="F322" s="261" t="s">
        <v>467</v>
      </c>
      <c r="G322" s="261"/>
      <c r="H322" s="261"/>
      <c r="I322" s="261"/>
      <c r="J322" s="192" t="s">
        <v>150</v>
      </c>
      <c r="K322" s="193">
        <v>173.80799999999999</v>
      </c>
      <c r="L322" s="255">
        <v>0</v>
      </c>
      <c r="M322" s="255"/>
      <c r="N322" s="249">
        <f>ROUND(L322*K322,3)</f>
        <v>0</v>
      </c>
      <c r="O322" s="244"/>
      <c r="P322" s="244"/>
      <c r="Q322" s="244"/>
      <c r="R322" s="132"/>
      <c r="T322" s="163" t="s">
        <v>5</v>
      </c>
      <c r="U322" s="46" t="s">
        <v>43</v>
      </c>
      <c r="V322" s="38"/>
      <c r="W322" s="164">
        <f>V322*K322</f>
        <v>0</v>
      </c>
      <c r="X322" s="164">
        <v>2.4899999999999999E-2</v>
      </c>
      <c r="Y322" s="164">
        <f>X322*K322</f>
        <v>4.3278191999999995</v>
      </c>
      <c r="Z322" s="164">
        <v>0</v>
      </c>
      <c r="AA322" s="165">
        <f>Z322*K322</f>
        <v>0</v>
      </c>
      <c r="AR322" s="21" t="s">
        <v>319</v>
      </c>
      <c r="AT322" s="21" t="s">
        <v>306</v>
      </c>
      <c r="AU322" s="21" t="s">
        <v>125</v>
      </c>
      <c r="AY322" s="21" t="s">
        <v>146</v>
      </c>
      <c r="BE322" s="103">
        <f>IF(U322="základná",N322,0)</f>
        <v>0</v>
      </c>
      <c r="BF322" s="103">
        <f>IF(U322="znížená",N322,0)</f>
        <v>0</v>
      </c>
      <c r="BG322" s="103">
        <f>IF(U322="zákl. prenesená",N322,0)</f>
        <v>0</v>
      </c>
      <c r="BH322" s="103">
        <f>IF(U322="zníž. prenesená",N322,0)</f>
        <v>0</v>
      </c>
      <c r="BI322" s="103">
        <f>IF(U322="nulová",N322,0)</f>
        <v>0</v>
      </c>
      <c r="BJ322" s="21" t="s">
        <v>125</v>
      </c>
      <c r="BK322" s="166">
        <f>ROUND(L322*K322,3)</f>
        <v>0</v>
      </c>
      <c r="BL322" s="21" t="s">
        <v>239</v>
      </c>
      <c r="BM322" s="21" t="s">
        <v>468</v>
      </c>
    </row>
    <row r="323" spans="2:65" s="11" customFormat="1" ht="16.5" customHeight="1">
      <c r="B323" s="174"/>
      <c r="C323" s="175"/>
      <c r="D323" s="175"/>
      <c r="E323" s="176" t="s">
        <v>5</v>
      </c>
      <c r="F323" s="259" t="s">
        <v>464</v>
      </c>
      <c r="G323" s="260"/>
      <c r="H323" s="260"/>
      <c r="I323" s="260"/>
      <c r="J323" s="175"/>
      <c r="K323" s="177">
        <v>170.4</v>
      </c>
      <c r="L323" s="175"/>
      <c r="M323" s="175"/>
      <c r="N323" s="175"/>
      <c r="O323" s="175"/>
      <c r="P323" s="175"/>
      <c r="Q323" s="175"/>
      <c r="R323" s="178"/>
      <c r="T323" s="179"/>
      <c r="U323" s="175"/>
      <c r="V323" s="175"/>
      <c r="W323" s="175"/>
      <c r="X323" s="175"/>
      <c r="Y323" s="175"/>
      <c r="Z323" s="175"/>
      <c r="AA323" s="180"/>
      <c r="AT323" s="181" t="s">
        <v>154</v>
      </c>
      <c r="AU323" s="181" t="s">
        <v>125</v>
      </c>
      <c r="AV323" s="11" t="s">
        <v>125</v>
      </c>
      <c r="AW323" s="11" t="s">
        <v>31</v>
      </c>
      <c r="AX323" s="11" t="s">
        <v>76</v>
      </c>
      <c r="AY323" s="181" t="s">
        <v>146</v>
      </c>
    </row>
    <row r="324" spans="2:65" s="12" customFormat="1" ht="16.5" customHeight="1">
      <c r="B324" s="182"/>
      <c r="C324" s="183"/>
      <c r="D324" s="183"/>
      <c r="E324" s="184" t="s">
        <v>5</v>
      </c>
      <c r="F324" s="256" t="s">
        <v>156</v>
      </c>
      <c r="G324" s="257"/>
      <c r="H324" s="257"/>
      <c r="I324" s="257"/>
      <c r="J324" s="183"/>
      <c r="K324" s="185">
        <v>170.4</v>
      </c>
      <c r="L324" s="183"/>
      <c r="M324" s="183"/>
      <c r="N324" s="183"/>
      <c r="O324" s="183"/>
      <c r="P324" s="183"/>
      <c r="Q324" s="183"/>
      <c r="R324" s="186"/>
      <c r="T324" s="187"/>
      <c r="U324" s="183"/>
      <c r="V324" s="183"/>
      <c r="W324" s="183"/>
      <c r="X324" s="183"/>
      <c r="Y324" s="183"/>
      <c r="Z324" s="183"/>
      <c r="AA324" s="188"/>
      <c r="AT324" s="189" t="s">
        <v>154</v>
      </c>
      <c r="AU324" s="189" t="s">
        <v>125</v>
      </c>
      <c r="AV324" s="12" t="s">
        <v>151</v>
      </c>
      <c r="AW324" s="12" t="s">
        <v>31</v>
      </c>
      <c r="AX324" s="12" t="s">
        <v>81</v>
      </c>
      <c r="AY324" s="189" t="s">
        <v>146</v>
      </c>
    </row>
    <row r="325" spans="2:65" s="1" customFormat="1" ht="25.5" customHeight="1">
      <c r="B325" s="129"/>
      <c r="C325" s="158" t="s">
        <v>469</v>
      </c>
      <c r="D325" s="158" t="s">
        <v>147</v>
      </c>
      <c r="E325" s="159" t="s">
        <v>470</v>
      </c>
      <c r="F325" s="258" t="s">
        <v>471</v>
      </c>
      <c r="G325" s="258"/>
      <c r="H325" s="258"/>
      <c r="I325" s="258"/>
      <c r="J325" s="160" t="s">
        <v>180</v>
      </c>
      <c r="K325" s="161">
        <v>70.36</v>
      </c>
      <c r="L325" s="254">
        <v>0</v>
      </c>
      <c r="M325" s="254"/>
      <c r="N325" s="244">
        <f>ROUND(L325*K325,3)</f>
        <v>0</v>
      </c>
      <c r="O325" s="244"/>
      <c r="P325" s="244"/>
      <c r="Q325" s="244"/>
      <c r="R325" s="132"/>
      <c r="T325" s="163" t="s">
        <v>5</v>
      </c>
      <c r="U325" s="46" t="s">
        <v>43</v>
      </c>
      <c r="V325" s="38"/>
      <c r="W325" s="164">
        <f>V325*K325</f>
        <v>0</v>
      </c>
      <c r="X325" s="164">
        <v>7.2199999999999999E-3</v>
      </c>
      <c r="Y325" s="164">
        <f>X325*K325</f>
        <v>0.50799919999999998</v>
      </c>
      <c r="Z325" s="164">
        <v>0</v>
      </c>
      <c r="AA325" s="165">
        <f>Z325*K325</f>
        <v>0</v>
      </c>
      <c r="AR325" s="21" t="s">
        <v>239</v>
      </c>
      <c r="AT325" s="21" t="s">
        <v>147</v>
      </c>
      <c r="AU325" s="21" t="s">
        <v>125</v>
      </c>
      <c r="AY325" s="21" t="s">
        <v>146</v>
      </c>
      <c r="BE325" s="103">
        <f>IF(U325="základná",N325,0)</f>
        <v>0</v>
      </c>
      <c r="BF325" s="103">
        <f>IF(U325="znížená",N325,0)</f>
        <v>0</v>
      </c>
      <c r="BG325" s="103">
        <f>IF(U325="zákl. prenesená",N325,0)</f>
        <v>0</v>
      </c>
      <c r="BH325" s="103">
        <f>IF(U325="zníž. prenesená",N325,0)</f>
        <v>0</v>
      </c>
      <c r="BI325" s="103">
        <f>IF(U325="nulová",N325,0)</f>
        <v>0</v>
      </c>
      <c r="BJ325" s="21" t="s">
        <v>125</v>
      </c>
      <c r="BK325" s="166">
        <f>ROUND(L325*K325,3)</f>
        <v>0</v>
      </c>
      <c r="BL325" s="21" t="s">
        <v>239</v>
      </c>
      <c r="BM325" s="21" t="s">
        <v>472</v>
      </c>
    </row>
    <row r="326" spans="2:65" s="10" customFormat="1" ht="16.5" customHeight="1">
      <c r="B326" s="167"/>
      <c r="C326" s="168"/>
      <c r="D326" s="168"/>
      <c r="E326" s="169" t="s">
        <v>5</v>
      </c>
      <c r="F326" s="262" t="s">
        <v>473</v>
      </c>
      <c r="G326" s="263"/>
      <c r="H326" s="263"/>
      <c r="I326" s="263"/>
      <c r="J326" s="168"/>
      <c r="K326" s="169" t="s">
        <v>5</v>
      </c>
      <c r="L326" s="168"/>
      <c r="M326" s="168"/>
      <c r="N326" s="168"/>
      <c r="O326" s="168"/>
      <c r="P326" s="168"/>
      <c r="Q326" s="168"/>
      <c r="R326" s="170"/>
      <c r="T326" s="171"/>
      <c r="U326" s="168"/>
      <c r="V326" s="168"/>
      <c r="W326" s="168"/>
      <c r="X326" s="168"/>
      <c r="Y326" s="168"/>
      <c r="Z326" s="168"/>
      <c r="AA326" s="172"/>
      <c r="AT326" s="173" t="s">
        <v>154</v>
      </c>
      <c r="AU326" s="173" t="s">
        <v>125</v>
      </c>
      <c r="AV326" s="10" t="s">
        <v>81</v>
      </c>
      <c r="AW326" s="10" t="s">
        <v>31</v>
      </c>
      <c r="AX326" s="10" t="s">
        <v>76</v>
      </c>
      <c r="AY326" s="173" t="s">
        <v>146</v>
      </c>
    </row>
    <row r="327" spans="2:65" s="11" customFormat="1" ht="16.5" customHeight="1">
      <c r="B327" s="174"/>
      <c r="C327" s="175"/>
      <c r="D327" s="175"/>
      <c r="E327" s="176" t="s">
        <v>5</v>
      </c>
      <c r="F327" s="264" t="s">
        <v>474</v>
      </c>
      <c r="G327" s="265"/>
      <c r="H327" s="265"/>
      <c r="I327" s="265"/>
      <c r="J327" s="175"/>
      <c r="K327" s="177">
        <v>10.25</v>
      </c>
      <c r="L327" s="175"/>
      <c r="M327" s="175"/>
      <c r="N327" s="175"/>
      <c r="O327" s="175"/>
      <c r="P327" s="175"/>
      <c r="Q327" s="175"/>
      <c r="R327" s="178"/>
      <c r="T327" s="179"/>
      <c r="U327" s="175"/>
      <c r="V327" s="175"/>
      <c r="W327" s="175"/>
      <c r="X327" s="175"/>
      <c r="Y327" s="175"/>
      <c r="Z327" s="175"/>
      <c r="AA327" s="180"/>
      <c r="AT327" s="181" t="s">
        <v>154</v>
      </c>
      <c r="AU327" s="181" t="s">
        <v>125</v>
      </c>
      <c r="AV327" s="11" t="s">
        <v>125</v>
      </c>
      <c r="AW327" s="11" t="s">
        <v>31</v>
      </c>
      <c r="AX327" s="11" t="s">
        <v>76</v>
      </c>
      <c r="AY327" s="181" t="s">
        <v>146</v>
      </c>
    </row>
    <row r="328" spans="2:65" s="10" customFormat="1" ht="16.5" customHeight="1">
      <c r="B328" s="167"/>
      <c r="C328" s="168"/>
      <c r="D328" s="168"/>
      <c r="E328" s="169" t="s">
        <v>5</v>
      </c>
      <c r="F328" s="266" t="s">
        <v>475</v>
      </c>
      <c r="G328" s="267"/>
      <c r="H328" s="267"/>
      <c r="I328" s="267"/>
      <c r="J328" s="168"/>
      <c r="K328" s="169" t="s">
        <v>5</v>
      </c>
      <c r="L328" s="168"/>
      <c r="M328" s="168"/>
      <c r="N328" s="168"/>
      <c r="O328" s="168"/>
      <c r="P328" s="168"/>
      <c r="Q328" s="168"/>
      <c r="R328" s="170"/>
      <c r="T328" s="171"/>
      <c r="U328" s="168"/>
      <c r="V328" s="168"/>
      <c r="W328" s="168"/>
      <c r="X328" s="168"/>
      <c r="Y328" s="168"/>
      <c r="Z328" s="168"/>
      <c r="AA328" s="172"/>
      <c r="AT328" s="173" t="s">
        <v>154</v>
      </c>
      <c r="AU328" s="173" t="s">
        <v>125</v>
      </c>
      <c r="AV328" s="10" t="s">
        <v>81</v>
      </c>
      <c r="AW328" s="10" t="s">
        <v>31</v>
      </c>
      <c r="AX328" s="10" t="s">
        <v>76</v>
      </c>
      <c r="AY328" s="173" t="s">
        <v>146</v>
      </c>
    </row>
    <row r="329" spans="2:65" s="11" customFormat="1" ht="16.5" customHeight="1">
      <c r="B329" s="174"/>
      <c r="C329" s="175"/>
      <c r="D329" s="175"/>
      <c r="E329" s="176" t="s">
        <v>5</v>
      </c>
      <c r="F329" s="264" t="s">
        <v>476</v>
      </c>
      <c r="G329" s="265"/>
      <c r="H329" s="265"/>
      <c r="I329" s="265"/>
      <c r="J329" s="175"/>
      <c r="K329" s="177">
        <v>3.76</v>
      </c>
      <c r="L329" s="175"/>
      <c r="M329" s="175"/>
      <c r="N329" s="175"/>
      <c r="O329" s="175"/>
      <c r="P329" s="175"/>
      <c r="Q329" s="175"/>
      <c r="R329" s="178"/>
      <c r="T329" s="179"/>
      <c r="U329" s="175"/>
      <c r="V329" s="175"/>
      <c r="W329" s="175"/>
      <c r="X329" s="175"/>
      <c r="Y329" s="175"/>
      <c r="Z329" s="175"/>
      <c r="AA329" s="180"/>
      <c r="AT329" s="181" t="s">
        <v>154</v>
      </c>
      <c r="AU329" s="181" t="s">
        <v>125</v>
      </c>
      <c r="AV329" s="11" t="s">
        <v>125</v>
      </c>
      <c r="AW329" s="11" t="s">
        <v>31</v>
      </c>
      <c r="AX329" s="11" t="s">
        <v>76</v>
      </c>
      <c r="AY329" s="181" t="s">
        <v>146</v>
      </c>
    </row>
    <row r="330" spans="2:65" s="10" customFormat="1" ht="16.5" customHeight="1">
      <c r="B330" s="167"/>
      <c r="C330" s="168"/>
      <c r="D330" s="168"/>
      <c r="E330" s="169" t="s">
        <v>5</v>
      </c>
      <c r="F330" s="266" t="s">
        <v>477</v>
      </c>
      <c r="G330" s="267"/>
      <c r="H330" s="267"/>
      <c r="I330" s="267"/>
      <c r="J330" s="168"/>
      <c r="K330" s="169" t="s">
        <v>5</v>
      </c>
      <c r="L330" s="168"/>
      <c r="M330" s="168"/>
      <c r="N330" s="168"/>
      <c r="O330" s="168"/>
      <c r="P330" s="168"/>
      <c r="Q330" s="168"/>
      <c r="R330" s="170"/>
      <c r="T330" s="171"/>
      <c r="U330" s="168"/>
      <c r="V330" s="168"/>
      <c r="W330" s="168"/>
      <c r="X330" s="168"/>
      <c r="Y330" s="168"/>
      <c r="Z330" s="168"/>
      <c r="AA330" s="172"/>
      <c r="AT330" s="173" t="s">
        <v>154</v>
      </c>
      <c r="AU330" s="173" t="s">
        <v>125</v>
      </c>
      <c r="AV330" s="10" t="s">
        <v>81</v>
      </c>
      <c r="AW330" s="10" t="s">
        <v>31</v>
      </c>
      <c r="AX330" s="10" t="s">
        <v>76</v>
      </c>
      <c r="AY330" s="173" t="s">
        <v>146</v>
      </c>
    </row>
    <row r="331" spans="2:65" s="11" customFormat="1" ht="16.5" customHeight="1">
      <c r="B331" s="174"/>
      <c r="C331" s="175"/>
      <c r="D331" s="175"/>
      <c r="E331" s="176" t="s">
        <v>5</v>
      </c>
      <c r="F331" s="264" t="s">
        <v>478</v>
      </c>
      <c r="G331" s="265"/>
      <c r="H331" s="265"/>
      <c r="I331" s="265"/>
      <c r="J331" s="175"/>
      <c r="K331" s="177">
        <v>56.35</v>
      </c>
      <c r="L331" s="175"/>
      <c r="M331" s="175"/>
      <c r="N331" s="175"/>
      <c r="O331" s="175"/>
      <c r="P331" s="175"/>
      <c r="Q331" s="175"/>
      <c r="R331" s="178"/>
      <c r="T331" s="179"/>
      <c r="U331" s="175"/>
      <c r="V331" s="175"/>
      <c r="W331" s="175"/>
      <c r="X331" s="175"/>
      <c r="Y331" s="175"/>
      <c r="Z331" s="175"/>
      <c r="AA331" s="180"/>
      <c r="AT331" s="181" t="s">
        <v>154</v>
      </c>
      <c r="AU331" s="181" t="s">
        <v>125</v>
      </c>
      <c r="AV331" s="11" t="s">
        <v>125</v>
      </c>
      <c r="AW331" s="11" t="s">
        <v>31</v>
      </c>
      <c r="AX331" s="11" t="s">
        <v>76</v>
      </c>
      <c r="AY331" s="181" t="s">
        <v>146</v>
      </c>
    </row>
    <row r="332" spans="2:65" s="12" customFormat="1" ht="16.5" customHeight="1">
      <c r="B332" s="182"/>
      <c r="C332" s="183"/>
      <c r="D332" s="183"/>
      <c r="E332" s="184" t="s">
        <v>5</v>
      </c>
      <c r="F332" s="256" t="s">
        <v>156</v>
      </c>
      <c r="G332" s="257"/>
      <c r="H332" s="257"/>
      <c r="I332" s="257"/>
      <c r="J332" s="183"/>
      <c r="K332" s="185">
        <v>70.36</v>
      </c>
      <c r="L332" s="183"/>
      <c r="M332" s="183"/>
      <c r="N332" s="183"/>
      <c r="O332" s="183"/>
      <c r="P332" s="183"/>
      <c r="Q332" s="183"/>
      <c r="R332" s="186"/>
      <c r="T332" s="187"/>
      <c r="U332" s="183"/>
      <c r="V332" s="183"/>
      <c r="W332" s="183"/>
      <c r="X332" s="183"/>
      <c r="Y332" s="183"/>
      <c r="Z332" s="183"/>
      <c r="AA332" s="188"/>
      <c r="AT332" s="189" t="s">
        <v>154</v>
      </c>
      <c r="AU332" s="189" t="s">
        <v>125</v>
      </c>
      <c r="AV332" s="12" t="s">
        <v>151</v>
      </c>
      <c r="AW332" s="12" t="s">
        <v>31</v>
      </c>
      <c r="AX332" s="12" t="s">
        <v>81</v>
      </c>
      <c r="AY332" s="189" t="s">
        <v>146</v>
      </c>
    </row>
    <row r="333" spans="2:65" s="1" customFormat="1" ht="16.5" customHeight="1">
      <c r="B333" s="129"/>
      <c r="C333" s="190" t="s">
        <v>479</v>
      </c>
      <c r="D333" s="190" t="s">
        <v>306</v>
      </c>
      <c r="E333" s="191" t="s">
        <v>480</v>
      </c>
      <c r="F333" s="261" t="s">
        <v>481</v>
      </c>
      <c r="G333" s="261"/>
      <c r="H333" s="261"/>
      <c r="I333" s="261"/>
      <c r="J333" s="192" t="s">
        <v>180</v>
      </c>
      <c r="K333" s="193">
        <v>10.25</v>
      </c>
      <c r="L333" s="255">
        <v>0</v>
      </c>
      <c r="M333" s="255"/>
      <c r="N333" s="249">
        <f>ROUND(L333*K333,3)</f>
        <v>0</v>
      </c>
      <c r="O333" s="244"/>
      <c r="P333" s="244"/>
      <c r="Q333" s="244"/>
      <c r="R333" s="132"/>
      <c r="T333" s="163" t="s">
        <v>5</v>
      </c>
      <c r="U333" s="46" t="s">
        <v>43</v>
      </c>
      <c r="V333" s="38"/>
      <c r="W333" s="164">
        <f>V333*K333</f>
        <v>0</v>
      </c>
      <c r="X333" s="164">
        <v>1E-3</v>
      </c>
      <c r="Y333" s="164">
        <f>X333*K333</f>
        <v>1.025E-2</v>
      </c>
      <c r="Z333" s="164">
        <v>0</v>
      </c>
      <c r="AA333" s="165">
        <f>Z333*K333</f>
        <v>0</v>
      </c>
      <c r="AR333" s="21" t="s">
        <v>319</v>
      </c>
      <c r="AT333" s="21" t="s">
        <v>306</v>
      </c>
      <c r="AU333" s="21" t="s">
        <v>125</v>
      </c>
      <c r="AY333" s="21" t="s">
        <v>146</v>
      </c>
      <c r="BE333" s="103">
        <f>IF(U333="základná",N333,0)</f>
        <v>0</v>
      </c>
      <c r="BF333" s="103">
        <f>IF(U333="znížená",N333,0)</f>
        <v>0</v>
      </c>
      <c r="BG333" s="103">
        <f>IF(U333="zákl. prenesená",N333,0)</f>
        <v>0</v>
      </c>
      <c r="BH333" s="103">
        <f>IF(U333="zníž. prenesená",N333,0)</f>
        <v>0</v>
      </c>
      <c r="BI333" s="103">
        <f>IF(U333="nulová",N333,0)</f>
        <v>0</v>
      </c>
      <c r="BJ333" s="21" t="s">
        <v>125</v>
      </c>
      <c r="BK333" s="166">
        <f>ROUND(L333*K333,3)</f>
        <v>0</v>
      </c>
      <c r="BL333" s="21" t="s">
        <v>239</v>
      </c>
      <c r="BM333" s="21" t="s">
        <v>482</v>
      </c>
    </row>
    <row r="334" spans="2:65" s="1" customFormat="1" ht="16.5" customHeight="1">
      <c r="B334" s="129"/>
      <c r="C334" s="190" t="s">
        <v>483</v>
      </c>
      <c r="D334" s="190" t="s">
        <v>306</v>
      </c>
      <c r="E334" s="191" t="s">
        <v>484</v>
      </c>
      <c r="F334" s="261" t="s">
        <v>485</v>
      </c>
      <c r="G334" s="261"/>
      <c r="H334" s="261"/>
      <c r="I334" s="261"/>
      <c r="J334" s="192" t="s">
        <v>180</v>
      </c>
      <c r="K334" s="193">
        <v>3.76</v>
      </c>
      <c r="L334" s="255">
        <v>0</v>
      </c>
      <c r="M334" s="255"/>
      <c r="N334" s="249">
        <f>ROUND(L334*K334,3)</f>
        <v>0</v>
      </c>
      <c r="O334" s="244"/>
      <c r="P334" s="244"/>
      <c r="Q334" s="244"/>
      <c r="R334" s="132"/>
      <c r="T334" s="163" t="s">
        <v>5</v>
      </c>
      <c r="U334" s="46" t="s">
        <v>43</v>
      </c>
      <c r="V334" s="38"/>
      <c r="W334" s="164">
        <f>V334*K334</f>
        <v>0</v>
      </c>
      <c r="X334" s="164">
        <v>8.9999999999999998E-4</v>
      </c>
      <c r="Y334" s="164">
        <f>X334*K334</f>
        <v>3.3839999999999999E-3</v>
      </c>
      <c r="Z334" s="164">
        <v>0</v>
      </c>
      <c r="AA334" s="165">
        <f>Z334*K334</f>
        <v>0</v>
      </c>
      <c r="AR334" s="21" t="s">
        <v>319</v>
      </c>
      <c r="AT334" s="21" t="s">
        <v>306</v>
      </c>
      <c r="AU334" s="21" t="s">
        <v>125</v>
      </c>
      <c r="AY334" s="21" t="s">
        <v>146</v>
      </c>
      <c r="BE334" s="103">
        <f>IF(U334="základná",N334,0)</f>
        <v>0</v>
      </c>
      <c r="BF334" s="103">
        <f>IF(U334="znížená",N334,0)</f>
        <v>0</v>
      </c>
      <c r="BG334" s="103">
        <f>IF(U334="zákl. prenesená",N334,0)</f>
        <v>0</v>
      </c>
      <c r="BH334" s="103">
        <f>IF(U334="zníž. prenesená",N334,0)</f>
        <v>0</v>
      </c>
      <c r="BI334" s="103">
        <f>IF(U334="nulová",N334,0)</f>
        <v>0</v>
      </c>
      <c r="BJ334" s="21" t="s">
        <v>125</v>
      </c>
      <c r="BK334" s="166">
        <f>ROUND(L334*K334,3)</f>
        <v>0</v>
      </c>
      <c r="BL334" s="21" t="s">
        <v>239</v>
      </c>
      <c r="BM334" s="21" t="s">
        <v>486</v>
      </c>
    </row>
    <row r="335" spans="2:65" s="1" customFormat="1" ht="16.5" customHeight="1">
      <c r="B335" s="129"/>
      <c r="C335" s="190" t="s">
        <v>487</v>
      </c>
      <c r="D335" s="190" t="s">
        <v>306</v>
      </c>
      <c r="E335" s="191" t="s">
        <v>488</v>
      </c>
      <c r="F335" s="261" t="s">
        <v>489</v>
      </c>
      <c r="G335" s="261"/>
      <c r="H335" s="261"/>
      <c r="I335" s="261"/>
      <c r="J335" s="192" t="s">
        <v>180</v>
      </c>
      <c r="K335" s="193">
        <v>56.35</v>
      </c>
      <c r="L335" s="255">
        <v>0</v>
      </c>
      <c r="M335" s="255"/>
      <c r="N335" s="249">
        <f>ROUND(L335*K335,3)</f>
        <v>0</v>
      </c>
      <c r="O335" s="244"/>
      <c r="P335" s="244"/>
      <c r="Q335" s="244"/>
      <c r="R335" s="132"/>
      <c r="T335" s="163" t="s">
        <v>5</v>
      </c>
      <c r="U335" s="46" t="s">
        <v>43</v>
      </c>
      <c r="V335" s="38"/>
      <c r="W335" s="164">
        <f>V335*K335</f>
        <v>0</v>
      </c>
      <c r="X335" s="164">
        <v>8.9999999999999998E-4</v>
      </c>
      <c r="Y335" s="164">
        <f>X335*K335</f>
        <v>5.0715000000000003E-2</v>
      </c>
      <c r="Z335" s="164">
        <v>0</v>
      </c>
      <c r="AA335" s="165">
        <f>Z335*K335</f>
        <v>0</v>
      </c>
      <c r="AR335" s="21" t="s">
        <v>319</v>
      </c>
      <c r="AT335" s="21" t="s">
        <v>306</v>
      </c>
      <c r="AU335" s="21" t="s">
        <v>125</v>
      </c>
      <c r="AY335" s="21" t="s">
        <v>146</v>
      </c>
      <c r="BE335" s="103">
        <f>IF(U335="základná",N335,0)</f>
        <v>0</v>
      </c>
      <c r="BF335" s="103">
        <f>IF(U335="znížená",N335,0)</f>
        <v>0</v>
      </c>
      <c r="BG335" s="103">
        <f>IF(U335="zákl. prenesená",N335,0)</f>
        <v>0</v>
      </c>
      <c r="BH335" s="103">
        <f>IF(U335="zníž. prenesená",N335,0)</f>
        <v>0</v>
      </c>
      <c r="BI335" s="103">
        <f>IF(U335="nulová",N335,0)</f>
        <v>0</v>
      </c>
      <c r="BJ335" s="21" t="s">
        <v>125</v>
      </c>
      <c r="BK335" s="166">
        <f>ROUND(L335*K335,3)</f>
        <v>0</v>
      </c>
      <c r="BL335" s="21" t="s">
        <v>239</v>
      </c>
      <c r="BM335" s="21" t="s">
        <v>490</v>
      </c>
    </row>
    <row r="336" spans="2:65" s="1" customFormat="1" ht="25.5" customHeight="1">
      <c r="B336" s="129"/>
      <c r="C336" s="158" t="s">
        <v>491</v>
      </c>
      <c r="D336" s="158" t="s">
        <v>147</v>
      </c>
      <c r="E336" s="159" t="s">
        <v>492</v>
      </c>
      <c r="F336" s="258" t="s">
        <v>493</v>
      </c>
      <c r="G336" s="258"/>
      <c r="H336" s="258"/>
      <c r="I336" s="258"/>
      <c r="J336" s="160" t="s">
        <v>220</v>
      </c>
      <c r="K336" s="161">
        <v>5.5650000000000004</v>
      </c>
      <c r="L336" s="254">
        <v>0</v>
      </c>
      <c r="M336" s="254"/>
      <c r="N336" s="244">
        <f>ROUND(L336*K336,3)</f>
        <v>0</v>
      </c>
      <c r="O336" s="244"/>
      <c r="P336" s="244"/>
      <c r="Q336" s="244"/>
      <c r="R336" s="132"/>
      <c r="T336" s="163" t="s">
        <v>5</v>
      </c>
      <c r="U336" s="46" t="s">
        <v>43</v>
      </c>
      <c r="V336" s="38"/>
      <c r="W336" s="164">
        <f>V336*K336</f>
        <v>0</v>
      </c>
      <c r="X336" s="164">
        <v>0</v>
      </c>
      <c r="Y336" s="164">
        <f>X336*K336</f>
        <v>0</v>
      </c>
      <c r="Z336" s="164">
        <v>0</v>
      </c>
      <c r="AA336" s="165">
        <f>Z336*K336</f>
        <v>0</v>
      </c>
      <c r="AR336" s="21" t="s">
        <v>239</v>
      </c>
      <c r="AT336" s="21" t="s">
        <v>147</v>
      </c>
      <c r="AU336" s="21" t="s">
        <v>125</v>
      </c>
      <c r="AY336" s="21" t="s">
        <v>146</v>
      </c>
      <c r="BE336" s="103">
        <f>IF(U336="základná",N336,0)</f>
        <v>0</v>
      </c>
      <c r="BF336" s="103">
        <f>IF(U336="znížená",N336,0)</f>
        <v>0</v>
      </c>
      <c r="BG336" s="103">
        <f>IF(U336="zákl. prenesená",N336,0)</f>
        <v>0</v>
      </c>
      <c r="BH336" s="103">
        <f>IF(U336="zníž. prenesená",N336,0)</f>
        <v>0</v>
      </c>
      <c r="BI336" s="103">
        <f>IF(U336="nulová",N336,0)</f>
        <v>0</v>
      </c>
      <c r="BJ336" s="21" t="s">
        <v>125</v>
      </c>
      <c r="BK336" s="166">
        <f>ROUND(L336*K336,3)</f>
        <v>0</v>
      </c>
      <c r="BL336" s="21" t="s">
        <v>239</v>
      </c>
      <c r="BM336" s="21" t="s">
        <v>494</v>
      </c>
    </row>
    <row r="337" spans="2:65" s="9" customFormat="1" ht="29.85" customHeight="1">
      <c r="B337" s="147"/>
      <c r="C337" s="148"/>
      <c r="D337" s="157" t="s">
        <v>118</v>
      </c>
      <c r="E337" s="157"/>
      <c r="F337" s="157"/>
      <c r="G337" s="157"/>
      <c r="H337" s="157"/>
      <c r="I337" s="157"/>
      <c r="J337" s="157"/>
      <c r="K337" s="157"/>
      <c r="L337" s="157"/>
      <c r="M337" s="157"/>
      <c r="N337" s="247">
        <f>BK337</f>
        <v>0</v>
      </c>
      <c r="O337" s="248"/>
      <c r="P337" s="248"/>
      <c r="Q337" s="248"/>
      <c r="R337" s="150"/>
      <c r="T337" s="151"/>
      <c r="U337" s="148"/>
      <c r="V337" s="148"/>
      <c r="W337" s="152">
        <f>SUM(W338:W343)</f>
        <v>0</v>
      </c>
      <c r="X337" s="148"/>
      <c r="Y337" s="152">
        <f>SUM(Y338:Y343)</f>
        <v>0.38327010000000006</v>
      </c>
      <c r="Z337" s="148"/>
      <c r="AA337" s="153">
        <f>SUM(AA338:AA343)</f>
        <v>0</v>
      </c>
      <c r="AR337" s="154" t="s">
        <v>125</v>
      </c>
      <c r="AT337" s="155" t="s">
        <v>75</v>
      </c>
      <c r="AU337" s="155" t="s">
        <v>81</v>
      </c>
      <c r="AY337" s="154" t="s">
        <v>146</v>
      </c>
      <c r="BK337" s="156">
        <f>SUM(BK338:BK343)</f>
        <v>0</v>
      </c>
    </row>
    <row r="338" spans="2:65" s="1" customFormat="1" ht="38.25" customHeight="1">
      <c r="B338" s="129"/>
      <c r="C338" s="158" t="s">
        <v>495</v>
      </c>
      <c r="D338" s="158" t="s">
        <v>147</v>
      </c>
      <c r="E338" s="159" t="s">
        <v>496</v>
      </c>
      <c r="F338" s="258" t="s">
        <v>497</v>
      </c>
      <c r="G338" s="258"/>
      <c r="H338" s="258"/>
      <c r="I338" s="258"/>
      <c r="J338" s="160" t="s">
        <v>150</v>
      </c>
      <c r="K338" s="161">
        <v>53.07</v>
      </c>
      <c r="L338" s="254">
        <v>0</v>
      </c>
      <c r="M338" s="254"/>
      <c r="N338" s="244">
        <f>ROUND(L338*K338,3)</f>
        <v>0</v>
      </c>
      <c r="O338" s="244"/>
      <c r="P338" s="244"/>
      <c r="Q338" s="244"/>
      <c r="R338" s="132"/>
      <c r="T338" s="163" t="s">
        <v>5</v>
      </c>
      <c r="U338" s="46" t="s">
        <v>43</v>
      </c>
      <c r="V338" s="38"/>
      <c r="W338" s="164">
        <f>V338*K338</f>
        <v>0</v>
      </c>
      <c r="X338" s="164">
        <v>3.5500000000000002E-3</v>
      </c>
      <c r="Y338" s="164">
        <f>X338*K338</f>
        <v>0.18839850000000002</v>
      </c>
      <c r="Z338" s="164">
        <v>0</v>
      </c>
      <c r="AA338" s="165">
        <f>Z338*K338</f>
        <v>0</v>
      </c>
      <c r="AR338" s="21" t="s">
        <v>239</v>
      </c>
      <c r="AT338" s="21" t="s">
        <v>147</v>
      </c>
      <c r="AU338" s="21" t="s">
        <v>125</v>
      </c>
      <c r="AY338" s="21" t="s">
        <v>146</v>
      </c>
      <c r="BE338" s="103">
        <f>IF(U338="základná",N338,0)</f>
        <v>0</v>
      </c>
      <c r="BF338" s="103">
        <f>IF(U338="znížená",N338,0)</f>
        <v>0</v>
      </c>
      <c r="BG338" s="103">
        <f>IF(U338="zákl. prenesená",N338,0)</f>
        <v>0</v>
      </c>
      <c r="BH338" s="103">
        <f>IF(U338="zníž. prenesená",N338,0)</f>
        <v>0</v>
      </c>
      <c r="BI338" s="103">
        <f>IF(U338="nulová",N338,0)</f>
        <v>0</v>
      </c>
      <c r="BJ338" s="21" t="s">
        <v>125</v>
      </c>
      <c r="BK338" s="166">
        <f>ROUND(L338*K338,3)</f>
        <v>0</v>
      </c>
      <c r="BL338" s="21" t="s">
        <v>239</v>
      </c>
      <c r="BM338" s="21" t="s">
        <v>498</v>
      </c>
    </row>
    <row r="339" spans="2:65" s="10" customFormat="1" ht="16.5" customHeight="1">
      <c r="B339" s="167"/>
      <c r="C339" s="168"/>
      <c r="D339" s="168"/>
      <c r="E339" s="169" t="s">
        <v>5</v>
      </c>
      <c r="F339" s="262" t="s">
        <v>499</v>
      </c>
      <c r="G339" s="263"/>
      <c r="H339" s="263"/>
      <c r="I339" s="263"/>
      <c r="J339" s="168"/>
      <c r="K339" s="169" t="s">
        <v>5</v>
      </c>
      <c r="L339" s="168"/>
      <c r="M339" s="168"/>
      <c r="N339" s="168"/>
      <c r="O339" s="168"/>
      <c r="P339" s="168"/>
      <c r="Q339" s="168"/>
      <c r="R339" s="170"/>
      <c r="T339" s="171"/>
      <c r="U339" s="168"/>
      <c r="V339" s="168"/>
      <c r="W339" s="168"/>
      <c r="X339" s="168"/>
      <c r="Y339" s="168"/>
      <c r="Z339" s="168"/>
      <c r="AA339" s="172"/>
      <c r="AT339" s="173" t="s">
        <v>154</v>
      </c>
      <c r="AU339" s="173" t="s">
        <v>125</v>
      </c>
      <c r="AV339" s="10" t="s">
        <v>81</v>
      </c>
      <c r="AW339" s="10" t="s">
        <v>31</v>
      </c>
      <c r="AX339" s="10" t="s">
        <v>76</v>
      </c>
      <c r="AY339" s="173" t="s">
        <v>146</v>
      </c>
    </row>
    <row r="340" spans="2:65" s="11" customFormat="1" ht="16.5" customHeight="1">
      <c r="B340" s="174"/>
      <c r="C340" s="175"/>
      <c r="D340" s="175"/>
      <c r="E340" s="176" t="s">
        <v>5</v>
      </c>
      <c r="F340" s="264" t="s">
        <v>500</v>
      </c>
      <c r="G340" s="265"/>
      <c r="H340" s="265"/>
      <c r="I340" s="265"/>
      <c r="J340" s="175"/>
      <c r="K340" s="177">
        <v>53.07</v>
      </c>
      <c r="L340" s="175"/>
      <c r="M340" s="175"/>
      <c r="N340" s="175"/>
      <c r="O340" s="175"/>
      <c r="P340" s="175"/>
      <c r="Q340" s="175"/>
      <c r="R340" s="178"/>
      <c r="T340" s="179"/>
      <c r="U340" s="175"/>
      <c r="V340" s="175"/>
      <c r="W340" s="175"/>
      <c r="X340" s="175"/>
      <c r="Y340" s="175"/>
      <c r="Z340" s="175"/>
      <c r="AA340" s="180"/>
      <c r="AT340" s="181" t="s">
        <v>154</v>
      </c>
      <c r="AU340" s="181" t="s">
        <v>125</v>
      </c>
      <c r="AV340" s="11" t="s">
        <v>125</v>
      </c>
      <c r="AW340" s="11" t="s">
        <v>31</v>
      </c>
      <c r="AX340" s="11" t="s">
        <v>76</v>
      </c>
      <c r="AY340" s="181" t="s">
        <v>146</v>
      </c>
    </row>
    <row r="341" spans="2:65" s="12" customFormat="1" ht="16.5" customHeight="1">
      <c r="B341" s="182"/>
      <c r="C341" s="183"/>
      <c r="D341" s="183"/>
      <c r="E341" s="184" t="s">
        <v>5</v>
      </c>
      <c r="F341" s="256" t="s">
        <v>156</v>
      </c>
      <c r="G341" s="257"/>
      <c r="H341" s="257"/>
      <c r="I341" s="257"/>
      <c r="J341" s="183"/>
      <c r="K341" s="185">
        <v>53.07</v>
      </c>
      <c r="L341" s="183"/>
      <c r="M341" s="183"/>
      <c r="N341" s="183"/>
      <c r="O341" s="183"/>
      <c r="P341" s="183"/>
      <c r="Q341" s="183"/>
      <c r="R341" s="186"/>
      <c r="T341" s="187"/>
      <c r="U341" s="183"/>
      <c r="V341" s="183"/>
      <c r="W341" s="183"/>
      <c r="X341" s="183"/>
      <c r="Y341" s="183"/>
      <c r="Z341" s="183"/>
      <c r="AA341" s="188"/>
      <c r="AT341" s="189" t="s">
        <v>154</v>
      </c>
      <c r="AU341" s="189" t="s">
        <v>125</v>
      </c>
      <c r="AV341" s="12" t="s">
        <v>151</v>
      </c>
      <c r="AW341" s="12" t="s">
        <v>31</v>
      </c>
      <c r="AX341" s="12" t="s">
        <v>81</v>
      </c>
      <c r="AY341" s="189" t="s">
        <v>146</v>
      </c>
    </row>
    <row r="342" spans="2:65" s="1" customFormat="1" ht="25.5" customHeight="1">
      <c r="B342" s="129"/>
      <c r="C342" s="190" t="s">
        <v>501</v>
      </c>
      <c r="D342" s="190" t="s">
        <v>306</v>
      </c>
      <c r="E342" s="191" t="s">
        <v>502</v>
      </c>
      <c r="F342" s="261" t="s">
        <v>503</v>
      </c>
      <c r="G342" s="261"/>
      <c r="H342" s="261"/>
      <c r="I342" s="261"/>
      <c r="J342" s="192" t="s">
        <v>150</v>
      </c>
      <c r="K342" s="193">
        <v>54.131</v>
      </c>
      <c r="L342" s="255">
        <v>0</v>
      </c>
      <c r="M342" s="255"/>
      <c r="N342" s="249">
        <f>ROUND(L342*K342,3)</f>
        <v>0</v>
      </c>
      <c r="O342" s="244"/>
      <c r="P342" s="244"/>
      <c r="Q342" s="244"/>
      <c r="R342" s="132"/>
      <c r="T342" s="163" t="s">
        <v>5</v>
      </c>
      <c r="U342" s="46" t="s">
        <v>43</v>
      </c>
      <c r="V342" s="38"/>
      <c r="W342" s="164">
        <f>V342*K342</f>
        <v>0</v>
      </c>
      <c r="X342" s="164">
        <v>3.5999999999999999E-3</v>
      </c>
      <c r="Y342" s="164">
        <f>X342*K342</f>
        <v>0.19487160000000001</v>
      </c>
      <c r="Z342" s="164">
        <v>0</v>
      </c>
      <c r="AA342" s="165">
        <f>Z342*K342</f>
        <v>0</v>
      </c>
      <c r="AR342" s="21" t="s">
        <v>319</v>
      </c>
      <c r="AT342" s="21" t="s">
        <v>306</v>
      </c>
      <c r="AU342" s="21" t="s">
        <v>125</v>
      </c>
      <c r="AY342" s="21" t="s">
        <v>146</v>
      </c>
      <c r="BE342" s="103">
        <f>IF(U342="základná",N342,0)</f>
        <v>0</v>
      </c>
      <c r="BF342" s="103">
        <f>IF(U342="znížená",N342,0)</f>
        <v>0</v>
      </c>
      <c r="BG342" s="103">
        <f>IF(U342="zákl. prenesená",N342,0)</f>
        <v>0</v>
      </c>
      <c r="BH342" s="103">
        <f>IF(U342="zníž. prenesená",N342,0)</f>
        <v>0</v>
      </c>
      <c r="BI342" s="103">
        <f>IF(U342="nulová",N342,0)</f>
        <v>0</v>
      </c>
      <c r="BJ342" s="21" t="s">
        <v>125</v>
      </c>
      <c r="BK342" s="166">
        <f>ROUND(L342*K342,3)</f>
        <v>0</v>
      </c>
      <c r="BL342" s="21" t="s">
        <v>239</v>
      </c>
      <c r="BM342" s="21" t="s">
        <v>504</v>
      </c>
    </row>
    <row r="343" spans="2:65" s="1" customFormat="1" ht="25.5" customHeight="1">
      <c r="B343" s="129"/>
      <c r="C343" s="158" t="s">
        <v>505</v>
      </c>
      <c r="D343" s="158" t="s">
        <v>147</v>
      </c>
      <c r="E343" s="159" t="s">
        <v>506</v>
      </c>
      <c r="F343" s="258" t="s">
        <v>507</v>
      </c>
      <c r="G343" s="258"/>
      <c r="H343" s="258"/>
      <c r="I343" s="258"/>
      <c r="J343" s="160" t="s">
        <v>220</v>
      </c>
      <c r="K343" s="161">
        <v>0.38300000000000001</v>
      </c>
      <c r="L343" s="254">
        <v>0</v>
      </c>
      <c r="M343" s="254"/>
      <c r="N343" s="244">
        <f>ROUND(L343*K343,3)</f>
        <v>0</v>
      </c>
      <c r="O343" s="244"/>
      <c r="P343" s="244"/>
      <c r="Q343" s="244"/>
      <c r="R343" s="132"/>
      <c r="T343" s="163" t="s">
        <v>5</v>
      </c>
      <c r="U343" s="46" t="s">
        <v>43</v>
      </c>
      <c r="V343" s="38"/>
      <c r="W343" s="164">
        <f>V343*K343</f>
        <v>0</v>
      </c>
      <c r="X343" s="164">
        <v>0</v>
      </c>
      <c r="Y343" s="164">
        <f>X343*K343</f>
        <v>0</v>
      </c>
      <c r="Z343" s="164">
        <v>0</v>
      </c>
      <c r="AA343" s="165">
        <f>Z343*K343</f>
        <v>0</v>
      </c>
      <c r="AR343" s="21" t="s">
        <v>239</v>
      </c>
      <c r="AT343" s="21" t="s">
        <v>147</v>
      </c>
      <c r="AU343" s="21" t="s">
        <v>125</v>
      </c>
      <c r="AY343" s="21" t="s">
        <v>146</v>
      </c>
      <c r="BE343" s="103">
        <f>IF(U343="základná",N343,0)</f>
        <v>0</v>
      </c>
      <c r="BF343" s="103">
        <f>IF(U343="znížená",N343,0)</f>
        <v>0</v>
      </c>
      <c r="BG343" s="103">
        <f>IF(U343="zákl. prenesená",N343,0)</f>
        <v>0</v>
      </c>
      <c r="BH343" s="103">
        <f>IF(U343="zníž. prenesená",N343,0)</f>
        <v>0</v>
      </c>
      <c r="BI343" s="103">
        <f>IF(U343="nulová",N343,0)</f>
        <v>0</v>
      </c>
      <c r="BJ343" s="21" t="s">
        <v>125</v>
      </c>
      <c r="BK343" s="166">
        <f>ROUND(L343*K343,3)</f>
        <v>0</v>
      </c>
      <c r="BL343" s="21" t="s">
        <v>239</v>
      </c>
      <c r="BM343" s="21" t="s">
        <v>508</v>
      </c>
    </row>
    <row r="344" spans="2:65" s="9" customFormat="1" ht="37.35" customHeight="1">
      <c r="B344" s="147"/>
      <c r="C344" s="148"/>
      <c r="D344" s="149" t="s">
        <v>119</v>
      </c>
      <c r="E344" s="149"/>
      <c r="F344" s="149"/>
      <c r="G344" s="149"/>
      <c r="H344" s="149"/>
      <c r="I344" s="149"/>
      <c r="J344" s="149"/>
      <c r="K344" s="149"/>
      <c r="L344" s="149"/>
      <c r="M344" s="149"/>
      <c r="N344" s="289">
        <f>BK344</f>
        <v>0</v>
      </c>
      <c r="O344" s="290"/>
      <c r="P344" s="290"/>
      <c r="Q344" s="290"/>
      <c r="R344" s="150"/>
      <c r="T344" s="151"/>
      <c r="U344" s="148"/>
      <c r="V344" s="148"/>
      <c r="W344" s="152">
        <f>W345</f>
        <v>0</v>
      </c>
      <c r="X344" s="148"/>
      <c r="Y344" s="152">
        <f>Y345</f>
        <v>2E-3</v>
      </c>
      <c r="Z344" s="148"/>
      <c r="AA344" s="153">
        <f>AA345</f>
        <v>0</v>
      </c>
      <c r="AR344" s="154" t="s">
        <v>151</v>
      </c>
      <c r="AT344" s="155" t="s">
        <v>75</v>
      </c>
      <c r="AU344" s="155" t="s">
        <v>76</v>
      </c>
      <c r="AY344" s="154" t="s">
        <v>146</v>
      </c>
      <c r="BK344" s="156">
        <f>BK345</f>
        <v>0</v>
      </c>
    </row>
    <row r="345" spans="2:65" s="9" customFormat="1" ht="19.899999999999999" customHeight="1">
      <c r="B345" s="147"/>
      <c r="C345" s="148"/>
      <c r="D345" s="157" t="s">
        <v>120</v>
      </c>
      <c r="E345" s="157"/>
      <c r="F345" s="157"/>
      <c r="G345" s="157"/>
      <c r="H345" s="157"/>
      <c r="I345" s="157"/>
      <c r="J345" s="157"/>
      <c r="K345" s="157"/>
      <c r="L345" s="157"/>
      <c r="M345" s="157"/>
      <c r="N345" s="245">
        <f>BK345</f>
        <v>0</v>
      </c>
      <c r="O345" s="246"/>
      <c r="P345" s="246"/>
      <c r="Q345" s="246"/>
      <c r="R345" s="150"/>
      <c r="T345" s="151"/>
      <c r="U345" s="148"/>
      <c r="V345" s="148"/>
      <c r="W345" s="152">
        <f>W346</f>
        <v>0</v>
      </c>
      <c r="X345" s="148"/>
      <c r="Y345" s="152">
        <f>Y346</f>
        <v>2E-3</v>
      </c>
      <c r="Z345" s="148"/>
      <c r="AA345" s="153">
        <f>AA346</f>
        <v>0</v>
      </c>
      <c r="AR345" s="154" t="s">
        <v>151</v>
      </c>
      <c r="AT345" s="155" t="s">
        <v>75</v>
      </c>
      <c r="AU345" s="155" t="s">
        <v>81</v>
      </c>
      <c r="AY345" s="154" t="s">
        <v>146</v>
      </c>
      <c r="BK345" s="156">
        <f>BK346</f>
        <v>0</v>
      </c>
    </row>
    <row r="346" spans="2:65" s="1" customFormat="1" ht="25.5" customHeight="1">
      <c r="B346" s="129"/>
      <c r="C346" s="190" t="s">
        <v>509</v>
      </c>
      <c r="D346" s="190" t="s">
        <v>306</v>
      </c>
      <c r="E346" s="191" t="s">
        <v>510</v>
      </c>
      <c r="F346" s="261" t="s">
        <v>511</v>
      </c>
      <c r="G346" s="261"/>
      <c r="H346" s="261"/>
      <c r="I346" s="261"/>
      <c r="J346" s="192" t="s">
        <v>309</v>
      </c>
      <c r="K346" s="193">
        <v>1</v>
      </c>
      <c r="L346" s="255">
        <v>0</v>
      </c>
      <c r="M346" s="255"/>
      <c r="N346" s="249">
        <f>ROUND(L346*K346,3)</f>
        <v>0</v>
      </c>
      <c r="O346" s="244"/>
      <c r="P346" s="244"/>
      <c r="Q346" s="244"/>
      <c r="R346" s="132"/>
      <c r="T346" s="163" t="s">
        <v>5</v>
      </c>
      <c r="U346" s="46" t="s">
        <v>43</v>
      </c>
      <c r="V346" s="38"/>
      <c r="W346" s="164">
        <f>V346*K346</f>
        <v>0</v>
      </c>
      <c r="X346" s="164">
        <v>2E-3</v>
      </c>
      <c r="Y346" s="164">
        <f>X346*K346</f>
        <v>2E-3</v>
      </c>
      <c r="Z346" s="164">
        <v>0</v>
      </c>
      <c r="AA346" s="165">
        <f>Z346*K346</f>
        <v>0</v>
      </c>
      <c r="AR346" s="21" t="s">
        <v>189</v>
      </c>
      <c r="AT346" s="21" t="s">
        <v>306</v>
      </c>
      <c r="AU346" s="21" t="s">
        <v>125</v>
      </c>
      <c r="AY346" s="21" t="s">
        <v>146</v>
      </c>
      <c r="BE346" s="103">
        <f>IF(U346="základná",N346,0)</f>
        <v>0</v>
      </c>
      <c r="BF346" s="103">
        <f>IF(U346="znížená",N346,0)</f>
        <v>0</v>
      </c>
      <c r="BG346" s="103">
        <f>IF(U346="zákl. prenesená",N346,0)</f>
        <v>0</v>
      </c>
      <c r="BH346" s="103">
        <f>IF(U346="zníž. prenesená",N346,0)</f>
        <v>0</v>
      </c>
      <c r="BI346" s="103">
        <f>IF(U346="nulová",N346,0)</f>
        <v>0</v>
      </c>
      <c r="BJ346" s="21" t="s">
        <v>125</v>
      </c>
      <c r="BK346" s="166">
        <f>ROUND(L346*K346,3)</f>
        <v>0</v>
      </c>
      <c r="BL346" s="21" t="s">
        <v>151</v>
      </c>
      <c r="BM346" s="21" t="s">
        <v>512</v>
      </c>
    </row>
    <row r="347" spans="2:65" s="1" customFormat="1" ht="49.9" customHeight="1">
      <c r="B347" s="37"/>
      <c r="C347" s="38"/>
      <c r="D347" s="149" t="s">
        <v>513</v>
      </c>
      <c r="E347" s="38"/>
      <c r="F347" s="38"/>
      <c r="G347" s="38"/>
      <c r="H347" s="38"/>
      <c r="I347" s="38"/>
      <c r="J347" s="38"/>
      <c r="K347" s="38"/>
      <c r="L347" s="38"/>
      <c r="M347" s="38"/>
      <c r="N347" s="292">
        <f t="shared" ref="N347:N352" si="5">BK347</f>
        <v>0</v>
      </c>
      <c r="O347" s="293"/>
      <c r="P347" s="293"/>
      <c r="Q347" s="293"/>
      <c r="R347" s="39"/>
      <c r="T347" s="194"/>
      <c r="U347" s="38"/>
      <c r="V347" s="38"/>
      <c r="W347" s="38"/>
      <c r="X347" s="38"/>
      <c r="Y347" s="38"/>
      <c r="Z347" s="38"/>
      <c r="AA347" s="76"/>
      <c r="AT347" s="21" t="s">
        <v>75</v>
      </c>
      <c r="AU347" s="21" t="s">
        <v>76</v>
      </c>
      <c r="AY347" s="21" t="s">
        <v>514</v>
      </c>
      <c r="BK347" s="166">
        <f>SUM(BK348:BK352)</f>
        <v>0</v>
      </c>
    </row>
    <row r="348" spans="2:65" s="1" customFormat="1" ht="22.35" customHeight="1">
      <c r="B348" s="37"/>
      <c r="C348" s="195" t="s">
        <v>5</v>
      </c>
      <c r="D348" s="195" t="s">
        <v>147</v>
      </c>
      <c r="E348" s="196" t="s">
        <v>5</v>
      </c>
      <c r="F348" s="294" t="s">
        <v>5</v>
      </c>
      <c r="G348" s="294"/>
      <c r="H348" s="294"/>
      <c r="I348" s="294"/>
      <c r="J348" s="197" t="s">
        <v>5</v>
      </c>
      <c r="K348" s="162"/>
      <c r="L348" s="254"/>
      <c r="M348" s="291"/>
      <c r="N348" s="291">
        <f t="shared" si="5"/>
        <v>0</v>
      </c>
      <c r="O348" s="291"/>
      <c r="P348" s="291"/>
      <c r="Q348" s="291"/>
      <c r="R348" s="39"/>
      <c r="T348" s="163" t="s">
        <v>5</v>
      </c>
      <c r="U348" s="198" t="s">
        <v>43</v>
      </c>
      <c r="V348" s="38"/>
      <c r="W348" s="38"/>
      <c r="X348" s="38"/>
      <c r="Y348" s="38"/>
      <c r="Z348" s="38"/>
      <c r="AA348" s="76"/>
      <c r="AT348" s="21" t="s">
        <v>514</v>
      </c>
      <c r="AU348" s="21" t="s">
        <v>81</v>
      </c>
      <c r="AY348" s="21" t="s">
        <v>514</v>
      </c>
      <c r="BE348" s="103">
        <f>IF(U348="základná",N348,0)</f>
        <v>0</v>
      </c>
      <c r="BF348" s="103">
        <f>IF(U348="znížená",N348,0)</f>
        <v>0</v>
      </c>
      <c r="BG348" s="103">
        <f>IF(U348="zákl. prenesená",N348,0)</f>
        <v>0</v>
      </c>
      <c r="BH348" s="103">
        <f>IF(U348="zníž. prenesená",N348,0)</f>
        <v>0</v>
      </c>
      <c r="BI348" s="103">
        <f>IF(U348="nulová",N348,0)</f>
        <v>0</v>
      </c>
      <c r="BJ348" s="21" t="s">
        <v>125</v>
      </c>
      <c r="BK348" s="166">
        <f>L348*K348</f>
        <v>0</v>
      </c>
    </row>
    <row r="349" spans="2:65" s="1" customFormat="1" ht="22.35" customHeight="1">
      <c r="B349" s="37"/>
      <c r="C349" s="195" t="s">
        <v>5</v>
      </c>
      <c r="D349" s="195" t="s">
        <v>147</v>
      </c>
      <c r="E349" s="196" t="s">
        <v>5</v>
      </c>
      <c r="F349" s="294" t="s">
        <v>5</v>
      </c>
      <c r="G349" s="294"/>
      <c r="H349" s="294"/>
      <c r="I349" s="294"/>
      <c r="J349" s="197" t="s">
        <v>5</v>
      </c>
      <c r="K349" s="162"/>
      <c r="L349" s="254"/>
      <c r="M349" s="291"/>
      <c r="N349" s="291">
        <f t="shared" si="5"/>
        <v>0</v>
      </c>
      <c r="O349" s="291"/>
      <c r="P349" s="291"/>
      <c r="Q349" s="291"/>
      <c r="R349" s="39"/>
      <c r="T349" s="163" t="s">
        <v>5</v>
      </c>
      <c r="U349" s="198" t="s">
        <v>43</v>
      </c>
      <c r="V349" s="38"/>
      <c r="W349" s="38"/>
      <c r="X349" s="38"/>
      <c r="Y349" s="38"/>
      <c r="Z349" s="38"/>
      <c r="AA349" s="76"/>
      <c r="AT349" s="21" t="s">
        <v>514</v>
      </c>
      <c r="AU349" s="21" t="s">
        <v>81</v>
      </c>
      <c r="AY349" s="21" t="s">
        <v>514</v>
      </c>
      <c r="BE349" s="103">
        <f>IF(U349="základná",N349,0)</f>
        <v>0</v>
      </c>
      <c r="BF349" s="103">
        <f>IF(U349="znížená",N349,0)</f>
        <v>0</v>
      </c>
      <c r="BG349" s="103">
        <f>IF(U349="zákl. prenesená",N349,0)</f>
        <v>0</v>
      </c>
      <c r="BH349" s="103">
        <f>IF(U349="zníž. prenesená",N349,0)</f>
        <v>0</v>
      </c>
      <c r="BI349" s="103">
        <f>IF(U349="nulová",N349,0)</f>
        <v>0</v>
      </c>
      <c r="BJ349" s="21" t="s">
        <v>125</v>
      </c>
      <c r="BK349" s="166">
        <f>L349*K349</f>
        <v>0</v>
      </c>
    </row>
    <row r="350" spans="2:65" s="1" customFormat="1" ht="22.35" customHeight="1">
      <c r="B350" s="37"/>
      <c r="C350" s="195" t="s">
        <v>5</v>
      </c>
      <c r="D350" s="195" t="s">
        <v>147</v>
      </c>
      <c r="E350" s="196" t="s">
        <v>5</v>
      </c>
      <c r="F350" s="294" t="s">
        <v>5</v>
      </c>
      <c r="G350" s="294"/>
      <c r="H350" s="294"/>
      <c r="I350" s="294"/>
      <c r="J350" s="197" t="s">
        <v>5</v>
      </c>
      <c r="K350" s="162"/>
      <c r="L350" s="254"/>
      <c r="M350" s="291"/>
      <c r="N350" s="291">
        <f t="shared" si="5"/>
        <v>0</v>
      </c>
      <c r="O350" s="291"/>
      <c r="P350" s="291"/>
      <c r="Q350" s="291"/>
      <c r="R350" s="39"/>
      <c r="T350" s="163" t="s">
        <v>5</v>
      </c>
      <c r="U350" s="198" t="s">
        <v>43</v>
      </c>
      <c r="V350" s="38"/>
      <c r="W350" s="38"/>
      <c r="X350" s="38"/>
      <c r="Y350" s="38"/>
      <c r="Z350" s="38"/>
      <c r="AA350" s="76"/>
      <c r="AT350" s="21" t="s">
        <v>514</v>
      </c>
      <c r="AU350" s="21" t="s">
        <v>81</v>
      </c>
      <c r="AY350" s="21" t="s">
        <v>514</v>
      </c>
      <c r="BE350" s="103">
        <f>IF(U350="základná",N350,0)</f>
        <v>0</v>
      </c>
      <c r="BF350" s="103">
        <f>IF(U350="znížená",N350,0)</f>
        <v>0</v>
      </c>
      <c r="BG350" s="103">
        <f>IF(U350="zákl. prenesená",N350,0)</f>
        <v>0</v>
      </c>
      <c r="BH350" s="103">
        <f>IF(U350="zníž. prenesená",N350,0)</f>
        <v>0</v>
      </c>
      <c r="BI350" s="103">
        <f>IF(U350="nulová",N350,0)</f>
        <v>0</v>
      </c>
      <c r="BJ350" s="21" t="s">
        <v>125</v>
      </c>
      <c r="BK350" s="166">
        <f>L350*K350</f>
        <v>0</v>
      </c>
    </row>
    <row r="351" spans="2:65" s="1" customFormat="1" ht="22.35" customHeight="1">
      <c r="B351" s="37"/>
      <c r="C351" s="195" t="s">
        <v>5</v>
      </c>
      <c r="D351" s="195" t="s">
        <v>147</v>
      </c>
      <c r="E351" s="196" t="s">
        <v>5</v>
      </c>
      <c r="F351" s="294" t="s">
        <v>5</v>
      </c>
      <c r="G351" s="294"/>
      <c r="H351" s="294"/>
      <c r="I351" s="294"/>
      <c r="J351" s="197" t="s">
        <v>5</v>
      </c>
      <c r="K351" s="162"/>
      <c r="L351" s="254"/>
      <c r="M351" s="291"/>
      <c r="N351" s="291">
        <f t="shared" si="5"/>
        <v>0</v>
      </c>
      <c r="O351" s="291"/>
      <c r="P351" s="291"/>
      <c r="Q351" s="291"/>
      <c r="R351" s="39"/>
      <c r="T351" s="163" t="s">
        <v>5</v>
      </c>
      <c r="U351" s="198" t="s">
        <v>43</v>
      </c>
      <c r="V351" s="38"/>
      <c r="W351" s="38"/>
      <c r="X351" s="38"/>
      <c r="Y351" s="38"/>
      <c r="Z351" s="38"/>
      <c r="AA351" s="76"/>
      <c r="AT351" s="21" t="s">
        <v>514</v>
      </c>
      <c r="AU351" s="21" t="s">
        <v>81</v>
      </c>
      <c r="AY351" s="21" t="s">
        <v>514</v>
      </c>
      <c r="BE351" s="103">
        <f>IF(U351="základná",N351,0)</f>
        <v>0</v>
      </c>
      <c r="BF351" s="103">
        <f>IF(U351="znížená",N351,0)</f>
        <v>0</v>
      </c>
      <c r="BG351" s="103">
        <f>IF(U351="zákl. prenesená",N351,0)</f>
        <v>0</v>
      </c>
      <c r="BH351" s="103">
        <f>IF(U351="zníž. prenesená",N351,0)</f>
        <v>0</v>
      </c>
      <c r="BI351" s="103">
        <f>IF(U351="nulová",N351,0)</f>
        <v>0</v>
      </c>
      <c r="BJ351" s="21" t="s">
        <v>125</v>
      </c>
      <c r="BK351" s="166">
        <f>L351*K351</f>
        <v>0</v>
      </c>
    </row>
    <row r="352" spans="2:65" s="1" customFormat="1" ht="22.35" customHeight="1">
      <c r="B352" s="37"/>
      <c r="C352" s="195" t="s">
        <v>5</v>
      </c>
      <c r="D352" s="195" t="s">
        <v>147</v>
      </c>
      <c r="E352" s="196" t="s">
        <v>5</v>
      </c>
      <c r="F352" s="294" t="s">
        <v>5</v>
      </c>
      <c r="G352" s="294"/>
      <c r="H352" s="294"/>
      <c r="I352" s="294"/>
      <c r="J352" s="197" t="s">
        <v>5</v>
      </c>
      <c r="K352" s="162"/>
      <c r="L352" s="254"/>
      <c r="M352" s="291"/>
      <c r="N352" s="291">
        <f t="shared" si="5"/>
        <v>0</v>
      </c>
      <c r="O352" s="291"/>
      <c r="P352" s="291"/>
      <c r="Q352" s="291"/>
      <c r="R352" s="39"/>
      <c r="T352" s="163" t="s">
        <v>5</v>
      </c>
      <c r="U352" s="198" t="s">
        <v>43</v>
      </c>
      <c r="V352" s="58"/>
      <c r="W352" s="58"/>
      <c r="X352" s="58"/>
      <c r="Y352" s="58"/>
      <c r="Z352" s="58"/>
      <c r="AA352" s="60"/>
      <c r="AT352" s="21" t="s">
        <v>514</v>
      </c>
      <c r="AU352" s="21" t="s">
        <v>81</v>
      </c>
      <c r="AY352" s="21" t="s">
        <v>514</v>
      </c>
      <c r="BE352" s="103">
        <f>IF(U352="základná",N352,0)</f>
        <v>0</v>
      </c>
      <c r="BF352" s="103">
        <f>IF(U352="znížená",N352,0)</f>
        <v>0</v>
      </c>
      <c r="BG352" s="103">
        <f>IF(U352="zákl. prenesená",N352,0)</f>
        <v>0</v>
      </c>
      <c r="BH352" s="103">
        <f>IF(U352="zníž. prenesená",N352,0)</f>
        <v>0</v>
      </c>
      <c r="BI352" s="103">
        <f>IF(U352="nulová",N352,0)</f>
        <v>0</v>
      </c>
      <c r="BJ352" s="21" t="s">
        <v>125</v>
      </c>
      <c r="BK352" s="166">
        <f>L352*K352</f>
        <v>0</v>
      </c>
    </row>
    <row r="353" spans="2:18" s="1" customFormat="1" ht="6.95" customHeight="1">
      <c r="B353" s="61"/>
      <c r="C353" s="62"/>
      <c r="D353" s="62"/>
      <c r="E353" s="62"/>
      <c r="F353" s="62"/>
      <c r="G353" s="62"/>
      <c r="H353" s="62"/>
      <c r="I353" s="62"/>
      <c r="J353" s="62"/>
      <c r="K353" s="62"/>
      <c r="L353" s="62"/>
      <c r="M353" s="62"/>
      <c r="N353" s="62"/>
      <c r="O353" s="62"/>
      <c r="P353" s="62"/>
      <c r="Q353" s="62"/>
      <c r="R353" s="63"/>
    </row>
  </sheetData>
  <mergeCells count="459">
    <mergeCell ref="F339:I339"/>
    <mergeCell ref="F338:I338"/>
    <mergeCell ref="F340:I340"/>
    <mergeCell ref="F341:I341"/>
    <mergeCell ref="F342:I342"/>
    <mergeCell ref="F343:I343"/>
    <mergeCell ref="F346:I346"/>
    <mergeCell ref="F348:I348"/>
    <mergeCell ref="F349:I349"/>
    <mergeCell ref="F350:I350"/>
    <mergeCell ref="F351:I351"/>
    <mergeCell ref="F352:I352"/>
    <mergeCell ref="L322:M322"/>
    <mergeCell ref="L318:M318"/>
    <mergeCell ref="L325:M325"/>
    <mergeCell ref="L333:M333"/>
    <mergeCell ref="L334:M334"/>
    <mergeCell ref="L335:M335"/>
    <mergeCell ref="L336:M336"/>
    <mergeCell ref="L338:M338"/>
    <mergeCell ref="L342:M342"/>
    <mergeCell ref="L343:M343"/>
    <mergeCell ref="L346:M346"/>
    <mergeCell ref="L348:M348"/>
    <mergeCell ref="L349:M349"/>
    <mergeCell ref="L350:M350"/>
    <mergeCell ref="L351:M351"/>
    <mergeCell ref="L352:M352"/>
    <mergeCell ref="F318:I318"/>
    <mergeCell ref="F319:I319"/>
    <mergeCell ref="F320:I320"/>
    <mergeCell ref="F321:I321"/>
    <mergeCell ref="F322:I322"/>
    <mergeCell ref="N342:Q342"/>
    <mergeCell ref="N338:Q338"/>
    <mergeCell ref="N343:Q343"/>
    <mergeCell ref="N346:Q346"/>
    <mergeCell ref="N348:Q348"/>
    <mergeCell ref="N349:Q349"/>
    <mergeCell ref="N350:Q350"/>
    <mergeCell ref="N351:Q351"/>
    <mergeCell ref="N352:Q352"/>
    <mergeCell ref="N344:Q344"/>
    <mergeCell ref="N345:Q345"/>
    <mergeCell ref="N347:Q347"/>
    <mergeCell ref="F242:I242"/>
    <mergeCell ref="F243:I243"/>
    <mergeCell ref="F244:I244"/>
    <mergeCell ref="F245:I245"/>
    <mergeCell ref="F246:I246"/>
    <mergeCell ref="F247:I247"/>
    <mergeCell ref="F248:I248"/>
    <mergeCell ref="F249:I249"/>
    <mergeCell ref="F250:I250"/>
    <mergeCell ref="F261:I261"/>
    <mergeCell ref="F262:I262"/>
    <mergeCell ref="F263:I263"/>
    <mergeCell ref="F264:I264"/>
    <mergeCell ref="F265:I265"/>
    <mergeCell ref="F266:I266"/>
    <mergeCell ref="F267:I267"/>
    <mergeCell ref="F268:I268"/>
    <mergeCell ref="F251:I251"/>
    <mergeCell ref="F252:I252"/>
    <mergeCell ref="F253:I253"/>
    <mergeCell ref="F254:I254"/>
    <mergeCell ref="F255:I255"/>
    <mergeCell ref="F256:I256"/>
    <mergeCell ref="F257:I257"/>
    <mergeCell ref="F258:I258"/>
    <mergeCell ref="F259:I259"/>
    <mergeCell ref="F269:I269"/>
    <mergeCell ref="F270:I270"/>
    <mergeCell ref="F271:I271"/>
    <mergeCell ref="L232:M232"/>
    <mergeCell ref="L235:M235"/>
    <mergeCell ref="L236:M236"/>
    <mergeCell ref="L240:M240"/>
    <mergeCell ref="L244:M244"/>
    <mergeCell ref="L248:M248"/>
    <mergeCell ref="L252:M252"/>
    <mergeCell ref="L256:M256"/>
    <mergeCell ref="L262:M262"/>
    <mergeCell ref="L266:M266"/>
    <mergeCell ref="L267:M267"/>
    <mergeCell ref="L269:M269"/>
    <mergeCell ref="F234:I234"/>
    <mergeCell ref="F235:I235"/>
    <mergeCell ref="F236:I236"/>
    <mergeCell ref="F237:I237"/>
    <mergeCell ref="F238:I238"/>
    <mergeCell ref="F239:I239"/>
    <mergeCell ref="F240:I240"/>
    <mergeCell ref="F241:I241"/>
    <mergeCell ref="F260:I260"/>
    <mergeCell ref="L272:M272"/>
    <mergeCell ref="L275:M275"/>
    <mergeCell ref="L278:M278"/>
    <mergeCell ref="F272:I272"/>
    <mergeCell ref="F273:I273"/>
    <mergeCell ref="F274:I274"/>
    <mergeCell ref="F275:I275"/>
    <mergeCell ref="F276:I276"/>
    <mergeCell ref="F277:I277"/>
    <mergeCell ref="F278:I278"/>
    <mergeCell ref="F279:I279"/>
    <mergeCell ref="F280:I280"/>
    <mergeCell ref="F282:I282"/>
    <mergeCell ref="F285:I285"/>
    <mergeCell ref="F286:I286"/>
    <mergeCell ref="F287:I287"/>
    <mergeCell ref="F288:I288"/>
    <mergeCell ref="F289:I289"/>
    <mergeCell ref="N297:Q297"/>
    <mergeCell ref="N296:Q296"/>
    <mergeCell ref="F290:I290"/>
    <mergeCell ref="F291:I291"/>
    <mergeCell ref="F292:I292"/>
    <mergeCell ref="F293:I293"/>
    <mergeCell ref="F294:I294"/>
    <mergeCell ref="F295:I295"/>
    <mergeCell ref="F296:I296"/>
    <mergeCell ref="F297:I297"/>
    <mergeCell ref="F298:I298"/>
    <mergeCell ref="F300:I300"/>
    <mergeCell ref="F301:I301"/>
    <mergeCell ref="F302:I302"/>
    <mergeCell ref="F303:I303"/>
    <mergeCell ref="F304:I304"/>
    <mergeCell ref="L282:M282"/>
    <mergeCell ref="L285:M285"/>
    <mergeCell ref="L289:M289"/>
    <mergeCell ref="L292:M292"/>
    <mergeCell ref="L293:M293"/>
    <mergeCell ref="L296:M296"/>
    <mergeCell ref="L297:M297"/>
    <mergeCell ref="L298:M298"/>
    <mergeCell ref="L300:M300"/>
    <mergeCell ref="L303:M303"/>
    <mergeCell ref="L304:M304"/>
    <mergeCell ref="L306:M306"/>
    <mergeCell ref="L309:M309"/>
    <mergeCell ref="L312:M312"/>
    <mergeCell ref="L316:M316"/>
    <mergeCell ref="F306:I306"/>
    <mergeCell ref="F308:I308"/>
    <mergeCell ref="F307:I307"/>
    <mergeCell ref="F309:I309"/>
    <mergeCell ref="F310:I310"/>
    <mergeCell ref="F311:I311"/>
    <mergeCell ref="F312:I312"/>
    <mergeCell ref="F313:I313"/>
    <mergeCell ref="F314:I314"/>
    <mergeCell ref="F315:I315"/>
    <mergeCell ref="F316:I316"/>
    <mergeCell ref="F323:I323"/>
    <mergeCell ref="F324:I324"/>
    <mergeCell ref="F325:I325"/>
    <mergeCell ref="F326:I326"/>
    <mergeCell ref="F327:I327"/>
    <mergeCell ref="F328:I328"/>
    <mergeCell ref="F329:I329"/>
    <mergeCell ref="F330:I330"/>
    <mergeCell ref="F331:I331"/>
    <mergeCell ref="F332:I332"/>
    <mergeCell ref="F333:I333"/>
    <mergeCell ref="F334:I334"/>
    <mergeCell ref="F335:I335"/>
    <mergeCell ref="F336:I336"/>
    <mergeCell ref="N336:Q336"/>
    <mergeCell ref="N333:Q333"/>
    <mergeCell ref="N334:Q334"/>
    <mergeCell ref="N335:Q335"/>
    <mergeCell ref="N337:Q337"/>
    <mergeCell ref="N256:Q256"/>
    <mergeCell ref="N262:Q262"/>
    <mergeCell ref="N266:Q266"/>
    <mergeCell ref="N267:Q267"/>
    <mergeCell ref="N269:Q269"/>
    <mergeCell ref="N272:Q272"/>
    <mergeCell ref="N275:Q275"/>
    <mergeCell ref="N278:Q278"/>
    <mergeCell ref="N282:Q282"/>
    <mergeCell ref="N285:Q285"/>
    <mergeCell ref="N289:Q289"/>
    <mergeCell ref="N292:Q292"/>
    <mergeCell ref="N293:Q293"/>
    <mergeCell ref="N281:Q281"/>
    <mergeCell ref="N283:Q283"/>
    <mergeCell ref="N284:Q284"/>
    <mergeCell ref="N298:Q298"/>
    <mergeCell ref="N300:Q300"/>
    <mergeCell ref="N303:Q303"/>
    <mergeCell ref="N304:Q304"/>
    <mergeCell ref="N306:Q306"/>
    <mergeCell ref="N309:Q309"/>
    <mergeCell ref="N312:Q312"/>
    <mergeCell ref="N316:Q316"/>
    <mergeCell ref="N318:Q318"/>
    <mergeCell ref="N322:Q322"/>
    <mergeCell ref="N325:Q325"/>
    <mergeCell ref="N299:Q299"/>
    <mergeCell ref="N305:Q305"/>
    <mergeCell ref="N317:Q317"/>
    <mergeCell ref="C2:Q2"/>
    <mergeCell ref="C4:Q4"/>
    <mergeCell ref="F6:P6"/>
    <mergeCell ref="O8:P8"/>
    <mergeCell ref="O10:P10"/>
    <mergeCell ref="O11:P11"/>
    <mergeCell ref="O13:P13"/>
    <mergeCell ref="E14:L14"/>
    <mergeCell ref="O14:P14"/>
    <mergeCell ref="O16:P16"/>
    <mergeCell ref="O17:P17"/>
    <mergeCell ref="O19:P19"/>
    <mergeCell ref="O20:P20"/>
    <mergeCell ref="E23:L23"/>
    <mergeCell ref="H33:J33"/>
    <mergeCell ref="M33:P33"/>
    <mergeCell ref="H34:J34"/>
    <mergeCell ref="H1:K1"/>
    <mergeCell ref="S2:AC2"/>
    <mergeCell ref="M26:P26"/>
    <mergeCell ref="M29:P29"/>
    <mergeCell ref="M27:P27"/>
    <mergeCell ref="H31:J31"/>
    <mergeCell ref="M31:P31"/>
    <mergeCell ref="H32:J32"/>
    <mergeCell ref="M32:P32"/>
    <mergeCell ref="M34:P34"/>
    <mergeCell ref="H35:J35"/>
    <mergeCell ref="M35:P35"/>
    <mergeCell ref="L37:P37"/>
    <mergeCell ref="C66:Q66"/>
    <mergeCell ref="F68:P68"/>
    <mergeCell ref="M70:P70"/>
    <mergeCell ref="M72:Q72"/>
    <mergeCell ref="M73:Q73"/>
    <mergeCell ref="C75:G75"/>
    <mergeCell ref="N75:Q75"/>
    <mergeCell ref="N77:Q77"/>
    <mergeCell ref="N78:Q78"/>
    <mergeCell ref="N79:Q79"/>
    <mergeCell ref="N80:Q80"/>
    <mergeCell ref="N81:Q81"/>
    <mergeCell ref="N82:Q82"/>
    <mergeCell ref="N83:Q83"/>
    <mergeCell ref="N86:Q86"/>
    <mergeCell ref="N84:Q84"/>
    <mergeCell ref="N85:Q85"/>
    <mergeCell ref="N87:Q87"/>
    <mergeCell ref="N88:Q88"/>
    <mergeCell ref="N89:Q89"/>
    <mergeCell ref="N90:Q90"/>
    <mergeCell ref="N91:Q91"/>
    <mergeCell ref="N92:Q92"/>
    <mergeCell ref="N93:Q93"/>
    <mergeCell ref="N94:Q94"/>
    <mergeCell ref="N95:Q95"/>
    <mergeCell ref="N97:Q97"/>
    <mergeCell ref="N98:Q98"/>
    <mergeCell ref="N99:Q99"/>
    <mergeCell ref="N100:Q100"/>
    <mergeCell ref="N101:Q101"/>
    <mergeCell ref="N102:Q102"/>
    <mergeCell ref="N103:Q103"/>
    <mergeCell ref="L105:Q105"/>
    <mergeCell ref="C111:Q111"/>
    <mergeCell ref="F113:P113"/>
    <mergeCell ref="M115:P115"/>
    <mergeCell ref="M117:Q117"/>
    <mergeCell ref="M118:Q118"/>
    <mergeCell ref="F120:I120"/>
    <mergeCell ref="F124:I124"/>
    <mergeCell ref="L120:M120"/>
    <mergeCell ref="N120:Q120"/>
    <mergeCell ref="L124:M124"/>
    <mergeCell ref="N124:Q124"/>
    <mergeCell ref="F125:I125"/>
    <mergeCell ref="F126:I126"/>
    <mergeCell ref="F127:I127"/>
    <mergeCell ref="F128:I128"/>
    <mergeCell ref="L128:M128"/>
    <mergeCell ref="N128:Q128"/>
    <mergeCell ref="F129:I129"/>
    <mergeCell ref="F132:I132"/>
    <mergeCell ref="F130:I130"/>
    <mergeCell ref="F131:I131"/>
    <mergeCell ref="L132:M132"/>
    <mergeCell ref="N132:Q132"/>
    <mergeCell ref="F133:I133"/>
    <mergeCell ref="F134:I134"/>
    <mergeCell ref="F135:I135"/>
    <mergeCell ref="L136:M136"/>
    <mergeCell ref="N136:Q136"/>
    <mergeCell ref="F136:I136"/>
    <mergeCell ref="F139:I139"/>
    <mergeCell ref="F137:I137"/>
    <mergeCell ref="F138:I138"/>
    <mergeCell ref="L138:M138"/>
    <mergeCell ref="N138:Q138"/>
    <mergeCell ref="F141:I141"/>
    <mergeCell ref="F143:I143"/>
    <mergeCell ref="F147:I147"/>
    <mergeCell ref="L143:M143"/>
    <mergeCell ref="N143:Q143"/>
    <mergeCell ref="F144:I144"/>
    <mergeCell ref="F145:I145"/>
    <mergeCell ref="F146:I146"/>
    <mergeCell ref="L146:M146"/>
    <mergeCell ref="N146:Q146"/>
    <mergeCell ref="F154:I154"/>
    <mergeCell ref="F155:I155"/>
    <mergeCell ref="F156:I156"/>
    <mergeCell ref="F157:I157"/>
    <mergeCell ref="F158:I158"/>
    <mergeCell ref="L159:M159"/>
    <mergeCell ref="N159:Q159"/>
    <mergeCell ref="D99:H99"/>
    <mergeCell ref="D98:H98"/>
    <mergeCell ref="D100:H100"/>
    <mergeCell ref="D101:H101"/>
    <mergeCell ref="D102:H102"/>
    <mergeCell ref="F159:I159"/>
    <mergeCell ref="F148:I148"/>
    <mergeCell ref="F149:I149"/>
    <mergeCell ref="L150:M150"/>
    <mergeCell ref="N150:Q150"/>
    <mergeCell ref="F150:I150"/>
    <mergeCell ref="F153:I153"/>
    <mergeCell ref="F151:I151"/>
    <mergeCell ref="F152:I152"/>
    <mergeCell ref="L153:M153"/>
    <mergeCell ref="N153:Q153"/>
    <mergeCell ref="F140:I140"/>
    <mergeCell ref="F162:I162"/>
    <mergeCell ref="F160:I160"/>
    <mergeCell ref="F161:I161"/>
    <mergeCell ref="F163:I163"/>
    <mergeCell ref="F164:I164"/>
    <mergeCell ref="F165:I165"/>
    <mergeCell ref="F166:I166"/>
    <mergeCell ref="F167:I167"/>
    <mergeCell ref="F168:I168"/>
    <mergeCell ref="F171:I171"/>
    <mergeCell ref="F169:I169"/>
    <mergeCell ref="F170:I170"/>
    <mergeCell ref="F172:I172"/>
    <mergeCell ref="F173:I173"/>
    <mergeCell ref="F174:I174"/>
    <mergeCell ref="F175:I175"/>
    <mergeCell ref="F176:I176"/>
    <mergeCell ref="F177:I177"/>
    <mergeCell ref="F185:I185"/>
    <mergeCell ref="F178:I178"/>
    <mergeCell ref="F179:I179"/>
    <mergeCell ref="F181:I181"/>
    <mergeCell ref="F182:I182"/>
    <mergeCell ref="F183:I183"/>
    <mergeCell ref="F184:I184"/>
    <mergeCell ref="F186:I186"/>
    <mergeCell ref="F187:I187"/>
    <mergeCell ref="F189:I189"/>
    <mergeCell ref="F190:I190"/>
    <mergeCell ref="F191:I191"/>
    <mergeCell ref="F192:I192"/>
    <mergeCell ref="F193:I193"/>
    <mergeCell ref="N201:Q201"/>
    <mergeCell ref="N198:Q198"/>
    <mergeCell ref="N197:Q197"/>
    <mergeCell ref="F194:I194"/>
    <mergeCell ref="F195:I195"/>
    <mergeCell ref="F196:I196"/>
    <mergeCell ref="F198:I198"/>
    <mergeCell ref="F199:I199"/>
    <mergeCell ref="F200:I200"/>
    <mergeCell ref="F201:I201"/>
    <mergeCell ref="F217:I217"/>
    <mergeCell ref="F218:I218"/>
    <mergeCell ref="F219:I219"/>
    <mergeCell ref="F202:I202"/>
    <mergeCell ref="F203:I203"/>
    <mergeCell ref="F204:I204"/>
    <mergeCell ref="F205:I205"/>
    <mergeCell ref="F206:I206"/>
    <mergeCell ref="F207:I207"/>
    <mergeCell ref="F208:I208"/>
    <mergeCell ref="F209:I209"/>
    <mergeCell ref="F210:I210"/>
    <mergeCell ref="F220:I220"/>
    <mergeCell ref="F221:I221"/>
    <mergeCell ref="F222:I222"/>
    <mergeCell ref="F223:I223"/>
    <mergeCell ref="F224:I224"/>
    <mergeCell ref="L181:M181"/>
    <mergeCell ref="L193:M193"/>
    <mergeCell ref="L184:M184"/>
    <mergeCell ref="L187:M187"/>
    <mergeCell ref="L189:M189"/>
    <mergeCell ref="L198:M198"/>
    <mergeCell ref="L201:M201"/>
    <mergeCell ref="L205:M205"/>
    <mergeCell ref="L209:M209"/>
    <mergeCell ref="L212:M212"/>
    <mergeCell ref="L215:M215"/>
    <mergeCell ref="L219:M219"/>
    <mergeCell ref="L223:M223"/>
    <mergeCell ref="F211:I211"/>
    <mergeCell ref="F212:I212"/>
    <mergeCell ref="F213:I213"/>
    <mergeCell ref="F214:I214"/>
    <mergeCell ref="F215:I215"/>
    <mergeCell ref="F216:I216"/>
    <mergeCell ref="L227:M227"/>
    <mergeCell ref="L230:M230"/>
    <mergeCell ref="F225:I225"/>
    <mergeCell ref="F227:I227"/>
    <mergeCell ref="F228:I228"/>
    <mergeCell ref="F229:I229"/>
    <mergeCell ref="F230:I230"/>
    <mergeCell ref="F232:I232"/>
    <mergeCell ref="F233:I233"/>
    <mergeCell ref="N252:Q252"/>
    <mergeCell ref="N248:Q248"/>
    <mergeCell ref="N121:Q121"/>
    <mergeCell ref="N122:Q122"/>
    <mergeCell ref="N123:Q123"/>
    <mergeCell ref="N142:Q142"/>
    <mergeCell ref="L167:M167"/>
    <mergeCell ref="N167:Q167"/>
    <mergeCell ref="L170:M170"/>
    <mergeCell ref="N170:Q170"/>
    <mergeCell ref="L173:M173"/>
    <mergeCell ref="N173:Q173"/>
    <mergeCell ref="L177:M177"/>
    <mergeCell ref="N177:Q177"/>
    <mergeCell ref="N181:Q181"/>
    <mergeCell ref="N184:Q184"/>
    <mergeCell ref="N187:Q187"/>
    <mergeCell ref="N189:Q189"/>
    <mergeCell ref="N193:Q193"/>
    <mergeCell ref="N180:Q180"/>
    <mergeCell ref="N188:Q188"/>
    <mergeCell ref="N205:Q205"/>
    <mergeCell ref="N209:Q209"/>
    <mergeCell ref="N212:Q212"/>
    <mergeCell ref="N244:Q244"/>
    <mergeCell ref="N226:Q226"/>
    <mergeCell ref="N231:Q231"/>
    <mergeCell ref="N215:Q215"/>
    <mergeCell ref="N219:Q219"/>
    <mergeCell ref="N223:Q223"/>
    <mergeCell ref="N227:Q227"/>
    <mergeCell ref="N230:Q230"/>
    <mergeCell ref="N232:Q232"/>
    <mergeCell ref="N235:Q235"/>
    <mergeCell ref="N236:Q236"/>
    <mergeCell ref="N240:Q240"/>
  </mergeCells>
  <dataValidations count="2">
    <dataValidation type="list" allowBlank="1" showInputMessage="1" showErrorMessage="1" error="Povolené sú hodnoty K, M." sqref="D348:D353">
      <formula1>"K, M"</formula1>
    </dataValidation>
    <dataValidation type="list" allowBlank="1" showInputMessage="1" showErrorMessage="1" error="Povolené sú hodnoty základná, znížená, nulová." sqref="U348:U353">
      <formula1>"základná, znížená, nulová"</formula1>
    </dataValidation>
  </dataValidations>
  <hyperlinks>
    <hyperlink ref="F1:G1" location="C2" display="1) Krycí list rozpočtu"/>
    <hyperlink ref="H1:K1" location="C85" display="2) Rekapitulácia rozpočtu"/>
    <hyperlink ref="L1" location="C130" display="3) Rozpočet"/>
    <hyperlink ref="S1:T1" location="'Rekapitulácia stavby'!C2" display="Rekapitulácia stavby"/>
  </hyperlinks>
  <pageMargins left="0.58333330000000005" right="0.58333330000000005" top="0.5" bottom="0.46666669999999999" header="0" footer="0"/>
  <pageSetup paperSize="9" scale="95" fitToHeight="100" orientation="portrait" blackAndWhite="1" r:id="rId1"/>
  <headerFooter>
    <oddFooter>&amp;CStrana &amp;P z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4</vt:i4>
      </vt:variant>
    </vt:vector>
  </HeadingPairs>
  <TitlesOfParts>
    <vt:vector size="6" baseType="lpstr">
      <vt:lpstr>Rekapitulácia stavby</vt:lpstr>
      <vt:lpstr>Vstupná rampa ...</vt:lpstr>
      <vt:lpstr>'Rekapitulácia stavby'!Názvy_tlače</vt:lpstr>
      <vt:lpstr>'Vstupná rampa ...'!Názvy_tlače</vt:lpstr>
      <vt:lpstr>'Rekapitulácia stavby'!Oblasť_tlače</vt:lpstr>
      <vt:lpstr>'Vstupná rampa ...'!Oblasť_tlače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Matej Kyseľ</dc:creator>
  <cp:lastModifiedBy>Ekonomická univerzita v Bratislave</cp:lastModifiedBy>
  <cp:lastPrinted>2018-06-27T11:57:30Z</cp:lastPrinted>
  <dcterms:created xsi:type="dcterms:W3CDTF">2018-06-27T11:54:36Z</dcterms:created>
  <dcterms:modified xsi:type="dcterms:W3CDTF">2018-08-06T09:17:14Z</dcterms:modified>
</cp:coreProperties>
</file>