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Architektura\Projekty\Arch 2018\272 Toalety EUvBA\00 Expedicia\2018-10-29 CD Tender\Typ F\"/>
    </mc:Choice>
  </mc:AlternateContent>
  <bookViews>
    <workbookView xWindow="0" yWindow="0" windowWidth="38400" windowHeight="17520"/>
  </bookViews>
  <sheets>
    <sheet name="Rekapitulácia stavby" sheetId="1" r:id="rId1"/>
    <sheet name="F - Toalety typ  F" sheetId="2" r:id="rId2"/>
  </sheets>
  <definedNames>
    <definedName name="_xlnm.Print_Titles" localSheetId="1">'F - Toalety typ  F'!$137:$137</definedName>
    <definedName name="_xlnm.Print_Titles" localSheetId="0">'Rekapitulácia stavby'!$85:$85</definedName>
    <definedName name="_xlnm.Print_Area" localSheetId="1">'F - Toalety typ  F'!$C$4:$Q$70,'F - Toalety typ  F'!$C$76:$Q$120,'F - Toalety typ  F'!$C$126:$Q$343</definedName>
    <definedName name="_xlnm.Print_Area" localSheetId="0">'Rekapitulácia stavby'!$C$4:$AP$70,'Rekapitulácia stavby'!$C$76:$AP$106</definedName>
  </definedNames>
  <calcPr calcId="152511"/>
</workbook>
</file>

<file path=xl/calcChain.xml><?xml version="1.0" encoding="utf-8"?>
<calcChain xmlns="http://schemas.openxmlformats.org/spreadsheetml/2006/main">
  <c r="N343" i="2" l="1"/>
  <c r="AY89" i="1"/>
  <c r="AX89" i="1"/>
  <c r="BI342" i="2"/>
  <c r="BH342" i="2"/>
  <c r="BG342" i="2"/>
  <c r="BE342" i="2"/>
  <c r="AA342" i="2"/>
  <c r="AA341" i="2" s="1"/>
  <c r="Y342" i="2"/>
  <c r="Y341" i="2"/>
  <c r="W342" i="2"/>
  <c r="W341" i="2" s="1"/>
  <c r="BK342" i="2"/>
  <c r="BK341" i="2" s="1"/>
  <c r="N341" i="2" s="1"/>
  <c r="N110" i="2" s="1"/>
  <c r="N342" i="2"/>
  <c r="BF342" i="2" s="1"/>
  <c r="BI339" i="2"/>
  <c r="BH339" i="2"/>
  <c r="BG339" i="2"/>
  <c r="BE339" i="2"/>
  <c r="AA339" i="2"/>
  <c r="Y339" i="2"/>
  <c r="W339" i="2"/>
  <c r="BK339" i="2"/>
  <c r="N339" i="2"/>
  <c r="BF339" i="2" s="1"/>
  <c r="BI337" i="2"/>
  <c r="BH337" i="2"/>
  <c r="BG337" i="2"/>
  <c r="BE337" i="2"/>
  <c r="AA337" i="2"/>
  <c r="AA336" i="2" s="1"/>
  <c r="Y337" i="2"/>
  <c r="Y336" i="2" s="1"/>
  <c r="W337" i="2"/>
  <c r="W336" i="2" s="1"/>
  <c r="BK337" i="2"/>
  <c r="N337" i="2"/>
  <c r="BF337" i="2" s="1"/>
  <c r="BI334" i="2"/>
  <c r="BH334" i="2"/>
  <c r="BG334" i="2"/>
  <c r="BE334" i="2"/>
  <c r="AA334" i="2"/>
  <c r="AA333" i="2" s="1"/>
  <c r="AA332" i="2" s="1"/>
  <c r="Y334" i="2"/>
  <c r="Y333" i="2"/>
  <c r="Y332" i="2" s="1"/>
  <c r="W334" i="2"/>
  <c r="W333" i="2" s="1"/>
  <c r="W332" i="2" s="1"/>
  <c r="BK334" i="2"/>
  <c r="BK333" i="2" s="1"/>
  <c r="N334" i="2"/>
  <c r="BF334" i="2" s="1"/>
  <c r="BI331" i="2"/>
  <c r="BH331" i="2"/>
  <c r="BG331" i="2"/>
  <c r="BE331" i="2"/>
  <c r="AA331" i="2"/>
  <c r="Y331" i="2"/>
  <c r="W331" i="2"/>
  <c r="BK331" i="2"/>
  <c r="N331" i="2"/>
  <c r="BF331" i="2"/>
  <c r="BI329" i="2"/>
  <c r="BH329" i="2"/>
  <c r="BG329" i="2"/>
  <c r="BE329" i="2"/>
  <c r="AA329" i="2"/>
  <c r="Y329" i="2"/>
  <c r="Y328" i="2"/>
  <c r="W329" i="2"/>
  <c r="W328" i="2" s="1"/>
  <c r="BK329" i="2"/>
  <c r="BK328" i="2" s="1"/>
  <c r="N328" i="2" s="1"/>
  <c r="N106" i="2" s="1"/>
  <c r="N329" i="2"/>
  <c r="BF329" i="2" s="1"/>
  <c r="BI322" i="2"/>
  <c r="BH322" i="2"/>
  <c r="BG322" i="2"/>
  <c r="BE322" i="2"/>
  <c r="AA322" i="2"/>
  <c r="Y322" i="2"/>
  <c r="W322" i="2"/>
  <c r="BK322" i="2"/>
  <c r="N322" i="2"/>
  <c r="BF322" i="2"/>
  <c r="BI316" i="2"/>
  <c r="BH316" i="2"/>
  <c r="BG316" i="2"/>
  <c r="BE316" i="2"/>
  <c r="AA316" i="2"/>
  <c r="AA315" i="2" s="1"/>
  <c r="Y316" i="2"/>
  <c r="Y315" i="2"/>
  <c r="W316" i="2"/>
  <c r="W315" i="2" s="1"/>
  <c r="BK316" i="2"/>
  <c r="BK315" i="2" s="1"/>
  <c r="N315" i="2" s="1"/>
  <c r="N105" i="2" s="1"/>
  <c r="N316" i="2"/>
  <c r="BF316" i="2"/>
  <c r="BI314" i="2"/>
  <c r="BH314" i="2"/>
  <c r="BG314" i="2"/>
  <c r="BE314" i="2"/>
  <c r="AA314" i="2"/>
  <c r="Y314" i="2"/>
  <c r="W314" i="2"/>
  <c r="W307" i="2" s="1"/>
  <c r="BK314" i="2"/>
  <c r="N314" i="2"/>
  <c r="BF314" i="2" s="1"/>
  <c r="BI310" i="2"/>
  <c r="BH310" i="2"/>
  <c r="BG310" i="2"/>
  <c r="BE310" i="2"/>
  <c r="AA310" i="2"/>
  <c r="Y310" i="2"/>
  <c r="W310" i="2"/>
  <c r="BK310" i="2"/>
  <c r="N310" i="2"/>
  <c r="BF310" i="2"/>
  <c r="BI308" i="2"/>
  <c r="BH308" i="2"/>
  <c r="BG308" i="2"/>
  <c r="BE308" i="2"/>
  <c r="AA308" i="2"/>
  <c r="Y308" i="2"/>
  <c r="Y307" i="2"/>
  <c r="W308" i="2"/>
  <c r="BK308" i="2"/>
  <c r="BK307" i="2" s="1"/>
  <c r="N307" i="2" s="1"/>
  <c r="N104" i="2" s="1"/>
  <c r="N308" i="2"/>
  <c r="BF308" i="2"/>
  <c r="BI306" i="2"/>
  <c r="BH306" i="2"/>
  <c r="BG306" i="2"/>
  <c r="BE306" i="2"/>
  <c r="AA306" i="2"/>
  <c r="Y306" i="2"/>
  <c r="W306" i="2"/>
  <c r="BK306" i="2"/>
  <c r="BK289" i="2" s="1"/>
  <c r="N289" i="2" s="1"/>
  <c r="N103" i="2" s="1"/>
  <c r="N306" i="2"/>
  <c r="BF306" i="2" s="1"/>
  <c r="BI305" i="2"/>
  <c r="BH305" i="2"/>
  <c r="BG305" i="2"/>
  <c r="BE305" i="2"/>
  <c r="AA305" i="2"/>
  <c r="Y305" i="2"/>
  <c r="W305" i="2"/>
  <c r="BK305" i="2"/>
  <c r="N305" i="2"/>
  <c r="BF305" i="2"/>
  <c r="BI299" i="2"/>
  <c r="BH299" i="2"/>
  <c r="BG299" i="2"/>
  <c r="BE299" i="2"/>
  <c r="AA299" i="2"/>
  <c r="Y299" i="2"/>
  <c r="W299" i="2"/>
  <c r="W289" i="2" s="1"/>
  <c r="BK299" i="2"/>
  <c r="N299" i="2"/>
  <c r="BF299" i="2" s="1"/>
  <c r="BI298" i="2"/>
  <c r="BH298" i="2"/>
  <c r="BG298" i="2"/>
  <c r="BE298" i="2"/>
  <c r="AA298" i="2"/>
  <c r="Y298" i="2"/>
  <c r="W298" i="2"/>
  <c r="BK298" i="2"/>
  <c r="N298" i="2"/>
  <c r="BF298" i="2"/>
  <c r="BI290" i="2"/>
  <c r="BH290" i="2"/>
  <c r="BG290" i="2"/>
  <c r="BE290" i="2"/>
  <c r="AA290" i="2"/>
  <c r="Y290" i="2"/>
  <c r="Y289" i="2" s="1"/>
  <c r="W290" i="2"/>
  <c r="BK290" i="2"/>
  <c r="N290" i="2"/>
  <c r="BF290" i="2"/>
  <c r="BI288" i="2"/>
  <c r="BH288" i="2"/>
  <c r="BG288" i="2"/>
  <c r="BE288" i="2"/>
  <c r="AA288" i="2"/>
  <c r="Y288" i="2"/>
  <c r="W288" i="2"/>
  <c r="BK288" i="2"/>
  <c r="N288" i="2"/>
  <c r="BF288" i="2" s="1"/>
  <c r="BI282" i="2"/>
  <c r="BH282" i="2"/>
  <c r="BG282" i="2"/>
  <c r="BE282" i="2"/>
  <c r="AA282" i="2"/>
  <c r="AA281" i="2"/>
  <c r="Y282" i="2"/>
  <c r="Y281" i="2" s="1"/>
  <c r="W282" i="2"/>
  <c r="W281" i="2"/>
  <c r="BK282" i="2"/>
  <c r="N282" i="2"/>
  <c r="BF282" i="2" s="1"/>
  <c r="BI280" i="2"/>
  <c r="BH280" i="2"/>
  <c r="BG280" i="2"/>
  <c r="BE280" i="2"/>
  <c r="AA280" i="2"/>
  <c r="Y280" i="2"/>
  <c r="W280" i="2"/>
  <c r="BK280" i="2"/>
  <c r="N280" i="2"/>
  <c r="BF280" i="2"/>
  <c r="BI279" i="2"/>
  <c r="BH279" i="2"/>
  <c r="BG279" i="2"/>
  <c r="BE279" i="2"/>
  <c r="AA279" i="2"/>
  <c r="Y279" i="2"/>
  <c r="W279" i="2"/>
  <c r="BK279" i="2"/>
  <c r="N279" i="2"/>
  <c r="BF279" i="2" s="1"/>
  <c r="BI273" i="2"/>
  <c r="BH273" i="2"/>
  <c r="BG273" i="2"/>
  <c r="BE273" i="2"/>
  <c r="AA273" i="2"/>
  <c r="Y273" i="2"/>
  <c r="W273" i="2"/>
  <c r="BK273" i="2"/>
  <c r="N273" i="2"/>
  <c r="BF273" i="2"/>
  <c r="BI272" i="2"/>
  <c r="BH272" i="2"/>
  <c r="BG272" i="2"/>
  <c r="BE272" i="2"/>
  <c r="AA272" i="2"/>
  <c r="Y272" i="2"/>
  <c r="W272" i="2"/>
  <c r="BK272" i="2"/>
  <c r="BK264" i="2" s="1"/>
  <c r="N264" i="2" s="1"/>
  <c r="N101" i="2" s="1"/>
  <c r="N272" i="2"/>
  <c r="BF272" i="2"/>
  <c r="BI265" i="2"/>
  <c r="BH265" i="2"/>
  <c r="BG265" i="2"/>
  <c r="BE265" i="2"/>
  <c r="AA265" i="2"/>
  <c r="AA264" i="2"/>
  <c r="Y265" i="2"/>
  <c r="W265" i="2"/>
  <c r="W264" i="2"/>
  <c r="BK265" i="2"/>
  <c r="N265" i="2"/>
  <c r="BF265" i="2" s="1"/>
  <c r="BI263" i="2"/>
  <c r="BH263" i="2"/>
  <c r="BG263" i="2"/>
  <c r="BE263" i="2"/>
  <c r="AA263" i="2"/>
  <c r="Y263" i="2"/>
  <c r="W263" i="2"/>
  <c r="BK263" i="2"/>
  <c r="N263" i="2"/>
  <c r="BF263" i="2"/>
  <c r="BI262" i="2"/>
  <c r="BH262" i="2"/>
  <c r="BG262" i="2"/>
  <c r="BE262" i="2"/>
  <c r="AA262" i="2"/>
  <c r="Y262" i="2"/>
  <c r="W262" i="2"/>
  <c r="BK262" i="2"/>
  <c r="N262" i="2"/>
  <c r="BF262" i="2" s="1"/>
  <c r="BI260" i="2"/>
  <c r="BH260" i="2"/>
  <c r="BG260" i="2"/>
  <c r="BE260" i="2"/>
  <c r="AA260" i="2"/>
  <c r="Y260" i="2"/>
  <c r="Y257" i="2" s="1"/>
  <c r="W260" i="2"/>
  <c r="BK260" i="2"/>
  <c r="N260" i="2"/>
  <c r="BF260" i="2"/>
  <c r="BI258" i="2"/>
  <c r="BH258" i="2"/>
  <c r="BG258" i="2"/>
  <c r="BE258" i="2"/>
  <c r="AA258" i="2"/>
  <c r="Y258" i="2"/>
  <c r="W258" i="2"/>
  <c r="BK258" i="2"/>
  <c r="BK257" i="2" s="1"/>
  <c r="N257" i="2" s="1"/>
  <c r="N100" i="2" s="1"/>
  <c r="N258" i="2"/>
  <c r="BF258" i="2"/>
  <c r="BI256" i="2"/>
  <c r="BH256" i="2"/>
  <c r="BG256" i="2"/>
  <c r="BE256" i="2"/>
  <c r="AA256" i="2"/>
  <c r="Y256" i="2"/>
  <c r="W256" i="2"/>
  <c r="BK256" i="2"/>
  <c r="N256" i="2"/>
  <c r="BF256" i="2" s="1"/>
  <c r="BI255" i="2"/>
  <c r="BH255" i="2"/>
  <c r="BG255" i="2"/>
  <c r="BE255" i="2"/>
  <c r="AA255" i="2"/>
  <c r="Y255" i="2"/>
  <c r="W255" i="2"/>
  <c r="W244" i="2" s="1"/>
  <c r="BK255" i="2"/>
  <c r="N255" i="2"/>
  <c r="BF255" i="2"/>
  <c r="BI251" i="2"/>
  <c r="BH251" i="2"/>
  <c r="BG251" i="2"/>
  <c r="BE251" i="2"/>
  <c r="AA251" i="2"/>
  <c r="Y251" i="2"/>
  <c r="W251" i="2"/>
  <c r="BK251" i="2"/>
  <c r="N251" i="2"/>
  <c r="BF251" i="2" s="1"/>
  <c r="BI250" i="2"/>
  <c r="BH250" i="2"/>
  <c r="BG250" i="2"/>
  <c r="BE250" i="2"/>
  <c r="AA250" i="2"/>
  <c r="Y250" i="2"/>
  <c r="Y244" i="2" s="1"/>
  <c r="W250" i="2"/>
  <c r="BK250" i="2"/>
  <c r="N250" i="2"/>
  <c r="BF250" i="2" s="1"/>
  <c r="BI249" i="2"/>
  <c r="BH249" i="2"/>
  <c r="BG249" i="2"/>
  <c r="BE249" i="2"/>
  <c r="AA249" i="2"/>
  <c r="Y249" i="2"/>
  <c r="W249" i="2"/>
  <c r="BK249" i="2"/>
  <c r="BK244" i="2" s="1"/>
  <c r="N244" i="2" s="1"/>
  <c r="N99" i="2" s="1"/>
  <c r="N249" i="2"/>
  <c r="BF249" i="2" s="1"/>
  <c r="BI245" i="2"/>
  <c r="BH245" i="2"/>
  <c r="BG245" i="2"/>
  <c r="BE245" i="2"/>
  <c r="AA245" i="2"/>
  <c r="AA244" i="2" s="1"/>
  <c r="Y245" i="2"/>
  <c r="W245" i="2"/>
  <c r="BK245" i="2"/>
  <c r="N245" i="2"/>
  <c r="BF245" i="2" s="1"/>
  <c r="BI243" i="2"/>
  <c r="BH243" i="2"/>
  <c r="BG243" i="2"/>
  <c r="BE243" i="2"/>
  <c r="AA243" i="2"/>
  <c r="Y243" i="2"/>
  <c r="W243" i="2"/>
  <c r="BK243" i="2"/>
  <c r="N243" i="2"/>
  <c r="BF243" i="2" s="1"/>
  <c r="BI242" i="2"/>
  <c r="BH242" i="2"/>
  <c r="BG242" i="2"/>
  <c r="BE242" i="2"/>
  <c r="AA242" i="2"/>
  <c r="Y242" i="2"/>
  <c r="W242" i="2"/>
  <c r="BK242" i="2"/>
  <c r="N242" i="2"/>
  <c r="BF242" i="2"/>
  <c r="BI241" i="2"/>
  <c r="BH241" i="2"/>
  <c r="BG241" i="2"/>
  <c r="BE241" i="2"/>
  <c r="AA241" i="2"/>
  <c r="Y241" i="2"/>
  <c r="W241" i="2"/>
  <c r="BK241" i="2"/>
  <c r="BK239" i="2" s="1"/>
  <c r="N239" i="2" s="1"/>
  <c r="N98" i="2" s="1"/>
  <c r="N241" i="2"/>
  <c r="BF241" i="2"/>
  <c r="BI240" i="2"/>
  <c r="BH240" i="2"/>
  <c r="BG240" i="2"/>
  <c r="BE240" i="2"/>
  <c r="AA240" i="2"/>
  <c r="Y240" i="2"/>
  <c r="Y239" i="2" s="1"/>
  <c r="W240" i="2"/>
  <c r="W239" i="2"/>
  <c r="BK240" i="2"/>
  <c r="N240" i="2"/>
  <c r="BF240" i="2"/>
  <c r="BI238" i="2"/>
  <c r="BH238" i="2"/>
  <c r="BG238" i="2"/>
  <c r="BE238" i="2"/>
  <c r="AA238" i="2"/>
  <c r="Y238" i="2"/>
  <c r="W238" i="2"/>
  <c r="BK238" i="2"/>
  <c r="N238" i="2"/>
  <c r="BF238" i="2" s="1"/>
  <c r="BI237" i="2"/>
  <c r="BH237" i="2"/>
  <c r="BG237" i="2"/>
  <c r="BE237" i="2"/>
  <c r="AA237" i="2"/>
  <c r="Y237" i="2"/>
  <c r="W237" i="2"/>
  <c r="BK237" i="2"/>
  <c r="N237" i="2"/>
  <c r="BF237" i="2"/>
  <c r="BI236" i="2"/>
  <c r="BH236" i="2"/>
  <c r="BG236" i="2"/>
  <c r="BE236" i="2"/>
  <c r="AA236" i="2"/>
  <c r="AA232" i="2" s="1"/>
  <c r="Y236" i="2"/>
  <c r="W236" i="2"/>
  <c r="BK236" i="2"/>
  <c r="N236" i="2"/>
  <c r="BF236" i="2"/>
  <c r="BI235" i="2"/>
  <c r="BH235" i="2"/>
  <c r="BG235" i="2"/>
  <c r="BE235" i="2"/>
  <c r="AA235" i="2"/>
  <c r="Y235" i="2"/>
  <c r="W235" i="2"/>
  <c r="BK235" i="2"/>
  <c r="N235" i="2"/>
  <c r="BF235" i="2"/>
  <c r="BI234" i="2"/>
  <c r="BH234" i="2"/>
  <c r="BG234" i="2"/>
  <c r="BE234" i="2"/>
  <c r="AA234" i="2"/>
  <c r="Y234" i="2"/>
  <c r="W234" i="2"/>
  <c r="BK234" i="2"/>
  <c r="N234" i="2"/>
  <c r="BF234" i="2" s="1"/>
  <c r="BI233" i="2"/>
  <c r="BH233" i="2"/>
  <c r="BG233" i="2"/>
  <c r="BE233" i="2"/>
  <c r="AA233" i="2"/>
  <c r="Y233" i="2"/>
  <c r="W233" i="2"/>
  <c r="W232" i="2" s="1"/>
  <c r="BK233" i="2"/>
  <c r="N233" i="2"/>
  <c r="BF233" i="2" s="1"/>
  <c r="BI230" i="2"/>
  <c r="BH230" i="2"/>
  <c r="BG230" i="2"/>
  <c r="BE230" i="2"/>
  <c r="AA230" i="2"/>
  <c r="AA229" i="2"/>
  <c r="Y230" i="2"/>
  <c r="Y229" i="2" s="1"/>
  <c r="W230" i="2"/>
  <c r="W229" i="2" s="1"/>
  <c r="BK230" i="2"/>
  <c r="BK229" i="2" s="1"/>
  <c r="N230" i="2"/>
  <c r="BF230" i="2"/>
  <c r="BI227" i="2"/>
  <c r="BH227" i="2"/>
  <c r="BG227" i="2"/>
  <c r="BE227" i="2"/>
  <c r="AA227" i="2"/>
  <c r="AA226" i="2" s="1"/>
  <c r="Y227" i="2"/>
  <c r="Y226" i="2"/>
  <c r="W227" i="2"/>
  <c r="W226" i="2"/>
  <c r="BK227" i="2"/>
  <c r="BK226" i="2" s="1"/>
  <c r="N226" i="2" s="1"/>
  <c r="N94" i="2" s="1"/>
  <c r="N227" i="2"/>
  <c r="BF227" i="2" s="1"/>
  <c r="BI222" i="2"/>
  <c r="BH222" i="2"/>
  <c r="BG222" i="2"/>
  <c r="BE222" i="2"/>
  <c r="AA222" i="2"/>
  <c r="Y222" i="2"/>
  <c r="W222" i="2"/>
  <c r="BK222" i="2"/>
  <c r="N222" i="2"/>
  <c r="BF222" i="2"/>
  <c r="BI221" i="2"/>
  <c r="BH221" i="2"/>
  <c r="BG221" i="2"/>
  <c r="BE221" i="2"/>
  <c r="AA221" i="2"/>
  <c r="Y221" i="2"/>
  <c r="W221" i="2"/>
  <c r="BK221" i="2"/>
  <c r="N221" i="2"/>
  <c r="BF221" i="2" s="1"/>
  <c r="BI220" i="2"/>
  <c r="BH220" i="2"/>
  <c r="BG220" i="2"/>
  <c r="BE220" i="2"/>
  <c r="AA220" i="2"/>
  <c r="Y220" i="2"/>
  <c r="W220" i="2"/>
  <c r="BK220" i="2"/>
  <c r="N220" i="2"/>
  <c r="BF220" i="2"/>
  <c r="BI219" i="2"/>
  <c r="BH219" i="2"/>
  <c r="BG219" i="2"/>
  <c r="BE219" i="2"/>
  <c r="AA219" i="2"/>
  <c r="Y219" i="2"/>
  <c r="W219" i="2"/>
  <c r="BK219" i="2"/>
  <c r="N219" i="2"/>
  <c r="BF219" i="2"/>
  <c r="BI218" i="2"/>
  <c r="BH218" i="2"/>
  <c r="BG218" i="2"/>
  <c r="BE218" i="2"/>
  <c r="AA218" i="2"/>
  <c r="Y218" i="2"/>
  <c r="W218" i="2"/>
  <c r="BK218" i="2"/>
  <c r="N218" i="2"/>
  <c r="BF218" i="2"/>
  <c r="BI217" i="2"/>
  <c r="BH217" i="2"/>
  <c r="BG217" i="2"/>
  <c r="BE217" i="2"/>
  <c r="AA217" i="2"/>
  <c r="Y217" i="2"/>
  <c r="W217" i="2"/>
  <c r="BK217" i="2"/>
  <c r="N217" i="2"/>
  <c r="BF217" i="2" s="1"/>
  <c r="BI216" i="2"/>
  <c r="BH216" i="2"/>
  <c r="BG216" i="2"/>
  <c r="BE216" i="2"/>
  <c r="AA216" i="2"/>
  <c r="Y216" i="2"/>
  <c r="W216" i="2"/>
  <c r="BK216" i="2"/>
  <c r="N216" i="2"/>
  <c r="BF216" i="2"/>
  <c r="BI208" i="2"/>
  <c r="BH208" i="2"/>
  <c r="BG208" i="2"/>
  <c r="BE208" i="2"/>
  <c r="AA208" i="2"/>
  <c r="Y208" i="2"/>
  <c r="W208" i="2"/>
  <c r="BK208" i="2"/>
  <c r="N208" i="2"/>
  <c r="BF208" i="2" s="1"/>
  <c r="BI204" i="2"/>
  <c r="BH204" i="2"/>
  <c r="BG204" i="2"/>
  <c r="BE204" i="2"/>
  <c r="AA204" i="2"/>
  <c r="Y204" i="2"/>
  <c r="W204" i="2"/>
  <c r="BK204" i="2"/>
  <c r="N204" i="2"/>
  <c r="BF204" i="2"/>
  <c r="BI200" i="2"/>
  <c r="BH200" i="2"/>
  <c r="BG200" i="2"/>
  <c r="BE200" i="2"/>
  <c r="AA200" i="2"/>
  <c r="Y200" i="2"/>
  <c r="W200" i="2"/>
  <c r="BK200" i="2"/>
  <c r="N200" i="2"/>
  <c r="BF200" i="2" s="1"/>
  <c r="BI194" i="2"/>
  <c r="BH194" i="2"/>
  <c r="BG194" i="2"/>
  <c r="BE194" i="2"/>
  <c r="AA194" i="2"/>
  <c r="Y194" i="2"/>
  <c r="W194" i="2"/>
  <c r="BK194" i="2"/>
  <c r="N194" i="2"/>
  <c r="BF194" i="2"/>
  <c r="BI187" i="2"/>
  <c r="BH187" i="2"/>
  <c r="BG187" i="2"/>
  <c r="BE187" i="2"/>
  <c r="AA187" i="2"/>
  <c r="Y187" i="2"/>
  <c r="W187" i="2"/>
  <c r="BK187" i="2"/>
  <c r="N187" i="2"/>
  <c r="BF187" i="2"/>
  <c r="BI183" i="2"/>
  <c r="BH183" i="2"/>
  <c r="BG183" i="2"/>
  <c r="BE183" i="2"/>
  <c r="AA183" i="2"/>
  <c r="Y183" i="2"/>
  <c r="W183" i="2"/>
  <c r="BK183" i="2"/>
  <c r="N183" i="2"/>
  <c r="BF183" i="2"/>
  <c r="BI177" i="2"/>
  <c r="BH177" i="2"/>
  <c r="BG177" i="2"/>
  <c r="BE177" i="2"/>
  <c r="AA177" i="2"/>
  <c r="Y177" i="2"/>
  <c r="W177" i="2"/>
  <c r="BK177" i="2"/>
  <c r="N177" i="2"/>
  <c r="BF177" i="2" s="1"/>
  <c r="BI175" i="2"/>
  <c r="BH175" i="2"/>
  <c r="BG175" i="2"/>
  <c r="BE175" i="2"/>
  <c r="AA175" i="2"/>
  <c r="Y175" i="2"/>
  <c r="W175" i="2"/>
  <c r="BK175" i="2"/>
  <c r="N175" i="2"/>
  <c r="BF175" i="2"/>
  <c r="BI174" i="2"/>
  <c r="BH174" i="2"/>
  <c r="BG174" i="2"/>
  <c r="BE174" i="2"/>
  <c r="AA174" i="2"/>
  <c r="AA173" i="2" s="1"/>
  <c r="Y174" i="2"/>
  <c r="W174" i="2"/>
  <c r="W173" i="2" s="1"/>
  <c r="BK174" i="2"/>
  <c r="N174" i="2"/>
  <c r="BF174" i="2" s="1"/>
  <c r="BI172" i="2"/>
  <c r="BH172" i="2"/>
  <c r="BG172" i="2"/>
  <c r="BE172" i="2"/>
  <c r="AA172" i="2"/>
  <c r="Y172" i="2"/>
  <c r="W172" i="2"/>
  <c r="BK172" i="2"/>
  <c r="N172" i="2"/>
  <c r="BF172" i="2"/>
  <c r="BI166" i="2"/>
  <c r="BH166" i="2"/>
  <c r="BG166" i="2"/>
  <c r="BE166" i="2"/>
  <c r="AA166" i="2"/>
  <c r="Y166" i="2"/>
  <c r="W166" i="2"/>
  <c r="BK166" i="2"/>
  <c r="N166" i="2"/>
  <c r="BF166" i="2" s="1"/>
  <c r="BI160" i="2"/>
  <c r="BH160" i="2"/>
  <c r="BG160" i="2"/>
  <c r="BE160" i="2"/>
  <c r="AA160" i="2"/>
  <c r="Y160" i="2"/>
  <c r="W160" i="2"/>
  <c r="BK160" i="2"/>
  <c r="N160" i="2"/>
  <c r="BF160" i="2" s="1"/>
  <c r="BI154" i="2"/>
  <c r="BH154" i="2"/>
  <c r="BG154" i="2"/>
  <c r="BE154" i="2"/>
  <c r="AA154" i="2"/>
  <c r="Y154" i="2"/>
  <c r="W154" i="2"/>
  <c r="BK154" i="2"/>
  <c r="N154" i="2"/>
  <c r="BF154" i="2" s="1"/>
  <c r="BI152" i="2"/>
  <c r="BH152" i="2"/>
  <c r="BG152" i="2"/>
  <c r="BE152" i="2"/>
  <c r="AA152" i="2"/>
  <c r="Y152" i="2"/>
  <c r="W152" i="2"/>
  <c r="BK152" i="2"/>
  <c r="N152" i="2"/>
  <c r="BF152" i="2"/>
  <c r="BI150" i="2"/>
  <c r="BH150" i="2"/>
  <c r="BG150" i="2"/>
  <c r="H35" i="2" s="1"/>
  <c r="BB89" i="1" s="1"/>
  <c r="BB88" i="1" s="1"/>
  <c r="BE150" i="2"/>
  <c r="AA150" i="2"/>
  <c r="Y150" i="2"/>
  <c r="W150" i="2"/>
  <c r="BK150" i="2"/>
  <c r="N150" i="2"/>
  <c r="BF150" i="2"/>
  <c r="BI148" i="2"/>
  <c r="BH148" i="2"/>
  <c r="BG148" i="2"/>
  <c r="BE148" i="2"/>
  <c r="AA148" i="2"/>
  <c r="Y148" i="2"/>
  <c r="Y143" i="2" s="1"/>
  <c r="W148" i="2"/>
  <c r="BK148" i="2"/>
  <c r="N148" i="2"/>
  <c r="BF148" i="2" s="1"/>
  <c r="BI146" i="2"/>
  <c r="BH146" i="2"/>
  <c r="BG146" i="2"/>
  <c r="BE146" i="2"/>
  <c r="AA146" i="2"/>
  <c r="Y146" i="2"/>
  <c r="W146" i="2"/>
  <c r="W143" i="2" s="1"/>
  <c r="BK146" i="2"/>
  <c r="N146" i="2"/>
  <c r="BF146" i="2"/>
  <c r="BI144" i="2"/>
  <c r="BH144" i="2"/>
  <c r="BG144" i="2"/>
  <c r="BE144" i="2"/>
  <c r="AA144" i="2"/>
  <c r="AA143" i="2" s="1"/>
  <c r="Y144" i="2"/>
  <c r="W144" i="2"/>
  <c r="BK144" i="2"/>
  <c r="N144" i="2"/>
  <c r="BF144" i="2" s="1"/>
  <c r="BI142" i="2"/>
  <c r="BH142" i="2"/>
  <c r="BG142" i="2"/>
  <c r="BE142" i="2"/>
  <c r="AA142" i="2"/>
  <c r="Y142" i="2"/>
  <c r="Y140" i="2" s="1"/>
  <c r="W142" i="2"/>
  <c r="BK142" i="2"/>
  <c r="N142" i="2"/>
  <c r="BF142" i="2"/>
  <c r="BI141" i="2"/>
  <c r="BH141" i="2"/>
  <c r="BG141" i="2"/>
  <c r="BE141" i="2"/>
  <c r="AA141" i="2"/>
  <c r="AA140" i="2" s="1"/>
  <c r="AA139" i="2" s="1"/>
  <c r="Y141" i="2"/>
  <c r="W141" i="2"/>
  <c r="W140" i="2" s="1"/>
  <c r="BK141" i="2"/>
  <c r="N141" i="2"/>
  <c r="BF141" i="2" s="1"/>
  <c r="M135" i="2"/>
  <c r="M134" i="2"/>
  <c r="F134" i="2"/>
  <c r="F132" i="2"/>
  <c r="F130" i="2"/>
  <c r="BI118" i="2"/>
  <c r="BH118" i="2"/>
  <c r="BG118" i="2"/>
  <c r="BE118" i="2"/>
  <c r="BI117" i="2"/>
  <c r="BH117" i="2"/>
  <c r="BG117" i="2"/>
  <c r="BE117" i="2"/>
  <c r="BI116" i="2"/>
  <c r="BH116" i="2"/>
  <c r="BG116" i="2"/>
  <c r="BE116" i="2"/>
  <c r="BI115" i="2"/>
  <c r="BH115" i="2"/>
  <c r="BG115" i="2"/>
  <c r="BE115" i="2"/>
  <c r="BI114" i="2"/>
  <c r="BH114" i="2"/>
  <c r="BG114" i="2"/>
  <c r="BE114" i="2"/>
  <c r="BI113" i="2"/>
  <c r="H37" i="2" s="1"/>
  <c r="BD89" i="1" s="1"/>
  <c r="BD88" i="1" s="1"/>
  <c r="BD87" i="1" s="1"/>
  <c r="W35" i="1" s="1"/>
  <c r="BH113" i="2"/>
  <c r="BG113" i="2"/>
  <c r="BE113" i="2"/>
  <c r="M85" i="2"/>
  <c r="M84" i="2"/>
  <c r="F84" i="2"/>
  <c r="F82" i="2"/>
  <c r="F80" i="2"/>
  <c r="O16" i="2"/>
  <c r="E16" i="2"/>
  <c r="F85" i="2" s="1"/>
  <c r="O15" i="2"/>
  <c r="O10" i="2"/>
  <c r="M82" i="2" s="1"/>
  <c r="F6" i="2"/>
  <c r="F128" i="2" s="1"/>
  <c r="CK104" i="1"/>
  <c r="CJ104" i="1"/>
  <c r="CI104" i="1"/>
  <c r="CC104" i="1"/>
  <c r="CH104" i="1"/>
  <c r="CB104" i="1"/>
  <c r="CG104" i="1"/>
  <c r="CA104" i="1"/>
  <c r="CF104" i="1"/>
  <c r="BZ104" i="1"/>
  <c r="CE104" i="1"/>
  <c r="CK103" i="1"/>
  <c r="CJ103" i="1"/>
  <c r="CI103" i="1"/>
  <c r="CC103" i="1"/>
  <c r="CH103" i="1"/>
  <c r="CB103" i="1"/>
  <c r="CG103" i="1"/>
  <c r="CA103" i="1"/>
  <c r="CF103" i="1"/>
  <c r="BZ103" i="1"/>
  <c r="CE103" i="1"/>
  <c r="CK102" i="1"/>
  <c r="CJ102" i="1"/>
  <c r="CI102" i="1"/>
  <c r="CC102" i="1"/>
  <c r="CH102" i="1"/>
  <c r="CB102" i="1"/>
  <c r="CG102" i="1"/>
  <c r="CA102" i="1"/>
  <c r="CF102" i="1"/>
  <c r="BZ102" i="1"/>
  <c r="CE102" i="1"/>
  <c r="CK101" i="1"/>
  <c r="CJ101" i="1"/>
  <c r="CI101" i="1"/>
  <c r="CH101" i="1"/>
  <c r="CG101" i="1"/>
  <c r="CF101" i="1"/>
  <c r="BZ101" i="1"/>
  <c r="CE101" i="1"/>
  <c r="CK100" i="1"/>
  <c r="CJ100" i="1"/>
  <c r="CI100" i="1"/>
  <c r="CH100" i="1"/>
  <c r="CG100" i="1"/>
  <c r="CF100" i="1"/>
  <c r="BZ100" i="1"/>
  <c r="CE100" i="1"/>
  <c r="CK99" i="1"/>
  <c r="CJ99" i="1"/>
  <c r="CI99" i="1"/>
  <c r="CH99" i="1"/>
  <c r="CG99" i="1"/>
  <c r="CF99" i="1"/>
  <c r="BZ99" i="1"/>
  <c r="CE99" i="1"/>
  <c r="CK98" i="1"/>
  <c r="CJ98" i="1"/>
  <c r="CI98" i="1"/>
  <c r="CH98" i="1"/>
  <c r="CG98" i="1"/>
  <c r="CF98" i="1"/>
  <c r="BZ98" i="1"/>
  <c r="CE98" i="1"/>
  <c r="CK97" i="1"/>
  <c r="CJ97" i="1"/>
  <c r="CI97" i="1"/>
  <c r="CH97" i="1"/>
  <c r="CG97" i="1"/>
  <c r="CF97" i="1"/>
  <c r="BZ97" i="1"/>
  <c r="CE97" i="1"/>
  <c r="CK96" i="1"/>
  <c r="CJ96" i="1"/>
  <c r="CI96" i="1"/>
  <c r="CH96" i="1"/>
  <c r="CG96" i="1"/>
  <c r="CF96" i="1"/>
  <c r="BZ96" i="1"/>
  <c r="CE96" i="1"/>
  <c r="CK95" i="1"/>
  <c r="CJ95" i="1"/>
  <c r="CI95" i="1"/>
  <c r="CH95" i="1"/>
  <c r="CG95" i="1"/>
  <c r="CF95" i="1"/>
  <c r="BZ95" i="1"/>
  <c r="CE95" i="1"/>
  <c r="CK94" i="1"/>
  <c r="CJ94" i="1"/>
  <c r="CI94" i="1"/>
  <c r="CH94" i="1"/>
  <c r="CG94" i="1"/>
  <c r="CF94" i="1"/>
  <c r="BZ94" i="1"/>
  <c r="CE94" i="1"/>
  <c r="CK93" i="1"/>
  <c r="CJ93" i="1"/>
  <c r="CI93" i="1"/>
  <c r="CH93" i="1"/>
  <c r="CG93" i="1"/>
  <c r="CF93" i="1"/>
  <c r="BZ93" i="1"/>
  <c r="CE93" i="1"/>
  <c r="CK92" i="1"/>
  <c r="CJ92" i="1"/>
  <c r="CI92" i="1"/>
  <c r="CH92" i="1"/>
  <c r="CG92" i="1"/>
  <c r="CF92" i="1"/>
  <c r="BZ92" i="1"/>
  <c r="CE92" i="1"/>
  <c r="AM83" i="1"/>
  <c r="L83" i="1"/>
  <c r="AM82" i="1"/>
  <c r="L82" i="1"/>
  <c r="AM80" i="1"/>
  <c r="L80" i="1"/>
  <c r="L78" i="1"/>
  <c r="M132" i="2" l="1"/>
  <c r="W139" i="2"/>
  <c r="M33" i="2"/>
  <c r="AV89" i="1" s="1"/>
  <c r="BK140" i="2"/>
  <c r="AA328" i="2"/>
  <c r="BK143" i="2"/>
  <c r="N143" i="2" s="1"/>
  <c r="N92" i="2" s="1"/>
  <c r="Y264" i="2"/>
  <c r="Y232" i="2"/>
  <c r="Y228" i="2" s="1"/>
  <c r="AA289" i="2"/>
  <c r="H36" i="2"/>
  <c r="BC89" i="1" s="1"/>
  <c r="BC88" i="1" s="1"/>
  <c r="BC87" i="1" s="1"/>
  <c r="BK232" i="2"/>
  <c r="N232" i="2" s="1"/>
  <c r="N97" i="2" s="1"/>
  <c r="AA307" i="2"/>
  <c r="W257" i="2"/>
  <c r="W228" i="2" s="1"/>
  <c r="W138" i="2" s="1"/>
  <c r="AU89" i="1" s="1"/>
  <c r="AU88" i="1" s="1"/>
  <c r="AU87" i="1" s="1"/>
  <c r="F135" i="2"/>
  <c r="Y173" i="2"/>
  <c r="Y139" i="2" s="1"/>
  <c r="Y138" i="2" s="1"/>
  <c r="AA239" i="2"/>
  <c r="BK336" i="2"/>
  <c r="N336" i="2" s="1"/>
  <c r="N109" i="2" s="1"/>
  <c r="BK281" i="2"/>
  <c r="N281" i="2" s="1"/>
  <c r="N102" i="2" s="1"/>
  <c r="BK173" i="2"/>
  <c r="N173" i="2" s="1"/>
  <c r="N93" i="2" s="1"/>
  <c r="AA257" i="2"/>
  <c r="AA228" i="2" s="1"/>
  <c r="AA138" i="2" s="1"/>
  <c r="BB87" i="1"/>
  <c r="AX88" i="1"/>
  <c r="N333" i="2"/>
  <c r="N108" i="2" s="1"/>
  <c r="BK332" i="2"/>
  <c r="N332" i="2" s="1"/>
  <c r="N107" i="2" s="1"/>
  <c r="N140" i="2"/>
  <c r="N91" i="2" s="1"/>
  <c r="BK139" i="2"/>
  <c r="N229" i="2"/>
  <c r="N96" i="2" s="1"/>
  <c r="H33" i="2"/>
  <c r="AZ89" i="1" s="1"/>
  <c r="AZ88" i="1" s="1"/>
  <c r="F78" i="2"/>
  <c r="AY88" i="1" l="1"/>
  <c r="BK228" i="2"/>
  <c r="N228" i="2" s="1"/>
  <c r="N95" i="2" s="1"/>
  <c r="AZ87" i="1"/>
  <c r="AV88" i="1"/>
  <c r="AY87" i="1"/>
  <c r="W34" i="1"/>
  <c r="N139" i="2"/>
  <c r="N90" i="2" s="1"/>
  <c r="BK138" i="2"/>
  <c r="N138" i="2" s="1"/>
  <c r="N89" i="2" s="1"/>
  <c r="W33" i="1"/>
  <c r="AX87" i="1"/>
  <c r="N118" i="2" l="1"/>
  <c r="BF118" i="2" s="1"/>
  <c r="N116" i="2"/>
  <c r="BF116" i="2" s="1"/>
  <c r="N114" i="2"/>
  <c r="BF114" i="2" s="1"/>
  <c r="N113" i="2"/>
  <c r="N117" i="2"/>
  <c r="BF117" i="2" s="1"/>
  <c r="N115" i="2"/>
  <c r="BF115" i="2" s="1"/>
  <c r="M28" i="2"/>
  <c r="AV87" i="1"/>
  <c r="BF113" i="2" l="1"/>
  <c r="N112" i="2"/>
  <c r="M34" i="2" l="1"/>
  <c r="AW89" i="1" s="1"/>
  <c r="AT89" i="1" s="1"/>
  <c r="H34" i="2"/>
  <c r="BA89" i="1" s="1"/>
  <c r="BA88" i="1" s="1"/>
  <c r="M29" i="2"/>
  <c r="L120" i="2"/>
  <c r="AS89" i="1" l="1"/>
  <c r="AS88" i="1" s="1"/>
  <c r="AS87" i="1" s="1"/>
  <c r="M31" i="2"/>
  <c r="AW88" i="1"/>
  <c r="AT88" i="1" s="1"/>
  <c r="BA87" i="1"/>
  <c r="AW87" i="1" l="1"/>
  <c r="W32" i="1"/>
  <c r="AG89" i="1"/>
  <c r="L39" i="2"/>
  <c r="AG88" i="1" l="1"/>
  <c r="AN89" i="1"/>
  <c r="AK32" i="1"/>
  <c r="AT87" i="1"/>
  <c r="AN88" i="1" l="1"/>
  <c r="AG87" i="1"/>
  <c r="AG104" i="1" l="1"/>
  <c r="AG96" i="1"/>
  <c r="AG98" i="1"/>
  <c r="AG103" i="1"/>
  <c r="AG99" i="1"/>
  <c r="AG95" i="1"/>
  <c r="AG102" i="1"/>
  <c r="AG94" i="1"/>
  <c r="AN87" i="1"/>
  <c r="AK26" i="1"/>
  <c r="AG101" i="1"/>
  <c r="AG97" i="1"/>
  <c r="AG93" i="1"/>
  <c r="AG100" i="1"/>
  <c r="AG92" i="1"/>
  <c r="AV92" i="1" l="1"/>
  <c r="BY92" i="1" s="1"/>
  <c r="AG91" i="1"/>
  <c r="CD92" i="1"/>
  <c r="AV97" i="1"/>
  <c r="BY97" i="1" s="1"/>
  <c r="CD97" i="1"/>
  <c r="CD94" i="1"/>
  <c r="AV94" i="1"/>
  <c r="BY94" i="1" s="1"/>
  <c r="CD103" i="1"/>
  <c r="AV103" i="1"/>
  <c r="BY103" i="1" s="1"/>
  <c r="AV100" i="1"/>
  <c r="BY100" i="1" s="1"/>
  <c r="CD100" i="1"/>
  <c r="CD101" i="1"/>
  <c r="AV101" i="1"/>
  <c r="BY101" i="1" s="1"/>
  <c r="CD102" i="1"/>
  <c r="AV102" i="1"/>
  <c r="BY102" i="1" s="1"/>
  <c r="AV98" i="1"/>
  <c r="BY98" i="1" s="1"/>
  <c r="CD98" i="1"/>
  <c r="CD95" i="1"/>
  <c r="AV95" i="1"/>
  <c r="BY95" i="1" s="1"/>
  <c r="CD96" i="1"/>
  <c r="AV96" i="1"/>
  <c r="BY96" i="1" s="1"/>
  <c r="CD93" i="1"/>
  <c r="AV93" i="1"/>
  <c r="BY93" i="1" s="1"/>
  <c r="CD99" i="1"/>
  <c r="AV99" i="1"/>
  <c r="BY99" i="1" s="1"/>
  <c r="CD104" i="1"/>
  <c r="AV104" i="1"/>
  <c r="BY104" i="1" s="1"/>
  <c r="AN101" i="1" l="1"/>
  <c r="AN94" i="1"/>
  <c r="AN99" i="1"/>
  <c r="AN95" i="1"/>
  <c r="AN96" i="1"/>
  <c r="AN98" i="1"/>
  <c r="AN102" i="1"/>
  <c r="AN103" i="1"/>
  <c r="W31" i="1"/>
  <c r="AN104" i="1"/>
  <c r="AN93" i="1"/>
  <c r="AN92" i="1"/>
  <c r="AN100" i="1"/>
  <c r="AN97" i="1"/>
  <c r="AK27" i="1"/>
  <c r="AK29" i="1" s="1"/>
  <c r="AG106" i="1"/>
  <c r="AK31" i="1"/>
  <c r="AK37" i="1" l="1"/>
  <c r="AN91" i="1"/>
  <c r="AN106" i="1" s="1"/>
</calcChain>
</file>

<file path=xl/sharedStrings.xml><?xml version="1.0" encoding="utf-8"?>
<sst xmlns="http://schemas.openxmlformats.org/spreadsheetml/2006/main" count="2380" uniqueCount="538">
  <si>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</si>
  <si>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</si>
  <si>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</si>
  <si>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</si>
  <si>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</si>
  <si>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</si>
  <si>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</si>
  <si>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</si>
  <si>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</si>
  <si>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</si>
  <si>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</si>
  <si>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</si>
  <si>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</si>
  <si>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</si>
  <si>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</si>
  <si>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miklus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</si>
  <si>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</si>
  <si>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</si>
  <si>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Stavebné úpravy hygienických zriadení - EUvBA</t>
  </si>
  <si>
    <t>JKSO:</t>
  </si>
  <si>
    <t>KS:</t>
  </si>
  <si>
    <t>Miesto:</t>
  </si>
  <si>
    <t>Dolnozemská cesta 1, 852 35 Bratislava</t>
  </si>
  <si>
    <t>Dátum:</t>
  </si>
  <si>
    <t>Objednávateľ:</t>
  </si>
  <si>
    <t>IČO:</t>
  </si>
  <si>
    <t>Ekonomická univerzita v Bratislave</t>
  </si>
  <si>
    <t>IČO DPH:</t>
  </si>
  <si>
    <t>Zhotoviteľ:</t>
  </si>
  <si>
    <t>Vyplň údaj</t>
  </si>
  <si>
    <t>Projektant:</t>
  </si>
  <si>
    <t>Ing.arch. Rastislav Mikluš</t>
  </si>
  <si>
    <t>True</t>
  </si>
  <si>
    <t>0,01</t>
  </si>
  <si>
    <t>Spracovateľ:</t>
  </si>
  <si>
    <t>Žákovičová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</si>
  <si>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</si>
  <si>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</si>
  <si>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</si>
  <si>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</si>
  <si>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</si>
  <si>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</si>
  <si>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</si>
  <si>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</si>
  <si>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</si>
  <si>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</si>
  <si>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</si>
  <si>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</si>
  <si>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</si>
  <si>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</si>
  <si>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</si>
  <si>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</si>
  <si>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</si>
  <si>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</si>
  <si>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</si>
  <si>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</si>
  <si>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</si>
  <si>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</si>
  <si>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</si>
  <si>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</si>
  <si>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</si>
  <si>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</si>
  <si>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</si>
  <si>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</si>
  <si>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</si>
  <si>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</si>
  <si>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</si>
  <si>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</si>
  <si>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</si>
  <si>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</si>
  <si>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</si>
  <si>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</si>
  <si>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</si>
  <si>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</si>
  <si>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</si>
  <si>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</si>
  <si>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</si>
  <si>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</si>
  <si>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</si>
  <si>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{5a2c636b-2d0b-4c2b-abbe-3f650d2fb1fd}</t>
  </si>
  <si>
    <t>{00000000-0000-0000-0000-000000000000}</t>
  </si>
  <si>
    <t>Toalety</t>
  </si>
  <si>
    <t>1</t>
  </si>
  <si>
    <t>{bafd2086-cdbe-4b7d-9e44-72897d86d743}</t>
  </si>
  <si>
    <t>/</t>
  </si>
  <si>
    <t>F</t>
  </si>
  <si>
    <t>Toalety typ  F</t>
  </si>
  <si>
    <t>2</t>
  </si>
  <si>
    <t>{814d48c3-f113-4b45-9ec1-7aca3ab2bd47}</t>
  </si>
  <si>
    <t>2) Ostatné náklady zo súhrnného listu</t>
  </si>
  <si>
    <t>Percent. zadanie_x000D_
[% nákladov rozpočtu]</t>
  </si>
  <si>
    <t>Zaradenie nákladov</t>
  </si>
  <si>
    <t>Projektové práce</t>
  </si>
  <si>
    <t>stavebná časť</t>
  </si>
  <si>
    <t>OSTATNENAKLADY</t>
  </si>
  <si>
    <t>Prieskumné práce</t>
  </si>
  <si>
    <t>Stroje, zariadenie, inventár</t>
  </si>
  <si>
    <t>Umelecké diela</t>
  </si>
  <si>
    <t>Vedľajšie náklady</t>
  </si>
  <si>
    <t>Ostatné náklady</t>
  </si>
  <si>
    <t>VIII. Rezerva</t>
  </si>
  <si>
    <t>IX. Ostatné investície</t>
  </si>
  <si>
    <t>Nehmotný investičný majetok</t>
  </si>
  <si>
    <t>Prevádzkové náklady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</si>
  <si>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</si>
  <si>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</si>
  <si>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</si>
  <si>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</si>
  <si>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</si>
  <si>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</si>
  <si>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</si>
  <si>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</si>
  <si>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</si>
  <si>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</si>
  <si>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Toalety - Stavebné úpravy hygienických zriadení - EUvBA</t>
  </si>
  <si>
    <t>Časť:</t>
  </si>
  <si>
    <t>F - Toalety typ  F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</si>
  <si>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</si>
  <si>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</si>
  <si>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</si>
  <si>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</si>
  <si>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</si>
  <si>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</si>
  <si>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</si>
  <si>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</si>
  <si>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</si>
  <si>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</si>
  <si>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</si>
  <si>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</si>
  <si>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721 - Zdravotech. vnútorná kanalizácia</t>
  </si>
  <si>
    <t xml:space="preserve">    725 - Zdravotechnika - vybavenie toalety</t>
  </si>
  <si>
    <t xml:space="preserve">    735 - Ústredné kúrenie, vykurov. telesá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</si>
  <si>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</si>
  <si>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</si>
  <si>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</si>
  <si>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776 - Podlahy povlakové</t>
  </si>
  <si>
    <t xml:space="preserve">    781 - Dokončovacie práce a obklady</t>
  </si>
  <si>
    <t xml:space="preserve">    783 - Dokončovacie práce - nátery</t>
  </si>
  <si>
    <t xml:space="preserve">    784 - Dokončovacie práce - maľby</t>
  </si>
  <si>
    <t xml:space="preserve">    787 - Dokončovacie práce - zasklievanie</t>
  </si>
  <si>
    <t>M - Práce a dodávky M</t>
  </si>
  <si>
    <t xml:space="preserve">    21-M - Elektromontáže</t>
  </si>
  <si>
    <t>OST - Ostatné</t>
  </si>
  <si>
    <t>VRN - Vedľajšie rozpočtové náklady</t>
  </si>
  <si>
    <t>2) Ostatné náklady</t>
  </si>
  <si>
    <t>Zariad. staveniska</t>
  </si>
  <si>
    <t>VRN</t>
  </si>
  <si>
    <t>Mimostav. doprava</t>
  </si>
  <si>
    <t>Územné vplyvy</t>
  </si>
  <si>
    <t>Prevádzkové vplyvy</t>
  </si>
  <si>
    <t>Ostatné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</si>
  <si>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</si>
  <si>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</si>
  <si>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</si>
  <si>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</si>
  <si>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</si>
  <si>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</si>
  <si>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</si>
  <si>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</si>
  <si>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</si>
  <si>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</si>
  <si>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</si>
  <si>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</si>
  <si>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</si>
  <si>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</si>
  <si>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</si>
  <si>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</si>
  <si>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</si>
  <si>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</si>
  <si>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340235212</t>
  </si>
  <si>
    <t>Zamurovanie otvoru s plochou do 0, 0225 m2 tehlami pálenými v stenách hr. nad 100 mm</t>
  </si>
  <si>
    <t>ks</t>
  </si>
  <si>
    <t>4</t>
  </si>
  <si>
    <t>-1950008966</t>
  </si>
  <si>
    <t>340236212</t>
  </si>
  <si>
    <t>Zamurovanie otvoru s plochou do 0, 09 m2 tehlami pálenými v stenách hr. nad 100 mm</t>
  </si>
  <si>
    <t>371880375</t>
  </si>
  <si>
    <t>3</t>
  </si>
  <si>
    <t>611401111</t>
  </si>
  <si>
    <t>Omietka jednotlivých malých plôch na stropoch akoukoľvek maltou s plochou jednotlivo do 0, 09 m2</t>
  </si>
  <si>
    <t>1889597213</t>
  </si>
  <si>
    <t>"vysprávky stávajúcich stropov"               10</t>
  </si>
  <si>
    <t>VV</t>
  </si>
  <si>
    <t>611401211</t>
  </si>
  <si>
    <t>Omietka jednotlivých malých plôch na stropoch s plochou jednotlivo nad 0, 09 do 0,25 m2</t>
  </si>
  <si>
    <t>-943911570</t>
  </si>
  <si>
    <t>"vysprávky stávajúcich stropov"               3</t>
  </si>
  <si>
    <t>5</t>
  </si>
  <si>
    <t>612401191</t>
  </si>
  <si>
    <t>Omietka jednotlivých malých plôch vnútorných stien akoukoľvek maltou do 0, 09 m2</t>
  </si>
  <si>
    <t>-2082106347</t>
  </si>
  <si>
    <t>"vysprávky stávajúcich stien"              15</t>
  </si>
  <si>
    <t>6</t>
  </si>
  <si>
    <t>612401291</t>
  </si>
  <si>
    <t>Omietka jednotlivých malých plôch vnútorných stien akoukoľvek maltou nad 0, 09 do 0,25 m2</t>
  </si>
  <si>
    <t>1409680995</t>
  </si>
  <si>
    <t>"vysprávky stávajúcich stien"              4</t>
  </si>
  <si>
    <t>7</t>
  </si>
  <si>
    <t>612401391</t>
  </si>
  <si>
    <t>Omietka jednotlivých malých plôch vnútorných stien akoukoľvek maltou nad 0, 25 do 1 m2</t>
  </si>
  <si>
    <t>-1403775322</t>
  </si>
  <si>
    <t>"vysprávky stávajúcich stien"               1</t>
  </si>
  <si>
    <t>8</t>
  </si>
  <si>
    <t>631312611</t>
  </si>
  <si>
    <t>Mazanina z betónu prostého (m3) tr. C 16/20 hr.nad 50 do 80 mm</t>
  </si>
  <si>
    <t>m3</t>
  </si>
  <si>
    <t>-312745200</t>
  </si>
  <si>
    <t>"mč.1.01"                6,03*0,08</t>
  </si>
  <si>
    <t>"mč.1.02"                5,86*0,08</t>
  </si>
  <si>
    <t>"mč.1.03"                5,95*0,08</t>
  </si>
  <si>
    <t>"mč.1.04"                6,03*0,08</t>
  </si>
  <si>
    <t>Súčet</t>
  </si>
  <si>
    <t>9</t>
  </si>
  <si>
    <t>631319161</t>
  </si>
  <si>
    <t>Príplatok za prehlad. betónovej mazaniny min. tr.C 8/10 oceľ. hlad. hr. 50-80 mm (40kg/m3)</t>
  </si>
  <si>
    <t>-674291450</t>
  </si>
  <si>
    <t>10</t>
  </si>
  <si>
    <t>632001031</t>
  </si>
  <si>
    <t>Položenie dilatačného profilu v potere tvaru L</t>
  </si>
  <si>
    <t>m</t>
  </si>
  <si>
    <t>672478936</t>
  </si>
  <si>
    <t>"mč.1.01"            (1,60+3,90)*2</t>
  </si>
  <si>
    <t>"mč.1.02"            (1,70+3,50)*2</t>
  </si>
  <si>
    <t>"mč.1.03"            (1,70+3,50)*2</t>
  </si>
  <si>
    <t>"mč.1.04"            (1,60+3,90)*2</t>
  </si>
  <si>
    <t xml:space="preserve">Súčet </t>
  </si>
  <si>
    <t>11</t>
  </si>
  <si>
    <t>M</t>
  </si>
  <si>
    <t>553640000100</t>
  </si>
  <si>
    <t>Profil dilatačný L-Silber, 60x60x3 mm dĺ. 2000 mm na vytvorenie pracovnej škáry v potere alebo na oddelenie rozdielnych výšok poteru, BAUMIT</t>
  </si>
  <si>
    <t>1655554704</t>
  </si>
  <si>
    <t>12</t>
  </si>
  <si>
    <t>941955001</t>
  </si>
  <si>
    <t>Lešenie ľahké pracovné pomocné, s výškou lešeňovej podlahy do 1,20 m</t>
  </si>
  <si>
    <t>m2</t>
  </si>
  <si>
    <t>-1930139134</t>
  </si>
  <si>
    <t>13</t>
  </si>
  <si>
    <t>952901110</t>
  </si>
  <si>
    <t>Čistenie budov počas úprav</t>
  </si>
  <si>
    <t>-628159217</t>
  </si>
  <si>
    <t>"predpoklad 6x"              6*23,86</t>
  </si>
  <si>
    <t>14</t>
  </si>
  <si>
    <t>952901111</t>
  </si>
  <si>
    <t>Vyčistenie budov pri výške podlaží do 4m</t>
  </si>
  <si>
    <t>-87898632</t>
  </si>
  <si>
    <t>"mč.1.01"                6,03</t>
  </si>
  <si>
    <t>"mč.1.02"                5,86</t>
  </si>
  <si>
    <t>"mč.1.03"                5,95</t>
  </si>
  <si>
    <t>"mč.1.04"                6,03</t>
  </si>
  <si>
    <t>15</t>
  </si>
  <si>
    <t>962031132</t>
  </si>
  <si>
    <t>Búranie priečok z tehál pálených, plných alebo dutých hr. do 150 mm,  -0,19600t</t>
  </si>
  <si>
    <t>-878158971</t>
  </si>
  <si>
    <t>"úprava D01 - priečky hr.100mm"          (1,40*2+1,70*2)*2,10</t>
  </si>
  <si>
    <t xml:space="preserve">                                                                             -(4*0,60+0,80)*1,97</t>
  </si>
  <si>
    <t>16</t>
  </si>
  <si>
    <t>965043341</t>
  </si>
  <si>
    <t>Búranie podkladov pod dlažby, liatych dlažieb a mazanín,betón s poterom,teracom hr.do 100 mm, plochy nad 4 m2  -2,20000t</t>
  </si>
  <si>
    <t>757388871</t>
  </si>
  <si>
    <t>"úprava D08 -  mč.1.01"            6,03*0,10</t>
  </si>
  <si>
    <t>"úprava D08 -  mč.1.02"            5,86*0,10</t>
  </si>
  <si>
    <t>"úprava D08 -  mč.1.03"            5,95*0,10</t>
  </si>
  <si>
    <t>"úprava D08 -  mč.1.04"           6,03*0,10</t>
  </si>
  <si>
    <t>"pod buraným murivom"      (1,40*2+1,70*2)*0,10*0,09</t>
  </si>
  <si>
    <t>17</t>
  </si>
  <si>
    <t>965081812</t>
  </si>
  <si>
    <t>Búranie dlažieb, z kamen., cement., terazzových, čadičových alebo keram. dĺžky , hr.nad 10 mm,  -0,06500t</t>
  </si>
  <si>
    <t>-780993428</t>
  </si>
  <si>
    <t>"úprava D07 -  mč.1.01"            6,03</t>
  </si>
  <si>
    <t>"úprava D07 -  mč.1.02"            5,86</t>
  </si>
  <si>
    <t>"úprava D07 -  mč.1.03"            5,95</t>
  </si>
  <si>
    <t>"úprava D07 -  mč.1.04"           6,03</t>
  </si>
  <si>
    <t>18</t>
  </si>
  <si>
    <t>968061127</t>
  </si>
  <si>
    <t>Vyvesenie alebo zavesenie kov. dverného krídla do 2 m2</t>
  </si>
  <si>
    <t>-102557328</t>
  </si>
  <si>
    <t>"úprava D03 -  600/1970"          4</t>
  </si>
  <si>
    <t>"úprava D03 -  800/1970"          4</t>
  </si>
  <si>
    <t>19</t>
  </si>
  <si>
    <t>968072455</t>
  </si>
  <si>
    <t>Vybúranie kovových dverových zárubní plochy do 2 m2,  -0,07600t</t>
  </si>
  <si>
    <t>403238338</t>
  </si>
  <si>
    <t>"úprava D03 -  600/1970"          4*0,60*1,97</t>
  </si>
  <si>
    <t>"úprava D03 -  800/1970"          4*0,80*1,97</t>
  </si>
  <si>
    <t>978059531</t>
  </si>
  <si>
    <t>Odsekanie a odobratie stien z obkladačiek vnútorných nad 2 m2,  -0,06800t</t>
  </si>
  <si>
    <t>317901833</t>
  </si>
  <si>
    <t>"úprava D06 -  mč.1.01"            (1,60+3,90)*2*2,10</t>
  </si>
  <si>
    <t>"úprava D06 -  mč.1.02"            (1,70+2,00+0,80*2+1,40*2)*2*2,10</t>
  </si>
  <si>
    <t>"úprava D06 -  mč.1.03"            (1,70+2,00+0,80*2+1,40*2)*2*2,10</t>
  </si>
  <si>
    <t>"úprava D06 -  mč.1.04"            (1,60+3,90)*2*2,10</t>
  </si>
  <si>
    <t>"ostenie"                                      0,20*(1,20*2+0,70*4)</t>
  </si>
  <si>
    <t>"otvory"                                         -((0,60*8+0,80*6)*1,97+1,20*0,70*2)</t>
  </si>
  <si>
    <t>21</t>
  </si>
  <si>
    <t>979011131</t>
  </si>
  <si>
    <t>Zvislá doprava sutiny po schodoch ručne do 3.5 m</t>
  </si>
  <si>
    <t>t</t>
  </si>
  <si>
    <t>1035873546</t>
  </si>
  <si>
    <t>22</t>
  </si>
  <si>
    <t>979011141</t>
  </si>
  <si>
    <t>Príplatok za každých ďalších 3.5 m</t>
  </si>
  <si>
    <t>1657850076</t>
  </si>
  <si>
    <t>23</t>
  </si>
  <si>
    <t>979081111</t>
  </si>
  <si>
    <t>Odvoz sutiny a vybúraných hmôt na skládku do 1 km</t>
  </si>
  <si>
    <t>-354063553</t>
  </si>
  <si>
    <t>24</t>
  </si>
  <si>
    <t>979081121</t>
  </si>
  <si>
    <t>Odvoz sutiny a vybúraných hmôt na skládku za každý ďalší 1 km</t>
  </si>
  <si>
    <t>726644806</t>
  </si>
  <si>
    <t>25</t>
  </si>
  <si>
    <t>979082111</t>
  </si>
  <si>
    <t>Vnútrostavenisková doprava sutiny a vybúraných hmôt do 10 m</t>
  </si>
  <si>
    <t>1658560072</t>
  </si>
  <si>
    <t>26</t>
  </si>
  <si>
    <t>979082121</t>
  </si>
  <si>
    <t>Vnútrostavenisková doprava sutiny a vybúraných hmôt za každých ďalších 5 m</t>
  </si>
  <si>
    <t>-1491652396</t>
  </si>
  <si>
    <t>27</t>
  </si>
  <si>
    <t>979089012</t>
  </si>
  <si>
    <t>Poplatok za skladovanie - betón, tehly, dlaždice (17 01 ), ostatné</t>
  </si>
  <si>
    <t>-819340210</t>
  </si>
  <si>
    <t>"staveništná suť"              13,841</t>
  </si>
  <si>
    <t>"odd 767"                          -0,149</t>
  </si>
  <si>
    <t>28</t>
  </si>
  <si>
    <t>999281111</t>
  </si>
  <si>
    <t>Presun hmôt pre opravy a údržbu objektov vrátane vonkajších plášťov výšky do 25 m</t>
  </si>
  <si>
    <t>-1591475977</t>
  </si>
  <si>
    <t>29</t>
  </si>
  <si>
    <t>72zt</t>
  </si>
  <si>
    <t>Zdravotechnika</t>
  </si>
  <si>
    <t>komplet</t>
  </si>
  <si>
    <t>-1467349058</t>
  </si>
  <si>
    <t>"samostatný projekt"                  1</t>
  </si>
  <si>
    <t>30</t>
  </si>
  <si>
    <t>725Ca</t>
  </si>
  <si>
    <t>Kompetné vybavenie zariadenie tolaliet - kefa</t>
  </si>
  <si>
    <t>-1921836901</t>
  </si>
  <si>
    <t>31</t>
  </si>
  <si>
    <t>725Cb</t>
  </si>
  <si>
    <t>Kompetné vybavenie zariadenie tolaliet - držiak na toaletný papier</t>
  </si>
  <si>
    <t>1058335267</t>
  </si>
  <si>
    <t>32</t>
  </si>
  <si>
    <t>725Cc</t>
  </si>
  <si>
    <t>Kompetné vybavenie zariadenie tolaliet - držiak na papier na utretie rúk</t>
  </si>
  <si>
    <t>242209656</t>
  </si>
  <si>
    <t>33</t>
  </si>
  <si>
    <t>725Cd</t>
  </si>
  <si>
    <t>Kompetné vybavenie zariadenie tolaliet - držiak na mydlo</t>
  </si>
  <si>
    <t>-679097999</t>
  </si>
  <si>
    <t>34</t>
  </si>
  <si>
    <t>725Ce</t>
  </si>
  <si>
    <t>Kompetné vybavenie zariadenie tolaliet - držiak na vrecúška PE</t>
  </si>
  <si>
    <t>-2081389929</t>
  </si>
  <si>
    <t>35</t>
  </si>
  <si>
    <t>725Cf</t>
  </si>
  <si>
    <t>Kompetné vybavenie zariadenie tolaliet - odpadkový kôš</t>
  </si>
  <si>
    <t>121889594</t>
  </si>
  <si>
    <t>36</t>
  </si>
  <si>
    <t>735151821.</t>
  </si>
  <si>
    <t>Demontáž radiátora panelového dvojradového stavebnej dľžky do 1500 mm,  pre  opätovné použitie</t>
  </si>
  <si>
    <t>-1910474881</t>
  </si>
  <si>
    <t>37</t>
  </si>
  <si>
    <t>735191905</t>
  </si>
  <si>
    <t>Ostatné opravy vykurovacích telies, odvzdušnenie telesa</t>
  </si>
  <si>
    <t>8009131</t>
  </si>
  <si>
    <t>38</t>
  </si>
  <si>
    <t>735192923</t>
  </si>
  <si>
    <t>Spätná montáž vykurovacieho telesa  panelového dvojradového do 1500 mm</t>
  </si>
  <si>
    <t>-1384720618</t>
  </si>
  <si>
    <t>39</t>
  </si>
  <si>
    <t>998735202</t>
  </si>
  <si>
    <t>Presun hmôt pre vykurovacie telesá v objektoch výšky nad 6 do 12 m</t>
  </si>
  <si>
    <t>%</t>
  </si>
  <si>
    <t>-1569190898</t>
  </si>
  <si>
    <t>40</t>
  </si>
  <si>
    <t>766662112</t>
  </si>
  <si>
    <t>Montáž dverového krídla otočného jednokrídlového poldrážkového, do existujúcej zárubne, vrátane kovania</t>
  </si>
  <si>
    <t>-869957112</t>
  </si>
  <si>
    <t>"201 - dvere 800/1970 Ľ+P"            1+1</t>
  </si>
  <si>
    <t>"203 - dvere 800/1970 Ľ+P"            1+1</t>
  </si>
  <si>
    <t>41</t>
  </si>
  <si>
    <t>549150000600</t>
  </si>
  <si>
    <t xml:space="preserve">Kovanie </t>
  </si>
  <si>
    <t>-9466756</t>
  </si>
  <si>
    <t>42</t>
  </si>
  <si>
    <t>611610000800</t>
  </si>
  <si>
    <t>Dvere vnútorné jednokrídlové, šírka 600-900 mm, , povrch CPL laminát M10, mechanicky odolné plné</t>
  </si>
  <si>
    <t>894077330</t>
  </si>
  <si>
    <t>43</t>
  </si>
  <si>
    <t>766702111</t>
  </si>
  <si>
    <t>Montáž zárubní obložkových pre dvere jednokrídlové</t>
  </si>
  <si>
    <t>948468320</t>
  </si>
  <si>
    <t>44</t>
  </si>
  <si>
    <t>611810000700</t>
  </si>
  <si>
    <t>Zárubňa vnútorná obložková , šírka 600-900 mm, výška1970 mm, DTD doska, povrch fólia, pre stenu hrúbky 60-170 mm, pre jednokrídlové dvere</t>
  </si>
  <si>
    <t>-1239066920</t>
  </si>
  <si>
    <t>45</t>
  </si>
  <si>
    <t>998766202</t>
  </si>
  <si>
    <t>Presun hmot pre konštrukcie stolárske v objektoch výšky nad 6 do 12 m</t>
  </si>
  <si>
    <t>-63287402</t>
  </si>
  <si>
    <t>46</t>
  </si>
  <si>
    <t>767133311</t>
  </si>
  <si>
    <t>Montáž a dodávka stien a priečok z -AL rámy vr. dverných otvorov</t>
  </si>
  <si>
    <t>1288580372</t>
  </si>
  <si>
    <t>"pč.401"                2*(1,70+1,50)*2,00</t>
  </si>
  <si>
    <t>47</t>
  </si>
  <si>
    <t>767995101</t>
  </si>
  <si>
    <t>Montáž ostatných atypických kovových stavebných doplnkových konštrukcií do 5 kg</t>
  </si>
  <si>
    <t>kg</t>
  </si>
  <si>
    <t>208511301</t>
  </si>
  <si>
    <t>"pomocné"               5,00</t>
  </si>
  <si>
    <t>48</t>
  </si>
  <si>
    <t>55399000</t>
  </si>
  <si>
    <t>Materiály ostatné  atyp. kovové konštrukcie</t>
  </si>
  <si>
    <t>-654324700</t>
  </si>
  <si>
    <t>49</t>
  </si>
  <si>
    <t>998767202</t>
  </si>
  <si>
    <t>Presun hmôt pre kovové stavebné doplnkové konštrukcie v objektoch výšky nad 6 do 12 m</t>
  </si>
  <si>
    <t>-1356449756</t>
  </si>
  <si>
    <t>50</t>
  </si>
  <si>
    <t>771415004</t>
  </si>
  <si>
    <t>Montáž soklíkov do tmelu veľ. 300 x 80 mm</t>
  </si>
  <si>
    <t>356641930</t>
  </si>
  <si>
    <t>"otvory"              -0,80*6</t>
  </si>
  <si>
    <t>51</t>
  </si>
  <si>
    <t>597640005300</t>
  </si>
  <si>
    <t xml:space="preserve">Sokel keramický  298x80x8 mm, </t>
  </si>
  <si>
    <t>2065782334</t>
  </si>
  <si>
    <t>52</t>
  </si>
  <si>
    <t>771576101</t>
  </si>
  <si>
    <t>Montáž podláh z dlaždíc keram. ukl. do tmelu flexibil.bez povrchovej úpravy alebo glaz. hlad. gres</t>
  </si>
  <si>
    <t>1706581788</t>
  </si>
  <si>
    <t>53</t>
  </si>
  <si>
    <t>59764981601</t>
  </si>
  <si>
    <t>Dlaždice keramické - gress</t>
  </si>
  <si>
    <t>1633123792</t>
  </si>
  <si>
    <t>54</t>
  </si>
  <si>
    <t>998771202</t>
  </si>
  <si>
    <t>Presun hmôt pre podlahy z dlaždíc v objektoch výšky nad 6 do 12 m</t>
  </si>
  <si>
    <t>-205000277</t>
  </si>
  <si>
    <t>55</t>
  </si>
  <si>
    <t>776691001</t>
  </si>
  <si>
    <t>Vyrovnanie podkladovej vrstvy samonivelizačnou stierkou hrúbky 3 mm, s min. pevnosťou 15 MPa</t>
  </si>
  <si>
    <t>751275732</t>
  </si>
  <si>
    <t>56</t>
  </si>
  <si>
    <t>998776202</t>
  </si>
  <si>
    <t>Presun hmôt pre podlahy povlakové v objektoch výšky nad 6 do 12 m</t>
  </si>
  <si>
    <t>148564701</t>
  </si>
  <si>
    <t>57</t>
  </si>
  <si>
    <t>781415015</t>
  </si>
  <si>
    <t xml:space="preserve">Montáž obkladov vnútor. stien kladených do tmelu pravouhlých </t>
  </si>
  <si>
    <t>-1388526145</t>
  </si>
  <si>
    <t>"mč.1.01"            (1,60+3,90)*2*2,10</t>
  </si>
  <si>
    <t>"mč.1.02"            (1,70+3,50)*2*2,10</t>
  </si>
  <si>
    <t>"mč.1.03"            (1,70+3,50)*2*2,10</t>
  </si>
  <si>
    <t>"mč.1.04"            (1,60+3,90)*2*2,10</t>
  </si>
  <si>
    <t>"ostenie"           0,20*(1,20*2+0,70*4)</t>
  </si>
  <si>
    <t>"otvory"              -(0,80*6*1,97+1,20*0,70*2)</t>
  </si>
  <si>
    <t>58</t>
  </si>
  <si>
    <t>5978166000</t>
  </si>
  <si>
    <t xml:space="preserve">Obkladačky pórovinové jednofarebné hladké  A </t>
  </si>
  <si>
    <t>373783237</t>
  </si>
  <si>
    <t>59</t>
  </si>
  <si>
    <t>781491111</t>
  </si>
  <si>
    <t>Montáž plastových profilov pre obklad do tmelu - roh steny</t>
  </si>
  <si>
    <t>-908023497</t>
  </si>
  <si>
    <t>"mč.1.01"               10*2,10</t>
  </si>
  <si>
    <t>"mč.1.02"                8*2,10</t>
  </si>
  <si>
    <t>"mč.1.03"                8*2,10</t>
  </si>
  <si>
    <t>"mč.1.04"                12*2,10</t>
  </si>
  <si>
    <t>60</t>
  </si>
  <si>
    <t>2834801300</t>
  </si>
  <si>
    <t>Profil pre obklady</t>
  </si>
  <si>
    <t>340044447</t>
  </si>
  <si>
    <t>61</t>
  </si>
  <si>
    <t>998781202</t>
  </si>
  <si>
    <t>Presun hmôt pre obklady keramické v objektoch výšky nad 6 do 12 m</t>
  </si>
  <si>
    <t>-1459109464</t>
  </si>
  <si>
    <t>62</t>
  </si>
  <si>
    <t>783201811</t>
  </si>
  <si>
    <t>Odstránenie starých náterov z kovových stavebných doplnkových konštrukcií oškrabaním</t>
  </si>
  <si>
    <t>1767651108</t>
  </si>
  <si>
    <t>"radiator 600/1000"           2*0,60*1,00*4</t>
  </si>
  <si>
    <t>63</t>
  </si>
  <si>
    <t>783224900</t>
  </si>
  <si>
    <t>Oprava náterov kov.stav.doplnk.konštr. syntetické na vzduchu schnúce jednonásobné s 1x emailovaním - 70μm</t>
  </si>
  <si>
    <t>1672763662</t>
  </si>
  <si>
    <t>" potrubie"                           9,80*0,85</t>
  </si>
  <si>
    <t>64</t>
  </si>
  <si>
    <t>783401811</t>
  </si>
  <si>
    <t>Odstránenie starých náterov z kovových potrubí a armatúr potrubie do DN 50 mm</t>
  </si>
  <si>
    <t>-1339387852</t>
  </si>
  <si>
    <t>65</t>
  </si>
  <si>
    <t>784412301</t>
  </si>
  <si>
    <t>Pačokovanie vápenným mliekom dvojnás. s obrúsením a presadrovaním v miestnostiach výšky do 3, 80 m</t>
  </si>
  <si>
    <t>-1938750995</t>
  </si>
  <si>
    <t>"mč.1.01"            (1,60+3,90)*2*0,83+6,03</t>
  </si>
  <si>
    <t>"mč.1.02"            (1,70+3,50)*2*0,83+5,86</t>
  </si>
  <si>
    <t>"mč.1.03"            (1,70+3,50)*2*0,83+5,86</t>
  </si>
  <si>
    <t>"mč.1.04"            (1,60+3,90)*2*0,83+6,03</t>
  </si>
  <si>
    <t>66</t>
  </si>
  <si>
    <t>784452471</t>
  </si>
  <si>
    <t>Maľby z maliarskych zmesí tekutých Primalex dvoj- a viacfarebné s bielym stropom dvojnás. do 3, 80 m</t>
  </si>
  <si>
    <t>1106867593</t>
  </si>
  <si>
    <t>67</t>
  </si>
  <si>
    <t>787840</t>
  </si>
  <si>
    <t>Interierové zrkadlo</t>
  </si>
  <si>
    <t>-542066860</t>
  </si>
  <si>
    <t>"zrkadlo"         4*0,50*0,80</t>
  </si>
  <si>
    <t>68</t>
  </si>
  <si>
    <t>998787203</t>
  </si>
  <si>
    <t>Presun hmôt pre zasklievanie v objektoch výšky nad 12 do 24 mm</t>
  </si>
  <si>
    <t>-1821980122</t>
  </si>
  <si>
    <t>69</t>
  </si>
  <si>
    <t>2e</t>
  </si>
  <si>
    <t>Elektroinštalácie</t>
  </si>
  <si>
    <t>1045068721</t>
  </si>
  <si>
    <t>70</t>
  </si>
  <si>
    <t>HZS000111</t>
  </si>
  <si>
    <t>Stavebno montážne práce menej náročne (Tr 1) v rozsahu viac ako 8 hodín</t>
  </si>
  <si>
    <t>hod</t>
  </si>
  <si>
    <t>512</t>
  </si>
  <si>
    <t>549731182</t>
  </si>
  <si>
    <t>"nepredvídané práce"                    15,00</t>
  </si>
  <si>
    <t>71</t>
  </si>
  <si>
    <t>HZS000313</t>
  </si>
  <si>
    <t>Stavebno montážne práce náročné - odborné (Tr 3) v rozsahu menej ako 4 hodiny</t>
  </si>
  <si>
    <t>-590785030</t>
  </si>
  <si>
    <t>"práce pri osadení radiatorov"               3,50</t>
  </si>
  <si>
    <t>72</t>
  </si>
  <si>
    <t>001500002</t>
  </si>
  <si>
    <t>Ostatné náklady stavby - rezervy</t>
  </si>
  <si>
    <t>€</t>
  </si>
  <si>
    <t>1024</t>
  </si>
  <si>
    <t>-695608368</t>
  </si>
  <si>
    <t>VP - Práce naviac</t>
  </si>
  <si>
    <t>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</si>
</sst>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6" fillId="0" borderId="0" xfId="0" applyFont="1" applyAlignment="1">
      <alignment horizontal="left" vertical="center"/>
    </xf>
    <xf numFmtId="0" fontId="0" fillId="0" borderId="0" xfId="0" applyBorder="1"/>
    <xf numFmtId="0" fontId="17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center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19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2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2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22" fillId="0" borderId="16" xfId="0" applyNumberFormat="1" applyFont="1" applyBorder="1" applyAlignment="1">
      <alignment vertical="center"/>
    </xf>
    <xf numFmtId="4" fontId="22" fillId="0" borderId="17" xfId="0" applyNumberFormat="1" applyFont="1" applyBorder="1" applyAlignment="1">
      <alignment vertical="center"/>
    </xf>
    <xf numFmtId="166" fontId="22" fillId="0" borderId="17" xfId="0" applyNumberFormat="1" applyFont="1" applyBorder="1" applyAlignment="1">
      <alignment vertical="center"/>
    </xf>
    <xf numFmtId="4" fontId="22" fillId="0" borderId="18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22" fillId="4" borderId="11" xfId="0" applyNumberFormat="1" applyFont="1" applyFill="1" applyBorder="1" applyAlignment="1" applyProtection="1">
      <alignment horizontal="center" vertical="center"/>
      <protection locked="0"/>
    </xf>
    <xf numFmtId="0" fontId="22" fillId="4" borderId="12" xfId="0" applyFont="1" applyFill="1" applyBorder="1" applyAlignment="1" applyProtection="1">
      <alignment horizontal="center" vertical="center"/>
      <protection locked="0"/>
    </xf>
    <xf numFmtId="4" fontId="22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2" fillId="4" borderId="14" xfId="0" applyNumberFormat="1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Alignment="1" applyProtection="1">
      <alignment horizontal="center" vertical="center"/>
      <protection locked="0"/>
    </xf>
    <xf numFmtId="4" fontId="22" fillId="0" borderId="15" xfId="0" applyNumberFormat="1" applyFont="1" applyBorder="1" applyAlignment="1">
      <alignment vertical="center"/>
    </xf>
    <xf numFmtId="164" fontId="22" fillId="4" borderId="16" xfId="0" applyNumberFormat="1" applyFont="1" applyFill="1" applyBorder="1" applyAlignment="1" applyProtection="1">
      <alignment horizontal="center" vertical="center"/>
      <protection locked="0"/>
    </xf>
    <xf numFmtId="0" fontId="22" fillId="4" borderId="17" xfId="0" applyFont="1" applyFill="1" applyBorder="1" applyAlignment="1" applyProtection="1">
      <alignment horizontal="center" vertical="center"/>
      <protection locked="0"/>
    </xf>
    <xf numFmtId="0" fontId="25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5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4" fillId="0" borderId="12" xfId="0" applyNumberFormat="1" applyFont="1" applyBorder="1" applyAlignment="1"/>
    <xf numFmtId="166" fontId="34" fillId="0" borderId="13" xfId="0" applyNumberFormat="1" applyFont="1" applyBorder="1" applyAlignment="1"/>
    <xf numFmtId="167" fontId="35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36" fillId="0" borderId="25" xfId="0" applyFont="1" applyBorder="1" applyAlignment="1" applyProtection="1">
      <alignment horizontal="center" vertical="center"/>
      <protection locked="0"/>
    </xf>
    <xf numFmtId="49" fontId="36" fillId="0" borderId="25" xfId="0" applyNumberFormat="1" applyFont="1" applyBorder="1" applyAlignment="1" applyProtection="1">
      <alignment horizontal="left" vertical="center" wrapText="1"/>
      <protection locked="0"/>
    </xf>
    <xf numFmtId="0" fontId="36" fillId="0" borderId="25" xfId="0" applyFont="1" applyBorder="1" applyAlignment="1" applyProtection="1">
      <alignment horizontal="center" vertical="center" wrapText="1"/>
      <protection locked="0"/>
    </xf>
    <xf numFmtId="167" fontId="36" fillId="0" borderId="25" xfId="0" applyNumberFormat="1" applyFont="1" applyBorder="1" applyAlignment="1" applyProtection="1">
      <alignment vertical="center"/>
      <protection locked="0"/>
    </xf>
    <xf numFmtId="0" fontId="0" fillId="0" borderId="16" xfId="0" applyFont="1" applyBorder="1" applyAlignment="1">
      <alignment vertical="center"/>
    </xf>
    <xf numFmtId="14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vertical="center"/>
    </xf>
    <xf numFmtId="0" fontId="0" fillId="0" borderId="0" xfId="0" applyBorder="1"/>
    <xf numFmtId="4" fontId="2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4" fontId="25" fillId="6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6" borderId="10" xfId="0" applyFont="1" applyFill="1" applyBorder="1" applyAlignment="1">
      <alignment horizontal="left" vertical="center"/>
    </xf>
    <xf numFmtId="4" fontId="28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4" fontId="28" fillId="0" borderId="0" xfId="0" applyNumberFormat="1" applyFont="1" applyBorder="1" applyAlignment="1">
      <alignment horizontal="right" vertical="center"/>
    </xf>
    <xf numFmtId="4" fontId="25" fillId="0" borderId="0" xfId="0" applyNumberFormat="1" applyFont="1" applyBorder="1" applyAlignment="1">
      <alignment horizontal="right" vertical="center"/>
    </xf>
    <xf numFmtId="4" fontId="25" fillId="0" borderId="0" xfId="0" applyNumberFormat="1" applyFont="1" applyBorder="1" applyAlignment="1">
      <alignment vertical="center"/>
    </xf>
    <xf numFmtId="4" fontId="7" fillId="4" borderId="0" xfId="0" applyNumberFormat="1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36" fillId="0" borderId="25" xfId="0" applyFont="1" applyBorder="1" applyAlignment="1" applyProtection="1">
      <alignment horizontal="left" vertical="center" wrapText="1"/>
      <protection locked="0"/>
    </xf>
    <xf numFmtId="167" fontId="36" fillId="4" borderId="25" xfId="0" applyNumberFormat="1" applyFont="1" applyFill="1" applyBorder="1" applyAlignment="1" applyProtection="1">
      <alignment vertical="center"/>
      <protection locked="0"/>
    </xf>
    <xf numFmtId="167" fontId="36" fillId="0" borderId="25" xfId="0" applyNumberFormat="1" applyFont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7" fillId="0" borderId="23" xfId="0" applyNumberFormat="1" applyFont="1" applyBorder="1" applyAlignment="1"/>
    <xf numFmtId="167" fontId="7" fillId="0" borderId="23" xfId="0" applyNumberFormat="1" applyFont="1" applyBorder="1" applyAlignment="1">
      <alignment vertical="center"/>
    </xf>
    <xf numFmtId="167" fontId="7" fillId="0" borderId="17" xfId="0" applyNumberFormat="1" applyFont="1" applyBorder="1" applyAlignment="1"/>
    <xf numFmtId="167" fontId="7" fillId="0" borderId="17" xfId="0" applyNumberFormat="1" applyFont="1" applyBorder="1" applyAlignment="1">
      <alignment vertical="center"/>
    </xf>
    <xf numFmtId="167" fontId="6" fillId="0" borderId="12" xfId="0" applyNumberFormat="1" applyFont="1" applyBorder="1" applyAlignment="1"/>
    <xf numFmtId="167" fontId="6" fillId="0" borderId="12" xfId="0" applyNumberFormat="1" applyFont="1" applyBorder="1" applyAlignment="1">
      <alignment vertical="center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4" fontId="1" fillId="0" borderId="0" xfId="0" applyNumberFormat="1" applyFont="1" applyBorder="1" applyAlignment="1">
      <alignment vertical="center"/>
    </xf>
    <xf numFmtId="0" fontId="13" fillId="2" borderId="0" xfId="1" applyFont="1" applyFill="1" applyAlignment="1" applyProtection="1">
      <alignment horizontal="center" vertical="center"/>
    </xf>
    <xf numFmtId="4" fontId="20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3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167" fontId="25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6" fillId="0" borderId="0" xfId="0" applyNumberFormat="1" applyFont="1" applyBorder="1" applyAlignment="1"/>
    <xf numFmtId="167" fontId="6" fillId="0" borderId="0" xfId="0" applyNumberFormat="1" applyFont="1" applyBorder="1" applyAlignment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107"/>
  <sheetViews>
    <sheetView showGridLines="0" tabSelected="1" workbookViewId="0">
      <pane ySplit="1" topLeftCell="A2" activePane="bottomLeft" state="frozen"/>
      <selection pane="bottomLeft" activeCell="C4" sqref="C4:AP4"/>
    </sheetView>
  </sheetViews>
  <sheetFormatPr defaultRowHeight="12"/>
  <cols>
    <col min="1" max="1" width="8.375" customWidth="1"/>
    <col min="2" max="2" width="1.625" customWidth="1"/>
    <col min="3" max="3" width="4.125" customWidth="1"/>
    <col min="4" max="33" width="2.5" customWidth="1"/>
    <col min="34" max="34" width="3.375" customWidth="1"/>
    <col min="35" max="37" width="2.5" customWidth="1"/>
    <col min="38" max="38" width="8.375" customWidth="1"/>
    <col min="39" max="39" width="3.375" customWidth="1"/>
    <col min="40" max="40" width="13.375" customWidth="1"/>
    <col min="41" max="41" width="7.5" customWidth="1"/>
    <col min="42" max="42" width="4.125" customWidth="1"/>
    <col min="43" max="43" width="1.625" customWidth="1"/>
    <col min="44" max="44" width="13.625" customWidth="1"/>
    <col min="45" max="46" width="25.875" hidden="1" customWidth="1"/>
    <col min="47" max="47" width="25" hidden="1" customWidth="1"/>
    <col min="48" max="52" width="21.625" hidden="1" customWidth="1"/>
    <col min="53" max="53" width="19.125" hidden="1" customWidth="1"/>
    <col min="54" max="54" width="25" hidden="1" customWidth="1"/>
    <col min="55" max="56" width="19.125" hidden="1" customWidth="1"/>
    <col min="57" max="57" width="66.5" customWidth="1"/>
    <col min="71" max="89" width="9.375" hidden="1"/>
  </cols>
  <sheetData>
    <row r="1" spans="1:73" ht="21.4" customHeight="1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4"/>
      <c r="AH1" s="14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8" t="s">
        <v>4</v>
      </c>
      <c r="BB1" s="18" t="s">
        <v>5</v>
      </c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T1" s="19" t="s">
        <v>6</v>
      </c>
      <c r="BU1" s="19" t="s">
        <v>6</v>
      </c>
    </row>
    <row r="2" spans="1:73" ht="37" customHeight="1">
      <c r="C2" s="208" t="s">
        <v>7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R2" s="212" t="s">
        <v>8</v>
      </c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S2" s="21" t="s">
        <v>9</v>
      </c>
      <c r="BT2" s="21" t="s">
        <v>10</v>
      </c>
    </row>
    <row r="3" spans="1:73" ht="7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4"/>
      <c r="BS3" s="21" t="s">
        <v>9</v>
      </c>
      <c r="BT3" s="21" t="s">
        <v>10</v>
      </c>
    </row>
    <row r="4" spans="1:73" ht="37" customHeight="1">
      <c r="B4" s="25"/>
      <c r="C4" s="210" t="s">
        <v>11</v>
      </c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6"/>
      <c r="AS4" s="20" t="s">
        <v>12</v>
      </c>
      <c r="BE4" s="27" t="s">
        <v>13</v>
      </c>
      <c r="BS4" s="21" t="s">
        <v>9</v>
      </c>
    </row>
    <row r="5" spans="1:73" ht="14.5" customHeight="1">
      <c r="B5" s="25"/>
      <c r="C5" s="28"/>
      <c r="D5" s="29" t="s">
        <v>14</v>
      </c>
      <c r="E5" s="28"/>
      <c r="F5" s="28"/>
      <c r="G5" s="28"/>
      <c r="H5" s="28"/>
      <c r="I5" s="28"/>
      <c r="J5" s="28"/>
      <c r="K5" s="214" t="s">
        <v>15</v>
      </c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8"/>
      <c r="AQ5" s="26"/>
      <c r="BE5" s="198" t="s">
        <v>16</v>
      </c>
      <c r="BS5" s="21" t="s">
        <v>9</v>
      </c>
    </row>
    <row r="6" spans="1:73" ht="37" customHeight="1">
      <c r="B6" s="25"/>
      <c r="C6" s="28"/>
      <c r="D6" s="31" t="s">
        <v>17</v>
      </c>
      <c r="E6" s="28"/>
      <c r="F6" s="28"/>
      <c r="G6" s="28"/>
      <c r="H6" s="28"/>
      <c r="I6" s="28"/>
      <c r="J6" s="28"/>
      <c r="K6" s="216" t="s">
        <v>18</v>
      </c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8"/>
      <c r="AQ6" s="26"/>
      <c r="BE6" s="199"/>
      <c r="BS6" s="21" t="s">
        <v>9</v>
      </c>
    </row>
    <row r="7" spans="1:73" ht="14.5" customHeight="1">
      <c r="B7" s="25"/>
      <c r="C7" s="28"/>
      <c r="D7" s="32" t="s">
        <v>19</v>
      </c>
      <c r="E7" s="28"/>
      <c r="F7" s="28"/>
      <c r="G7" s="28"/>
      <c r="H7" s="28"/>
      <c r="I7" s="28"/>
      <c r="J7" s="28"/>
      <c r="K7" s="30" t="s">
        <v>5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2" t="s">
        <v>20</v>
      </c>
      <c r="AL7" s="28"/>
      <c r="AM7" s="28"/>
      <c r="AN7" s="30" t="s">
        <v>5</v>
      </c>
      <c r="AO7" s="28"/>
      <c r="AP7" s="28"/>
      <c r="AQ7" s="26"/>
      <c r="BE7" s="199"/>
      <c r="BS7" s="21" t="s">
        <v>9</v>
      </c>
    </row>
    <row r="8" spans="1:73" ht="14.5" customHeight="1">
      <c r="B8" s="25"/>
      <c r="C8" s="28"/>
      <c r="D8" s="32" t="s">
        <v>21</v>
      </c>
      <c r="E8" s="28"/>
      <c r="F8" s="28"/>
      <c r="G8" s="28"/>
      <c r="H8" s="28"/>
      <c r="I8" s="28"/>
      <c r="J8" s="28"/>
      <c r="K8" s="30" t="s">
        <v>22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2" t="s">
        <v>23</v>
      </c>
      <c r="AL8" s="28"/>
      <c r="AM8" s="28"/>
      <c r="AN8" s="193">
        <v>43346</v>
      </c>
      <c r="AO8" s="28"/>
      <c r="AP8" s="28"/>
      <c r="AQ8" s="26"/>
      <c r="BE8" s="199"/>
      <c r="BS8" s="21" t="s">
        <v>9</v>
      </c>
    </row>
    <row r="9" spans="1:73" ht="14.5" customHeight="1">
      <c r="B9" s="25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6"/>
      <c r="BE9" s="199"/>
      <c r="BS9" s="21" t="s">
        <v>9</v>
      </c>
    </row>
    <row r="10" spans="1:73" ht="14.5" customHeight="1">
      <c r="B10" s="25"/>
      <c r="C10" s="28"/>
      <c r="D10" s="32" t="s">
        <v>24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2" t="s">
        <v>25</v>
      </c>
      <c r="AL10" s="28"/>
      <c r="AM10" s="28"/>
      <c r="AN10" s="30" t="s">
        <v>5</v>
      </c>
      <c r="AO10" s="28"/>
      <c r="AP10" s="28"/>
      <c r="AQ10" s="26"/>
      <c r="BE10" s="199"/>
      <c r="BS10" s="21" t="s">
        <v>9</v>
      </c>
    </row>
    <row r="11" spans="1:73" ht="18.399999999999999" customHeight="1">
      <c r="B11" s="25"/>
      <c r="C11" s="28"/>
      <c r="D11" s="28"/>
      <c r="E11" s="30" t="s">
        <v>26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2" t="s">
        <v>27</v>
      </c>
      <c r="AL11" s="28"/>
      <c r="AM11" s="28"/>
      <c r="AN11" s="30" t="s">
        <v>5</v>
      </c>
      <c r="AO11" s="28"/>
      <c r="AP11" s="28"/>
      <c r="AQ11" s="26"/>
      <c r="BE11" s="199"/>
      <c r="BS11" s="21" t="s">
        <v>9</v>
      </c>
    </row>
    <row r="12" spans="1:73" ht="7" customHeight="1">
      <c r="B12" s="25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6"/>
      <c r="BE12" s="199"/>
      <c r="BS12" s="21" t="s">
        <v>9</v>
      </c>
    </row>
    <row r="13" spans="1:73" ht="14.5" customHeight="1">
      <c r="B13" s="25"/>
      <c r="C13" s="28"/>
      <c r="D13" s="32" t="s">
        <v>28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2" t="s">
        <v>25</v>
      </c>
      <c r="AL13" s="28"/>
      <c r="AM13" s="28"/>
      <c r="AN13" s="33" t="s">
        <v>29</v>
      </c>
      <c r="AO13" s="28"/>
      <c r="AP13" s="28"/>
      <c r="AQ13" s="26"/>
      <c r="BE13" s="199"/>
      <c r="BS13" s="21" t="s">
        <v>9</v>
      </c>
    </row>
    <row r="14" spans="1:73">
      <c r="B14" s="25"/>
      <c r="C14" s="28"/>
      <c r="D14" s="28"/>
      <c r="E14" s="200" t="s">
        <v>29</v>
      </c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32" t="s">
        <v>27</v>
      </c>
      <c r="AL14" s="28"/>
      <c r="AM14" s="28"/>
      <c r="AN14" s="33" t="s">
        <v>29</v>
      </c>
      <c r="AO14" s="28"/>
      <c r="AP14" s="28"/>
      <c r="AQ14" s="26"/>
      <c r="BE14" s="199"/>
      <c r="BS14" s="21" t="s">
        <v>9</v>
      </c>
    </row>
    <row r="15" spans="1:73" ht="7" customHeight="1">
      <c r="B15" s="25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6"/>
      <c r="BE15" s="199"/>
      <c r="BS15" s="21" t="s">
        <v>6</v>
      </c>
    </row>
    <row r="16" spans="1:73" ht="14.5" customHeight="1">
      <c r="B16" s="25"/>
      <c r="C16" s="28"/>
      <c r="D16" s="32" t="s">
        <v>30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2" t="s">
        <v>25</v>
      </c>
      <c r="AL16" s="28"/>
      <c r="AM16" s="28"/>
      <c r="AN16" s="30" t="s">
        <v>5</v>
      </c>
      <c r="AO16" s="28"/>
      <c r="AP16" s="28"/>
      <c r="AQ16" s="26"/>
      <c r="BE16" s="199"/>
      <c r="BS16" s="21" t="s">
        <v>6</v>
      </c>
    </row>
    <row r="17" spans="2:71" ht="18.399999999999999" customHeight="1">
      <c r="B17" s="25"/>
      <c r="C17" s="28"/>
      <c r="D17" s="28"/>
      <c r="E17" s="30" t="s">
        <v>31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2" t="s">
        <v>27</v>
      </c>
      <c r="AL17" s="28"/>
      <c r="AM17" s="28"/>
      <c r="AN17" s="30" t="s">
        <v>5</v>
      </c>
      <c r="AO17" s="28"/>
      <c r="AP17" s="28"/>
      <c r="AQ17" s="26"/>
      <c r="BE17" s="199"/>
      <c r="BS17" s="21" t="s">
        <v>32</v>
      </c>
    </row>
    <row r="18" spans="2:71" ht="7" customHeight="1">
      <c r="B18" s="2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6"/>
      <c r="BE18" s="199"/>
      <c r="BS18" s="21" t="s">
        <v>33</v>
      </c>
    </row>
    <row r="19" spans="2:71" ht="14.5" customHeight="1">
      <c r="B19" s="25"/>
      <c r="C19" s="28"/>
      <c r="D19" s="32" t="s">
        <v>34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32" t="s">
        <v>25</v>
      </c>
      <c r="AL19" s="28"/>
      <c r="AM19" s="28"/>
      <c r="AN19" s="30" t="s">
        <v>5</v>
      </c>
      <c r="AO19" s="28"/>
      <c r="AP19" s="28"/>
      <c r="AQ19" s="26"/>
      <c r="BE19" s="199"/>
      <c r="BS19" s="21" t="s">
        <v>33</v>
      </c>
    </row>
    <row r="20" spans="2:71" ht="18.399999999999999" customHeight="1">
      <c r="B20" s="25"/>
      <c r="C20" s="28"/>
      <c r="D20" s="28"/>
      <c r="E20" s="30" t="s">
        <v>35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32" t="s">
        <v>27</v>
      </c>
      <c r="AL20" s="28"/>
      <c r="AM20" s="28"/>
      <c r="AN20" s="30" t="s">
        <v>5</v>
      </c>
      <c r="AO20" s="28"/>
      <c r="AP20" s="28"/>
      <c r="AQ20" s="26"/>
      <c r="BE20" s="199"/>
    </row>
    <row r="21" spans="2:71" ht="7" customHeight="1">
      <c r="B21" s="25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6"/>
      <c r="BE21" s="199"/>
    </row>
    <row r="22" spans="2:71">
      <c r="B22" s="25"/>
      <c r="C22" s="28"/>
      <c r="D22" s="32" t="s">
        <v>36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6"/>
      <c r="BE22" s="199"/>
    </row>
    <row r="23" spans="2:71" ht="16.5" customHeight="1">
      <c r="B23" s="25"/>
      <c r="C23" s="28"/>
      <c r="D23" s="28"/>
      <c r="E23" s="202" t="s">
        <v>5</v>
      </c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8"/>
      <c r="AP23" s="28"/>
      <c r="AQ23" s="26"/>
      <c r="BE23" s="199"/>
    </row>
    <row r="24" spans="2:71" ht="7" customHeight="1">
      <c r="B24" s="25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6"/>
      <c r="BE24" s="199"/>
    </row>
    <row r="25" spans="2:71" ht="7" customHeight="1">
      <c r="B25" s="25"/>
      <c r="C25" s="28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8"/>
      <c r="AQ25" s="26"/>
      <c r="BE25" s="199"/>
    </row>
    <row r="26" spans="2:71" ht="14.5" customHeight="1">
      <c r="B26" s="25"/>
      <c r="C26" s="28"/>
      <c r="D26" s="35" t="s">
        <v>37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03">
        <f>ROUND(AG87,2)</f>
        <v>0</v>
      </c>
      <c r="AL26" s="204"/>
      <c r="AM26" s="204"/>
      <c r="AN26" s="204"/>
      <c r="AO26" s="204"/>
      <c r="AP26" s="28"/>
      <c r="AQ26" s="26"/>
      <c r="BE26" s="199"/>
    </row>
    <row r="27" spans="2:71" ht="14.5" customHeight="1">
      <c r="B27" s="25"/>
      <c r="C27" s="28"/>
      <c r="D27" s="35" t="s">
        <v>38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03">
        <f>ROUND(AG91,2)</f>
        <v>0</v>
      </c>
      <c r="AL27" s="203"/>
      <c r="AM27" s="203"/>
      <c r="AN27" s="203"/>
      <c r="AO27" s="203"/>
      <c r="AP27" s="28"/>
      <c r="AQ27" s="26"/>
      <c r="BE27" s="199"/>
    </row>
    <row r="28" spans="2:71" s="1" customFormat="1" ht="7" customHeight="1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8"/>
      <c r="BE28" s="199"/>
    </row>
    <row r="29" spans="2:71" s="1" customFormat="1" ht="25.9" customHeight="1">
      <c r="B29" s="36"/>
      <c r="C29" s="37"/>
      <c r="D29" s="39" t="s">
        <v>39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205">
        <f>ROUND(AK26+AK27,2)</f>
        <v>0</v>
      </c>
      <c r="AL29" s="206"/>
      <c r="AM29" s="206"/>
      <c r="AN29" s="206"/>
      <c r="AO29" s="206"/>
      <c r="AP29" s="37"/>
      <c r="AQ29" s="38"/>
      <c r="BE29" s="199"/>
    </row>
    <row r="30" spans="2:71" s="1" customFormat="1" ht="7" customHeight="1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8"/>
      <c r="BE30" s="199"/>
    </row>
    <row r="31" spans="2:71" s="2" customFormat="1" ht="14.5" customHeight="1">
      <c r="B31" s="41"/>
      <c r="C31" s="42"/>
      <c r="D31" s="43" t="s">
        <v>40</v>
      </c>
      <c r="E31" s="42"/>
      <c r="F31" s="43" t="s">
        <v>41</v>
      </c>
      <c r="G31" s="42"/>
      <c r="H31" s="42"/>
      <c r="I31" s="42"/>
      <c r="J31" s="42"/>
      <c r="K31" s="42"/>
      <c r="L31" s="196">
        <v>0.2</v>
      </c>
      <c r="M31" s="197"/>
      <c r="N31" s="197"/>
      <c r="O31" s="197"/>
      <c r="P31" s="42"/>
      <c r="Q31" s="42"/>
      <c r="R31" s="42"/>
      <c r="S31" s="42"/>
      <c r="T31" s="45" t="s">
        <v>42</v>
      </c>
      <c r="U31" s="42"/>
      <c r="V31" s="42"/>
      <c r="W31" s="207">
        <f>ROUND(AZ87+SUM(CD92:CD105),2)</f>
        <v>0</v>
      </c>
      <c r="X31" s="197"/>
      <c r="Y31" s="197"/>
      <c r="Z31" s="197"/>
      <c r="AA31" s="197"/>
      <c r="AB31" s="197"/>
      <c r="AC31" s="197"/>
      <c r="AD31" s="197"/>
      <c r="AE31" s="197"/>
      <c r="AF31" s="42"/>
      <c r="AG31" s="42"/>
      <c r="AH31" s="42"/>
      <c r="AI31" s="42"/>
      <c r="AJ31" s="42"/>
      <c r="AK31" s="207">
        <f>ROUND(AV87+SUM(BY92:BY105),2)</f>
        <v>0</v>
      </c>
      <c r="AL31" s="197"/>
      <c r="AM31" s="197"/>
      <c r="AN31" s="197"/>
      <c r="AO31" s="197"/>
      <c r="AP31" s="42"/>
      <c r="AQ31" s="46"/>
      <c r="BE31" s="199"/>
    </row>
    <row r="32" spans="2:71" s="2" customFormat="1" ht="14.5" customHeight="1">
      <c r="B32" s="41"/>
      <c r="C32" s="42"/>
      <c r="D32" s="42"/>
      <c r="E32" s="42"/>
      <c r="F32" s="43" t="s">
        <v>43</v>
      </c>
      <c r="G32" s="42"/>
      <c r="H32" s="42"/>
      <c r="I32" s="42"/>
      <c r="J32" s="42"/>
      <c r="K32" s="42"/>
      <c r="L32" s="196">
        <v>0.2</v>
      </c>
      <c r="M32" s="197"/>
      <c r="N32" s="197"/>
      <c r="O32" s="197"/>
      <c r="P32" s="42"/>
      <c r="Q32" s="42"/>
      <c r="R32" s="42"/>
      <c r="S32" s="42"/>
      <c r="T32" s="45" t="s">
        <v>42</v>
      </c>
      <c r="U32" s="42"/>
      <c r="V32" s="42"/>
      <c r="W32" s="207">
        <f>ROUND(BA87+SUM(CE92:CE105),2)</f>
        <v>0</v>
      </c>
      <c r="X32" s="197"/>
      <c r="Y32" s="197"/>
      <c r="Z32" s="197"/>
      <c r="AA32" s="197"/>
      <c r="AB32" s="197"/>
      <c r="AC32" s="197"/>
      <c r="AD32" s="197"/>
      <c r="AE32" s="197"/>
      <c r="AF32" s="42"/>
      <c r="AG32" s="42"/>
      <c r="AH32" s="42"/>
      <c r="AI32" s="42"/>
      <c r="AJ32" s="42"/>
      <c r="AK32" s="207">
        <f>ROUND(AW87+SUM(BZ92:BZ105),2)</f>
        <v>0</v>
      </c>
      <c r="AL32" s="197"/>
      <c r="AM32" s="197"/>
      <c r="AN32" s="197"/>
      <c r="AO32" s="197"/>
      <c r="AP32" s="42"/>
      <c r="AQ32" s="46"/>
      <c r="BE32" s="199"/>
    </row>
    <row r="33" spans="2:57" s="2" customFormat="1" ht="14.5" hidden="1" customHeight="1">
      <c r="B33" s="41"/>
      <c r="C33" s="42"/>
      <c r="D33" s="42"/>
      <c r="E33" s="42"/>
      <c r="F33" s="43" t="s">
        <v>44</v>
      </c>
      <c r="G33" s="42"/>
      <c r="H33" s="42"/>
      <c r="I33" s="42"/>
      <c r="J33" s="42"/>
      <c r="K33" s="42"/>
      <c r="L33" s="196">
        <v>0.2</v>
      </c>
      <c r="M33" s="197"/>
      <c r="N33" s="197"/>
      <c r="O33" s="197"/>
      <c r="P33" s="42"/>
      <c r="Q33" s="42"/>
      <c r="R33" s="42"/>
      <c r="S33" s="42"/>
      <c r="T33" s="45" t="s">
        <v>42</v>
      </c>
      <c r="U33" s="42"/>
      <c r="V33" s="42"/>
      <c r="W33" s="207">
        <f>ROUND(BB87+SUM(CF92:CF105),2)</f>
        <v>0</v>
      </c>
      <c r="X33" s="197"/>
      <c r="Y33" s="197"/>
      <c r="Z33" s="197"/>
      <c r="AA33" s="197"/>
      <c r="AB33" s="197"/>
      <c r="AC33" s="197"/>
      <c r="AD33" s="197"/>
      <c r="AE33" s="197"/>
      <c r="AF33" s="42"/>
      <c r="AG33" s="42"/>
      <c r="AH33" s="42"/>
      <c r="AI33" s="42"/>
      <c r="AJ33" s="42"/>
      <c r="AK33" s="207">
        <v>0</v>
      </c>
      <c r="AL33" s="197"/>
      <c r="AM33" s="197"/>
      <c r="AN33" s="197"/>
      <c r="AO33" s="197"/>
      <c r="AP33" s="42"/>
      <c r="AQ33" s="46"/>
      <c r="BE33" s="199"/>
    </row>
    <row r="34" spans="2:57" s="2" customFormat="1" ht="14.5" hidden="1" customHeight="1">
      <c r="B34" s="41"/>
      <c r="C34" s="42"/>
      <c r="D34" s="42"/>
      <c r="E34" s="42"/>
      <c r="F34" s="43" t="s">
        <v>45</v>
      </c>
      <c r="G34" s="42"/>
      <c r="H34" s="42"/>
      <c r="I34" s="42"/>
      <c r="J34" s="42"/>
      <c r="K34" s="42"/>
      <c r="L34" s="196">
        <v>0.2</v>
      </c>
      <c r="M34" s="197"/>
      <c r="N34" s="197"/>
      <c r="O34" s="197"/>
      <c r="P34" s="42"/>
      <c r="Q34" s="42"/>
      <c r="R34" s="42"/>
      <c r="S34" s="42"/>
      <c r="T34" s="45" t="s">
        <v>42</v>
      </c>
      <c r="U34" s="42"/>
      <c r="V34" s="42"/>
      <c r="W34" s="207">
        <f>ROUND(BC87+SUM(CG92:CG105),2)</f>
        <v>0</v>
      </c>
      <c r="X34" s="197"/>
      <c r="Y34" s="197"/>
      <c r="Z34" s="197"/>
      <c r="AA34" s="197"/>
      <c r="AB34" s="197"/>
      <c r="AC34" s="197"/>
      <c r="AD34" s="197"/>
      <c r="AE34" s="197"/>
      <c r="AF34" s="42"/>
      <c r="AG34" s="42"/>
      <c r="AH34" s="42"/>
      <c r="AI34" s="42"/>
      <c r="AJ34" s="42"/>
      <c r="AK34" s="207">
        <v>0</v>
      </c>
      <c r="AL34" s="197"/>
      <c r="AM34" s="197"/>
      <c r="AN34" s="197"/>
      <c r="AO34" s="197"/>
      <c r="AP34" s="42"/>
      <c r="AQ34" s="46"/>
      <c r="BE34" s="199"/>
    </row>
    <row r="35" spans="2:57" s="2" customFormat="1" ht="14.5" hidden="1" customHeight="1">
      <c r="B35" s="41"/>
      <c r="C35" s="42"/>
      <c r="D35" s="42"/>
      <c r="E35" s="42"/>
      <c r="F35" s="43" t="s">
        <v>46</v>
      </c>
      <c r="G35" s="42"/>
      <c r="H35" s="42"/>
      <c r="I35" s="42"/>
      <c r="J35" s="42"/>
      <c r="K35" s="42"/>
      <c r="L35" s="196">
        <v>0</v>
      </c>
      <c r="M35" s="197"/>
      <c r="N35" s="197"/>
      <c r="O35" s="197"/>
      <c r="P35" s="42"/>
      <c r="Q35" s="42"/>
      <c r="R35" s="42"/>
      <c r="S35" s="42"/>
      <c r="T35" s="45" t="s">
        <v>42</v>
      </c>
      <c r="U35" s="42"/>
      <c r="V35" s="42"/>
      <c r="W35" s="207">
        <f>ROUND(BD87+SUM(CH92:CH105),2)</f>
        <v>0</v>
      </c>
      <c r="X35" s="197"/>
      <c r="Y35" s="197"/>
      <c r="Z35" s="197"/>
      <c r="AA35" s="197"/>
      <c r="AB35" s="197"/>
      <c r="AC35" s="197"/>
      <c r="AD35" s="197"/>
      <c r="AE35" s="197"/>
      <c r="AF35" s="42"/>
      <c r="AG35" s="42"/>
      <c r="AH35" s="42"/>
      <c r="AI35" s="42"/>
      <c r="AJ35" s="42"/>
      <c r="AK35" s="207">
        <v>0</v>
      </c>
      <c r="AL35" s="197"/>
      <c r="AM35" s="197"/>
      <c r="AN35" s="197"/>
      <c r="AO35" s="197"/>
      <c r="AP35" s="42"/>
      <c r="AQ35" s="46"/>
    </row>
    <row r="36" spans="2:57" s="1" customFormat="1" ht="7" customHeight="1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2:57" s="1" customFormat="1" ht="25.9" customHeight="1">
      <c r="B37" s="36"/>
      <c r="C37" s="47"/>
      <c r="D37" s="48" t="s">
        <v>47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50" t="s">
        <v>48</v>
      </c>
      <c r="U37" s="49"/>
      <c r="V37" s="49"/>
      <c r="W37" s="49"/>
      <c r="X37" s="217" t="s">
        <v>49</v>
      </c>
      <c r="Y37" s="218"/>
      <c r="Z37" s="218"/>
      <c r="AA37" s="218"/>
      <c r="AB37" s="218"/>
      <c r="AC37" s="49"/>
      <c r="AD37" s="49"/>
      <c r="AE37" s="49"/>
      <c r="AF37" s="49"/>
      <c r="AG37" s="49"/>
      <c r="AH37" s="49"/>
      <c r="AI37" s="49"/>
      <c r="AJ37" s="49"/>
      <c r="AK37" s="219">
        <f>SUM(AK29:AK35)</f>
        <v>0</v>
      </c>
      <c r="AL37" s="218"/>
      <c r="AM37" s="218"/>
      <c r="AN37" s="218"/>
      <c r="AO37" s="220"/>
      <c r="AP37" s="47"/>
      <c r="AQ37" s="38"/>
    </row>
    <row r="38" spans="2:57" s="1" customFormat="1" ht="14.5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2:57">
      <c r="B39" s="25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6"/>
    </row>
    <row r="40" spans="2:57">
      <c r="B40" s="25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6"/>
    </row>
    <row r="41" spans="2:57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6"/>
    </row>
    <row r="42" spans="2:57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6"/>
    </row>
    <row r="43" spans="2:57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6"/>
    </row>
    <row r="44" spans="2:57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6"/>
    </row>
    <row r="45" spans="2:57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6"/>
    </row>
    <row r="46" spans="2:57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6"/>
    </row>
    <row r="47" spans="2:57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6"/>
    </row>
    <row r="48" spans="2:57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6"/>
    </row>
    <row r="49" spans="2:43" s="1" customFormat="1" ht="13.5">
      <c r="B49" s="36"/>
      <c r="C49" s="37"/>
      <c r="D49" s="51" t="s">
        <v>50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3"/>
      <c r="AA49" s="37"/>
      <c r="AB49" s="37"/>
      <c r="AC49" s="51" t="s">
        <v>51</v>
      </c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3"/>
      <c r="AP49" s="37"/>
      <c r="AQ49" s="38"/>
    </row>
    <row r="50" spans="2:43">
      <c r="B50" s="25"/>
      <c r="C50" s="28"/>
      <c r="D50" s="54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55"/>
      <c r="AA50" s="28"/>
      <c r="AB50" s="28"/>
      <c r="AC50" s="54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55"/>
      <c r="AP50" s="28"/>
      <c r="AQ50" s="26"/>
    </row>
    <row r="51" spans="2:43">
      <c r="B51" s="25"/>
      <c r="C51" s="28"/>
      <c r="D51" s="54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55"/>
      <c r="AA51" s="28"/>
      <c r="AB51" s="28"/>
      <c r="AC51" s="54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55"/>
      <c r="AP51" s="28"/>
      <c r="AQ51" s="26"/>
    </row>
    <row r="52" spans="2:43">
      <c r="B52" s="25"/>
      <c r="C52" s="28"/>
      <c r="D52" s="54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55"/>
      <c r="AA52" s="28"/>
      <c r="AB52" s="28"/>
      <c r="AC52" s="54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55"/>
      <c r="AP52" s="28"/>
      <c r="AQ52" s="26"/>
    </row>
    <row r="53" spans="2:43">
      <c r="B53" s="25"/>
      <c r="C53" s="28"/>
      <c r="D53" s="54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55"/>
      <c r="AA53" s="28"/>
      <c r="AB53" s="28"/>
      <c r="AC53" s="54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55"/>
      <c r="AP53" s="28"/>
      <c r="AQ53" s="26"/>
    </row>
    <row r="54" spans="2:43">
      <c r="B54" s="25"/>
      <c r="C54" s="28"/>
      <c r="D54" s="54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55"/>
      <c r="AA54" s="28"/>
      <c r="AB54" s="28"/>
      <c r="AC54" s="54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55"/>
      <c r="AP54" s="28"/>
      <c r="AQ54" s="26"/>
    </row>
    <row r="55" spans="2:43">
      <c r="B55" s="25"/>
      <c r="C55" s="28"/>
      <c r="D55" s="54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55"/>
      <c r="AA55" s="28"/>
      <c r="AB55" s="28"/>
      <c r="AC55" s="54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55"/>
      <c r="AP55" s="28"/>
      <c r="AQ55" s="26"/>
    </row>
    <row r="56" spans="2:43">
      <c r="B56" s="25"/>
      <c r="C56" s="28"/>
      <c r="D56" s="54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55"/>
      <c r="AA56" s="28"/>
      <c r="AB56" s="28"/>
      <c r="AC56" s="54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55"/>
      <c r="AP56" s="28"/>
      <c r="AQ56" s="26"/>
    </row>
    <row r="57" spans="2:43">
      <c r="B57" s="25"/>
      <c r="C57" s="28"/>
      <c r="D57" s="54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55"/>
      <c r="AA57" s="28"/>
      <c r="AB57" s="28"/>
      <c r="AC57" s="54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55"/>
      <c r="AP57" s="28"/>
      <c r="AQ57" s="26"/>
    </row>
    <row r="58" spans="2:43" s="1" customFormat="1" ht="13.5">
      <c r="B58" s="36"/>
      <c r="C58" s="37"/>
      <c r="D58" s="56" t="s">
        <v>52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8" t="s">
        <v>53</v>
      </c>
      <c r="S58" s="57"/>
      <c r="T58" s="57"/>
      <c r="U58" s="57"/>
      <c r="V58" s="57"/>
      <c r="W58" s="57"/>
      <c r="X58" s="57"/>
      <c r="Y58" s="57"/>
      <c r="Z58" s="59"/>
      <c r="AA58" s="37"/>
      <c r="AB58" s="37"/>
      <c r="AC58" s="56" t="s">
        <v>52</v>
      </c>
      <c r="AD58" s="57"/>
      <c r="AE58" s="57"/>
      <c r="AF58" s="57"/>
      <c r="AG58" s="57"/>
      <c r="AH58" s="57"/>
      <c r="AI58" s="57"/>
      <c r="AJ58" s="57"/>
      <c r="AK58" s="57"/>
      <c r="AL58" s="57"/>
      <c r="AM58" s="58" t="s">
        <v>53</v>
      </c>
      <c r="AN58" s="57"/>
      <c r="AO58" s="59"/>
      <c r="AP58" s="37"/>
      <c r="AQ58" s="38"/>
    </row>
    <row r="59" spans="2:43">
      <c r="B59" s="25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6"/>
    </row>
    <row r="60" spans="2:43" s="1" customFormat="1" ht="13.5">
      <c r="B60" s="36"/>
      <c r="C60" s="37"/>
      <c r="D60" s="51" t="s">
        <v>54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37"/>
      <c r="AB60" s="37"/>
      <c r="AC60" s="51" t="s">
        <v>55</v>
      </c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3"/>
      <c r="AP60" s="37"/>
      <c r="AQ60" s="38"/>
    </row>
    <row r="61" spans="2:43">
      <c r="B61" s="25"/>
      <c r="C61" s="28"/>
      <c r="D61" s="54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55"/>
      <c r="AA61" s="28"/>
      <c r="AB61" s="28"/>
      <c r="AC61" s="54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55"/>
      <c r="AP61" s="28"/>
      <c r="AQ61" s="26"/>
    </row>
    <row r="62" spans="2:43">
      <c r="B62" s="25"/>
      <c r="C62" s="28"/>
      <c r="D62" s="54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55"/>
      <c r="AA62" s="28"/>
      <c r="AB62" s="28"/>
      <c r="AC62" s="54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55"/>
      <c r="AP62" s="28"/>
      <c r="AQ62" s="26"/>
    </row>
    <row r="63" spans="2:43">
      <c r="B63" s="25"/>
      <c r="C63" s="28"/>
      <c r="D63" s="54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55"/>
      <c r="AA63" s="28"/>
      <c r="AB63" s="28"/>
      <c r="AC63" s="54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55"/>
      <c r="AP63" s="28"/>
      <c r="AQ63" s="26"/>
    </row>
    <row r="64" spans="2:43">
      <c r="B64" s="25"/>
      <c r="C64" s="28"/>
      <c r="D64" s="54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55"/>
      <c r="AA64" s="28"/>
      <c r="AB64" s="28"/>
      <c r="AC64" s="54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55"/>
      <c r="AP64" s="28"/>
      <c r="AQ64" s="26"/>
    </row>
    <row r="65" spans="2:43">
      <c r="B65" s="25"/>
      <c r="C65" s="28"/>
      <c r="D65" s="54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55"/>
      <c r="AA65" s="28"/>
      <c r="AB65" s="28"/>
      <c r="AC65" s="54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55"/>
      <c r="AP65" s="28"/>
      <c r="AQ65" s="26"/>
    </row>
    <row r="66" spans="2:43">
      <c r="B66" s="25"/>
      <c r="C66" s="28"/>
      <c r="D66" s="54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55"/>
      <c r="AA66" s="28"/>
      <c r="AB66" s="28"/>
      <c r="AC66" s="54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55"/>
      <c r="AP66" s="28"/>
      <c r="AQ66" s="26"/>
    </row>
    <row r="67" spans="2:43">
      <c r="B67" s="25"/>
      <c r="C67" s="28"/>
      <c r="D67" s="54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55"/>
      <c r="AA67" s="28"/>
      <c r="AB67" s="28"/>
      <c r="AC67" s="54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55"/>
      <c r="AP67" s="28"/>
      <c r="AQ67" s="26"/>
    </row>
    <row r="68" spans="2:43">
      <c r="B68" s="25"/>
      <c r="C68" s="28"/>
      <c r="D68" s="54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55"/>
      <c r="AA68" s="28"/>
      <c r="AB68" s="28"/>
      <c r="AC68" s="54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55"/>
      <c r="AP68" s="28"/>
      <c r="AQ68" s="26"/>
    </row>
    <row r="69" spans="2:43" s="1" customFormat="1" ht="13.5">
      <c r="B69" s="36"/>
      <c r="C69" s="37"/>
      <c r="D69" s="56" t="s">
        <v>52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8" t="s">
        <v>53</v>
      </c>
      <c r="S69" s="57"/>
      <c r="T69" s="57"/>
      <c r="U69" s="57"/>
      <c r="V69" s="57"/>
      <c r="W69" s="57"/>
      <c r="X69" s="57"/>
      <c r="Y69" s="57"/>
      <c r="Z69" s="59"/>
      <c r="AA69" s="37"/>
      <c r="AB69" s="37"/>
      <c r="AC69" s="56" t="s">
        <v>52</v>
      </c>
      <c r="AD69" s="57"/>
      <c r="AE69" s="57"/>
      <c r="AF69" s="57"/>
      <c r="AG69" s="57"/>
      <c r="AH69" s="57"/>
      <c r="AI69" s="57"/>
      <c r="AJ69" s="57"/>
      <c r="AK69" s="57"/>
      <c r="AL69" s="57"/>
      <c r="AM69" s="58" t="s">
        <v>53</v>
      </c>
      <c r="AN69" s="57"/>
      <c r="AO69" s="59"/>
      <c r="AP69" s="37"/>
      <c r="AQ69" s="38"/>
    </row>
    <row r="70" spans="2:43" s="1" customFormat="1" ht="7" customHeight="1"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8"/>
    </row>
    <row r="71" spans="2:43" s="1" customFormat="1" ht="7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2"/>
    </row>
    <row r="75" spans="2:43" s="1" customFormat="1" ht="7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5"/>
    </row>
    <row r="76" spans="2:43" s="1" customFormat="1" ht="37" customHeight="1">
      <c r="B76" s="36"/>
      <c r="C76" s="210" t="s">
        <v>56</v>
      </c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211"/>
      <c r="W76" s="211"/>
      <c r="X76" s="211"/>
      <c r="Y76" s="211"/>
      <c r="Z76" s="211"/>
      <c r="AA76" s="211"/>
      <c r="AB76" s="211"/>
      <c r="AC76" s="211"/>
      <c r="AD76" s="211"/>
      <c r="AE76" s="211"/>
      <c r="AF76" s="211"/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38"/>
    </row>
    <row r="77" spans="2:43" s="3" customFormat="1" ht="14.5" customHeight="1">
      <c r="B77" s="66"/>
      <c r="C77" s="32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8"/>
    </row>
    <row r="78" spans="2:43" s="4" customFormat="1" ht="37" customHeight="1">
      <c r="B78" s="69"/>
      <c r="C78" s="70" t="s">
        <v>17</v>
      </c>
      <c r="D78" s="71"/>
      <c r="E78" s="71"/>
      <c r="F78" s="71"/>
      <c r="G78" s="71"/>
      <c r="H78" s="71"/>
      <c r="I78" s="71"/>
      <c r="J78" s="71"/>
      <c r="K78" s="71"/>
      <c r="L78" s="221" t="str">
        <f>K6</f>
        <v>Stavebné úpravy hygienických zriadení - EUvBA</v>
      </c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71"/>
      <c r="AQ78" s="72"/>
    </row>
    <row r="79" spans="2:43" s="1" customFormat="1" ht="7" customHeight="1"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8"/>
    </row>
    <row r="80" spans="2:43" s="1" customFormat="1">
      <c r="B80" s="36"/>
      <c r="C80" s="32" t="s">
        <v>21</v>
      </c>
      <c r="D80" s="37"/>
      <c r="E80" s="37"/>
      <c r="F80" s="37"/>
      <c r="G80" s="37"/>
      <c r="H80" s="37"/>
      <c r="I80" s="37"/>
      <c r="J80" s="37"/>
      <c r="K80" s="37"/>
      <c r="L80" s="73" t="str">
        <f>IF(K8="","",K8)</f>
        <v>Dolnozemská cesta 1, 852 35 Bratislava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2" t="s">
        <v>23</v>
      </c>
      <c r="AJ80" s="37"/>
      <c r="AK80" s="37"/>
      <c r="AL80" s="37"/>
      <c r="AM80" s="194">
        <f>IF(AN8= "","",AN8)</f>
        <v>43346</v>
      </c>
      <c r="AN80" s="195"/>
      <c r="AO80" s="37"/>
      <c r="AP80" s="37"/>
      <c r="AQ80" s="38"/>
    </row>
    <row r="81" spans="1:89" s="1" customFormat="1" ht="7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8"/>
    </row>
    <row r="82" spans="1:89" s="1" customFormat="1">
      <c r="B82" s="36"/>
      <c r="C82" s="32" t="s">
        <v>24</v>
      </c>
      <c r="D82" s="37"/>
      <c r="E82" s="37"/>
      <c r="F82" s="37"/>
      <c r="G82" s="37"/>
      <c r="H82" s="37"/>
      <c r="I82" s="37"/>
      <c r="J82" s="37"/>
      <c r="K82" s="37"/>
      <c r="L82" s="67" t="str">
        <f>IF(E11= "","",E11)</f>
        <v>Ekonomická univerzita v Bratislave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2" t="s">
        <v>30</v>
      </c>
      <c r="AJ82" s="37"/>
      <c r="AK82" s="37"/>
      <c r="AL82" s="37"/>
      <c r="AM82" s="228" t="str">
        <f>IF(E17="","",E17)</f>
        <v>Ing.arch. Rastislav Mikluš</v>
      </c>
      <c r="AN82" s="228"/>
      <c r="AO82" s="228"/>
      <c r="AP82" s="228"/>
      <c r="AQ82" s="38"/>
      <c r="AS82" s="229" t="s">
        <v>57</v>
      </c>
      <c r="AT82" s="230"/>
      <c r="AU82" s="52"/>
      <c r="AV82" s="52"/>
      <c r="AW82" s="52"/>
      <c r="AX82" s="52"/>
      <c r="AY82" s="52"/>
      <c r="AZ82" s="52"/>
      <c r="BA82" s="52"/>
      <c r="BB82" s="52"/>
      <c r="BC82" s="52"/>
      <c r="BD82" s="53"/>
    </row>
    <row r="83" spans="1:89" s="1" customFormat="1">
      <c r="B83" s="36"/>
      <c r="C83" s="32" t="s">
        <v>28</v>
      </c>
      <c r="D83" s="37"/>
      <c r="E83" s="37"/>
      <c r="F83" s="37"/>
      <c r="G83" s="37"/>
      <c r="H83" s="37"/>
      <c r="I83" s="37"/>
      <c r="J83" s="37"/>
      <c r="K83" s="37"/>
      <c r="L83" s="67" t="str">
        <f>IF(E14= "Vyplň údaj","",E14)</f>
        <v/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2" t="s">
        <v>34</v>
      </c>
      <c r="AJ83" s="37"/>
      <c r="AK83" s="37"/>
      <c r="AL83" s="37"/>
      <c r="AM83" s="228" t="str">
        <f>IF(E20="","",E20)</f>
        <v>Žákovičová</v>
      </c>
      <c r="AN83" s="228"/>
      <c r="AO83" s="228"/>
      <c r="AP83" s="228"/>
      <c r="AQ83" s="38"/>
      <c r="AS83" s="231"/>
      <c r="AT83" s="232"/>
      <c r="AU83" s="37"/>
      <c r="AV83" s="37"/>
      <c r="AW83" s="37"/>
      <c r="AX83" s="37"/>
      <c r="AY83" s="37"/>
      <c r="AZ83" s="37"/>
      <c r="BA83" s="37"/>
      <c r="BB83" s="37"/>
      <c r="BC83" s="37"/>
      <c r="BD83" s="74"/>
    </row>
    <row r="84" spans="1:89" s="1" customFormat="1" ht="10.9" customHeight="1">
      <c r="B84" s="36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8"/>
      <c r="AS84" s="231"/>
      <c r="AT84" s="232"/>
      <c r="AU84" s="37"/>
      <c r="AV84" s="37"/>
      <c r="AW84" s="37"/>
      <c r="AX84" s="37"/>
      <c r="AY84" s="37"/>
      <c r="AZ84" s="37"/>
      <c r="BA84" s="37"/>
      <c r="BB84" s="37"/>
      <c r="BC84" s="37"/>
      <c r="BD84" s="74"/>
    </row>
    <row r="85" spans="1:89" s="1" customFormat="1" ht="29.25" customHeight="1">
      <c r="B85" s="36"/>
      <c r="C85" s="223" t="s">
        <v>58</v>
      </c>
      <c r="D85" s="224"/>
      <c r="E85" s="224"/>
      <c r="F85" s="224"/>
      <c r="G85" s="224"/>
      <c r="H85" s="75"/>
      <c r="I85" s="225" t="s">
        <v>59</v>
      </c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5" t="s">
        <v>60</v>
      </c>
      <c r="AH85" s="224"/>
      <c r="AI85" s="224"/>
      <c r="AJ85" s="224"/>
      <c r="AK85" s="224"/>
      <c r="AL85" s="224"/>
      <c r="AM85" s="224"/>
      <c r="AN85" s="225" t="s">
        <v>61</v>
      </c>
      <c r="AO85" s="224"/>
      <c r="AP85" s="235"/>
      <c r="AQ85" s="38"/>
      <c r="AS85" s="76" t="s">
        <v>62</v>
      </c>
      <c r="AT85" s="77" t="s">
        <v>63</v>
      </c>
      <c r="AU85" s="77" t="s">
        <v>64</v>
      </c>
      <c r="AV85" s="77" t="s">
        <v>65</v>
      </c>
      <c r="AW85" s="77" t="s">
        <v>66</v>
      </c>
      <c r="AX85" s="77" t="s">
        <v>67</v>
      </c>
      <c r="AY85" s="77" t="s">
        <v>68</v>
      </c>
      <c r="AZ85" s="77" t="s">
        <v>69</v>
      </c>
      <c r="BA85" s="77" t="s">
        <v>70</v>
      </c>
      <c r="BB85" s="77" t="s">
        <v>71</v>
      </c>
      <c r="BC85" s="77" t="s">
        <v>72</v>
      </c>
      <c r="BD85" s="78" t="s">
        <v>73</v>
      </c>
    </row>
    <row r="86" spans="1:89" s="1" customFormat="1" ht="10.9" customHeight="1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8"/>
      <c r="AS86" s="79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3"/>
    </row>
    <row r="87" spans="1:89" s="4" customFormat="1" ht="32.5" customHeight="1">
      <c r="B87" s="69"/>
      <c r="C87" s="80" t="s">
        <v>74</v>
      </c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239">
        <f>ROUND(AG88,2)</f>
        <v>0</v>
      </c>
      <c r="AH87" s="239"/>
      <c r="AI87" s="239"/>
      <c r="AJ87" s="239"/>
      <c r="AK87" s="239"/>
      <c r="AL87" s="239"/>
      <c r="AM87" s="239"/>
      <c r="AN87" s="240">
        <f>SUM(AG87,AT87)</f>
        <v>0</v>
      </c>
      <c r="AO87" s="240"/>
      <c r="AP87" s="240"/>
      <c r="AQ87" s="72"/>
      <c r="AS87" s="82">
        <f>ROUND(AS88,2)</f>
        <v>0</v>
      </c>
      <c r="AT87" s="83">
        <f>ROUND(SUM(AV87:AW87),2)</f>
        <v>0</v>
      </c>
      <c r="AU87" s="84">
        <f>ROUND(AU88,5)</f>
        <v>0</v>
      </c>
      <c r="AV87" s="83">
        <f>ROUND(AZ87*L31,2)</f>
        <v>0</v>
      </c>
      <c r="AW87" s="83">
        <f>ROUND(BA87*L32,2)</f>
        <v>0</v>
      </c>
      <c r="AX87" s="83">
        <f>ROUND(BB87*L31,2)</f>
        <v>0</v>
      </c>
      <c r="AY87" s="83">
        <f>ROUND(BC87*L32,2)</f>
        <v>0</v>
      </c>
      <c r="AZ87" s="83">
        <f t="shared" ref="AZ87:BD88" si="0">ROUND(AZ88,2)</f>
        <v>0</v>
      </c>
      <c r="BA87" s="83">
        <f t="shared" si="0"/>
        <v>0</v>
      </c>
      <c r="BB87" s="83">
        <f t="shared" si="0"/>
        <v>0</v>
      </c>
      <c r="BC87" s="83">
        <f t="shared" si="0"/>
        <v>0</v>
      </c>
      <c r="BD87" s="85">
        <f t="shared" si="0"/>
        <v>0</v>
      </c>
      <c r="BS87" s="86" t="s">
        <v>75</v>
      </c>
      <c r="BT87" s="86" t="s">
        <v>76</v>
      </c>
      <c r="BU87" s="87" t="s">
        <v>77</v>
      </c>
      <c r="BV87" s="86" t="s">
        <v>78</v>
      </c>
      <c r="BW87" s="86" t="s">
        <v>79</v>
      </c>
      <c r="BX87" s="86" t="s">
        <v>80</v>
      </c>
    </row>
    <row r="88" spans="1:89" s="5" customFormat="1" ht="31.5" customHeight="1">
      <c r="B88" s="88"/>
      <c r="C88" s="89"/>
      <c r="D88" s="226" t="s">
        <v>81</v>
      </c>
      <c r="E88" s="226"/>
      <c r="F88" s="226"/>
      <c r="G88" s="226"/>
      <c r="H88" s="226"/>
      <c r="I88" s="90"/>
      <c r="J88" s="226" t="s">
        <v>18</v>
      </c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6"/>
      <c r="X88" s="226"/>
      <c r="Y88" s="226"/>
      <c r="Z88" s="226"/>
      <c r="AA88" s="226"/>
      <c r="AB88" s="226"/>
      <c r="AC88" s="226"/>
      <c r="AD88" s="226"/>
      <c r="AE88" s="226"/>
      <c r="AF88" s="226"/>
      <c r="AG88" s="238">
        <f>ROUND(AG89,2)</f>
        <v>0</v>
      </c>
      <c r="AH88" s="237"/>
      <c r="AI88" s="237"/>
      <c r="AJ88" s="237"/>
      <c r="AK88" s="237"/>
      <c r="AL88" s="237"/>
      <c r="AM88" s="237"/>
      <c r="AN88" s="236">
        <f>SUM(AG88,AT88)</f>
        <v>0</v>
      </c>
      <c r="AO88" s="237"/>
      <c r="AP88" s="237"/>
      <c r="AQ88" s="91"/>
      <c r="AS88" s="92">
        <f>ROUND(AS89,2)</f>
        <v>0</v>
      </c>
      <c r="AT88" s="93">
        <f>ROUND(SUM(AV88:AW88),2)</f>
        <v>0</v>
      </c>
      <c r="AU88" s="94">
        <f>ROUND(AU89,5)</f>
        <v>0</v>
      </c>
      <c r="AV88" s="93">
        <f>ROUND(AZ88*L31,2)</f>
        <v>0</v>
      </c>
      <c r="AW88" s="93">
        <f>ROUND(BA88*L32,2)</f>
        <v>0</v>
      </c>
      <c r="AX88" s="93">
        <f>ROUND(BB88*L31,2)</f>
        <v>0</v>
      </c>
      <c r="AY88" s="93">
        <f>ROUND(BC88*L32,2)</f>
        <v>0</v>
      </c>
      <c r="AZ88" s="93">
        <f t="shared" si="0"/>
        <v>0</v>
      </c>
      <c r="BA88" s="93">
        <f t="shared" si="0"/>
        <v>0</v>
      </c>
      <c r="BB88" s="93">
        <f t="shared" si="0"/>
        <v>0</v>
      </c>
      <c r="BC88" s="93">
        <f t="shared" si="0"/>
        <v>0</v>
      </c>
      <c r="BD88" s="95">
        <f t="shared" si="0"/>
        <v>0</v>
      </c>
      <c r="BS88" s="96" t="s">
        <v>75</v>
      </c>
      <c r="BT88" s="96" t="s">
        <v>82</v>
      </c>
      <c r="BU88" s="96" t="s">
        <v>77</v>
      </c>
      <c r="BV88" s="96" t="s">
        <v>78</v>
      </c>
      <c r="BW88" s="96" t="s">
        <v>83</v>
      </c>
      <c r="BX88" s="96" t="s">
        <v>79</v>
      </c>
    </row>
    <row r="89" spans="1:89" s="6" customFormat="1" ht="16.5" customHeight="1">
      <c r="A89" s="97" t="s">
        <v>84</v>
      </c>
      <c r="B89" s="98"/>
      <c r="C89" s="99"/>
      <c r="D89" s="99"/>
      <c r="E89" s="227" t="s">
        <v>85</v>
      </c>
      <c r="F89" s="227"/>
      <c r="G89" s="227"/>
      <c r="H89" s="227"/>
      <c r="I89" s="227"/>
      <c r="J89" s="99"/>
      <c r="K89" s="227" t="s">
        <v>86</v>
      </c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33">
        <f>'F - Toalety typ  F'!M31</f>
        <v>0</v>
      </c>
      <c r="AH89" s="234"/>
      <c r="AI89" s="234"/>
      <c r="AJ89" s="234"/>
      <c r="AK89" s="234"/>
      <c r="AL89" s="234"/>
      <c r="AM89" s="234"/>
      <c r="AN89" s="233">
        <f>SUM(AG89,AT89)</f>
        <v>0</v>
      </c>
      <c r="AO89" s="234"/>
      <c r="AP89" s="234"/>
      <c r="AQ89" s="100"/>
      <c r="AS89" s="101">
        <f>'F - Toalety typ  F'!M29</f>
        <v>0</v>
      </c>
      <c r="AT89" s="102">
        <f>ROUND(SUM(AV89:AW89),2)</f>
        <v>0</v>
      </c>
      <c r="AU89" s="103">
        <f>'F - Toalety typ  F'!W138</f>
        <v>0</v>
      </c>
      <c r="AV89" s="102">
        <f>'F - Toalety typ  F'!M33</f>
        <v>0</v>
      </c>
      <c r="AW89" s="102">
        <f>'F - Toalety typ  F'!M34</f>
        <v>0</v>
      </c>
      <c r="AX89" s="102">
        <f>'F - Toalety typ  F'!M35</f>
        <v>0</v>
      </c>
      <c r="AY89" s="102">
        <f>'F - Toalety typ  F'!M36</f>
        <v>0</v>
      </c>
      <c r="AZ89" s="102">
        <f>'F - Toalety typ  F'!H33</f>
        <v>0</v>
      </c>
      <c r="BA89" s="102">
        <f>'F - Toalety typ  F'!H34</f>
        <v>0</v>
      </c>
      <c r="BB89" s="102">
        <f>'F - Toalety typ  F'!H35</f>
        <v>0</v>
      </c>
      <c r="BC89" s="102">
        <f>'F - Toalety typ  F'!H36</f>
        <v>0</v>
      </c>
      <c r="BD89" s="104">
        <f>'F - Toalety typ  F'!H37</f>
        <v>0</v>
      </c>
      <c r="BT89" s="105" t="s">
        <v>87</v>
      </c>
      <c r="BV89" s="105" t="s">
        <v>78</v>
      </c>
      <c r="BW89" s="105" t="s">
        <v>88</v>
      </c>
      <c r="BX89" s="105" t="s">
        <v>83</v>
      </c>
    </row>
    <row r="90" spans="1:89">
      <c r="B90" s="25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6"/>
    </row>
    <row r="91" spans="1:89" s="1" customFormat="1" ht="30" customHeight="1">
      <c r="B91" s="36"/>
      <c r="C91" s="80" t="s">
        <v>89</v>
      </c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240">
        <f>ROUND(SUM(AG92:AG104),2)</f>
        <v>0</v>
      </c>
      <c r="AH91" s="240"/>
      <c r="AI91" s="240"/>
      <c r="AJ91" s="240"/>
      <c r="AK91" s="240"/>
      <c r="AL91" s="240"/>
      <c r="AM91" s="240"/>
      <c r="AN91" s="240">
        <f>ROUND(SUM(AN92:AN104),2)</f>
        <v>0</v>
      </c>
      <c r="AO91" s="240"/>
      <c r="AP91" s="240"/>
      <c r="AQ91" s="38"/>
      <c r="AS91" s="76" t="s">
        <v>90</v>
      </c>
      <c r="AT91" s="77" t="s">
        <v>91</v>
      </c>
      <c r="AU91" s="77" t="s">
        <v>40</v>
      </c>
      <c r="AV91" s="78" t="s">
        <v>63</v>
      </c>
    </row>
    <row r="92" spans="1:89" s="1" customFormat="1" ht="19.899999999999999" customHeight="1">
      <c r="B92" s="36"/>
      <c r="C92" s="37"/>
      <c r="D92" s="106" t="s">
        <v>92</v>
      </c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241">
        <f>ROUND(AG87*AS92,2)</f>
        <v>0</v>
      </c>
      <c r="AH92" s="233"/>
      <c r="AI92" s="233"/>
      <c r="AJ92" s="233"/>
      <c r="AK92" s="233"/>
      <c r="AL92" s="233"/>
      <c r="AM92" s="233"/>
      <c r="AN92" s="233">
        <f t="shared" ref="AN92:AN101" si="1">ROUND(AG92+AV92,2)</f>
        <v>0</v>
      </c>
      <c r="AO92" s="233"/>
      <c r="AP92" s="233"/>
      <c r="AQ92" s="38"/>
      <c r="AS92" s="107">
        <v>0</v>
      </c>
      <c r="AT92" s="108" t="s">
        <v>93</v>
      </c>
      <c r="AU92" s="108" t="s">
        <v>41</v>
      </c>
      <c r="AV92" s="109">
        <f>ROUND(IF(AU92="základná",AG92*L31,IF(AU92="znížená",AG92*L32,0)),2)</f>
        <v>0</v>
      </c>
      <c r="BV92" s="21" t="s">
        <v>94</v>
      </c>
      <c r="BY92" s="110">
        <f t="shared" ref="BY92:BY104" si="2">IF(AU92="základná",AV92,0)</f>
        <v>0</v>
      </c>
      <c r="BZ92" s="110">
        <f t="shared" ref="BZ92:BZ104" si="3">IF(AU92="znížená",AV92,0)</f>
        <v>0</v>
      </c>
      <c r="CA92" s="110">
        <v>0</v>
      </c>
      <c r="CB92" s="110">
        <v>0</v>
      </c>
      <c r="CC92" s="110">
        <v>0</v>
      </c>
      <c r="CD92" s="110">
        <f t="shared" ref="CD92:CD104" si="4">IF(AU92="základná",AG92,0)</f>
        <v>0</v>
      </c>
      <c r="CE92" s="110">
        <f t="shared" ref="CE92:CE104" si="5">IF(AU92="znížená",AG92,0)</f>
        <v>0</v>
      </c>
      <c r="CF92" s="110">
        <f t="shared" ref="CF92:CF104" si="6">IF(AU92="zákl. prenesená",AG92,0)</f>
        <v>0</v>
      </c>
      <c r="CG92" s="110">
        <f t="shared" ref="CG92:CG104" si="7">IF(AU92="zníž. prenesená",AG92,0)</f>
        <v>0</v>
      </c>
      <c r="CH92" s="110">
        <f t="shared" ref="CH92:CH104" si="8">IF(AU92="nulová",AG92,0)</f>
        <v>0</v>
      </c>
      <c r="CI92" s="21">
        <f t="shared" ref="CI92:CI104" si="9">IF(AU92="základná",1,IF(AU92="znížená",2,IF(AU92="zákl. prenesená",4,IF(AU92="zníž. prenesená",5,3))))</f>
        <v>1</v>
      </c>
      <c r="CJ92" s="21">
        <f>IF(AT92="stavebná časť",1,IF(8892="investičná časť",2,3))</f>
        <v>1</v>
      </c>
      <c r="CK92" s="21" t="str">
        <f t="shared" ref="CK92:CK104" si="10">IF(D92="Vyplň vlastné","","x")</f>
        <v>x</v>
      </c>
    </row>
    <row r="93" spans="1:89" s="1" customFormat="1" ht="19.899999999999999" customHeight="1">
      <c r="B93" s="36"/>
      <c r="C93" s="37"/>
      <c r="D93" s="106" t="s">
        <v>95</v>
      </c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241">
        <f>ROUND(AG87*AS93,2)</f>
        <v>0</v>
      </c>
      <c r="AH93" s="233"/>
      <c r="AI93" s="233"/>
      <c r="AJ93" s="233"/>
      <c r="AK93" s="233"/>
      <c r="AL93" s="233"/>
      <c r="AM93" s="233"/>
      <c r="AN93" s="233">
        <f t="shared" si="1"/>
        <v>0</v>
      </c>
      <c r="AO93" s="233"/>
      <c r="AP93" s="233"/>
      <c r="AQ93" s="38"/>
      <c r="AS93" s="111">
        <v>0</v>
      </c>
      <c r="AT93" s="112" t="s">
        <v>93</v>
      </c>
      <c r="AU93" s="112" t="s">
        <v>41</v>
      </c>
      <c r="AV93" s="113">
        <f>ROUND(IF(AU93="základná",AG93*L31,IF(AU93="znížená",AG93*L32,0)),2)</f>
        <v>0</v>
      </c>
      <c r="BV93" s="21" t="s">
        <v>94</v>
      </c>
      <c r="BY93" s="110">
        <f t="shared" si="2"/>
        <v>0</v>
      </c>
      <c r="BZ93" s="110">
        <f t="shared" si="3"/>
        <v>0</v>
      </c>
      <c r="CA93" s="110">
        <v>0</v>
      </c>
      <c r="CB93" s="110">
        <v>0</v>
      </c>
      <c r="CC93" s="110">
        <v>0</v>
      </c>
      <c r="CD93" s="110">
        <f t="shared" si="4"/>
        <v>0</v>
      </c>
      <c r="CE93" s="110">
        <f t="shared" si="5"/>
        <v>0</v>
      </c>
      <c r="CF93" s="110">
        <f t="shared" si="6"/>
        <v>0</v>
      </c>
      <c r="CG93" s="110">
        <f t="shared" si="7"/>
        <v>0</v>
      </c>
      <c r="CH93" s="110">
        <f t="shared" si="8"/>
        <v>0</v>
      </c>
      <c r="CI93" s="21">
        <f t="shared" si="9"/>
        <v>1</v>
      </c>
      <c r="CJ93" s="21">
        <f>IF(AT93="stavebná časť",1,IF(8893="investičná časť",2,3))</f>
        <v>1</v>
      </c>
      <c r="CK93" s="21" t="str">
        <f t="shared" si="10"/>
        <v>x</v>
      </c>
    </row>
    <row r="94" spans="1:89" s="1" customFormat="1" ht="19.899999999999999" customHeight="1">
      <c r="B94" s="36"/>
      <c r="C94" s="37"/>
      <c r="D94" s="106" t="s">
        <v>96</v>
      </c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241">
        <f>ROUND(AG87*AS94,2)</f>
        <v>0</v>
      </c>
      <c r="AH94" s="233"/>
      <c r="AI94" s="233"/>
      <c r="AJ94" s="233"/>
      <c r="AK94" s="233"/>
      <c r="AL94" s="233"/>
      <c r="AM94" s="233"/>
      <c r="AN94" s="233">
        <f t="shared" si="1"/>
        <v>0</v>
      </c>
      <c r="AO94" s="233"/>
      <c r="AP94" s="233"/>
      <c r="AQ94" s="38"/>
      <c r="AS94" s="111">
        <v>0</v>
      </c>
      <c r="AT94" s="112" t="s">
        <v>93</v>
      </c>
      <c r="AU94" s="112" t="s">
        <v>41</v>
      </c>
      <c r="AV94" s="113">
        <f>ROUND(IF(AU94="základná",AG94*L31,IF(AU94="znížená",AG94*L32,0)),2)</f>
        <v>0</v>
      </c>
      <c r="BV94" s="21" t="s">
        <v>94</v>
      </c>
      <c r="BY94" s="110">
        <f t="shared" si="2"/>
        <v>0</v>
      </c>
      <c r="BZ94" s="110">
        <f t="shared" si="3"/>
        <v>0</v>
      </c>
      <c r="CA94" s="110">
        <v>0</v>
      </c>
      <c r="CB94" s="110">
        <v>0</v>
      </c>
      <c r="CC94" s="110">
        <v>0</v>
      </c>
      <c r="CD94" s="110">
        <f t="shared" si="4"/>
        <v>0</v>
      </c>
      <c r="CE94" s="110">
        <f t="shared" si="5"/>
        <v>0</v>
      </c>
      <c r="CF94" s="110">
        <f t="shared" si="6"/>
        <v>0</v>
      </c>
      <c r="CG94" s="110">
        <f t="shared" si="7"/>
        <v>0</v>
      </c>
      <c r="CH94" s="110">
        <f t="shared" si="8"/>
        <v>0</v>
      </c>
      <c r="CI94" s="21">
        <f t="shared" si="9"/>
        <v>1</v>
      </c>
      <c r="CJ94" s="21">
        <f>IF(AT94="stavebná časť",1,IF(8894="investičná časť",2,3))</f>
        <v>1</v>
      </c>
      <c r="CK94" s="21" t="str">
        <f t="shared" si="10"/>
        <v>x</v>
      </c>
    </row>
    <row r="95" spans="1:89" s="1" customFormat="1" ht="19.899999999999999" customHeight="1">
      <c r="B95" s="36"/>
      <c r="C95" s="37"/>
      <c r="D95" s="106" t="s">
        <v>97</v>
      </c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241">
        <f>ROUND(AG87*AS95,2)</f>
        <v>0</v>
      </c>
      <c r="AH95" s="233"/>
      <c r="AI95" s="233"/>
      <c r="AJ95" s="233"/>
      <c r="AK95" s="233"/>
      <c r="AL95" s="233"/>
      <c r="AM95" s="233"/>
      <c r="AN95" s="233">
        <f t="shared" si="1"/>
        <v>0</v>
      </c>
      <c r="AO95" s="233"/>
      <c r="AP95" s="233"/>
      <c r="AQ95" s="38"/>
      <c r="AS95" s="111">
        <v>0</v>
      </c>
      <c r="AT95" s="112" t="s">
        <v>93</v>
      </c>
      <c r="AU95" s="112" t="s">
        <v>41</v>
      </c>
      <c r="AV95" s="113">
        <f>ROUND(IF(AU95="základná",AG95*L31,IF(AU95="znížená",AG95*L32,0)),2)</f>
        <v>0</v>
      </c>
      <c r="BV95" s="21" t="s">
        <v>94</v>
      </c>
      <c r="BY95" s="110">
        <f t="shared" si="2"/>
        <v>0</v>
      </c>
      <c r="BZ95" s="110">
        <f t="shared" si="3"/>
        <v>0</v>
      </c>
      <c r="CA95" s="110">
        <v>0</v>
      </c>
      <c r="CB95" s="110">
        <v>0</v>
      </c>
      <c r="CC95" s="110">
        <v>0</v>
      </c>
      <c r="CD95" s="110">
        <f t="shared" si="4"/>
        <v>0</v>
      </c>
      <c r="CE95" s="110">
        <f t="shared" si="5"/>
        <v>0</v>
      </c>
      <c r="CF95" s="110">
        <f t="shared" si="6"/>
        <v>0</v>
      </c>
      <c r="CG95" s="110">
        <f t="shared" si="7"/>
        <v>0</v>
      </c>
      <c r="CH95" s="110">
        <f t="shared" si="8"/>
        <v>0</v>
      </c>
      <c r="CI95" s="21">
        <f t="shared" si="9"/>
        <v>1</v>
      </c>
      <c r="CJ95" s="21">
        <f>IF(AT95="stavebná časť",1,IF(8895="investičná časť",2,3))</f>
        <v>1</v>
      </c>
      <c r="CK95" s="21" t="str">
        <f t="shared" si="10"/>
        <v>x</v>
      </c>
    </row>
    <row r="96" spans="1:89" s="1" customFormat="1" ht="19.899999999999999" customHeight="1">
      <c r="B96" s="36"/>
      <c r="C96" s="37"/>
      <c r="D96" s="106" t="s">
        <v>98</v>
      </c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241">
        <f>ROUND(AG87*AS96,2)</f>
        <v>0</v>
      </c>
      <c r="AH96" s="233"/>
      <c r="AI96" s="233"/>
      <c r="AJ96" s="233"/>
      <c r="AK96" s="233"/>
      <c r="AL96" s="233"/>
      <c r="AM96" s="233"/>
      <c r="AN96" s="233">
        <f t="shared" si="1"/>
        <v>0</v>
      </c>
      <c r="AO96" s="233"/>
      <c r="AP96" s="233"/>
      <c r="AQ96" s="38"/>
      <c r="AS96" s="111">
        <v>0</v>
      </c>
      <c r="AT96" s="112" t="s">
        <v>93</v>
      </c>
      <c r="AU96" s="112" t="s">
        <v>41</v>
      </c>
      <c r="AV96" s="113">
        <f>ROUND(IF(AU96="základná",AG96*L31,IF(AU96="znížená",AG96*L32,0)),2)</f>
        <v>0</v>
      </c>
      <c r="BV96" s="21" t="s">
        <v>94</v>
      </c>
      <c r="BY96" s="110">
        <f t="shared" si="2"/>
        <v>0</v>
      </c>
      <c r="BZ96" s="110">
        <f t="shared" si="3"/>
        <v>0</v>
      </c>
      <c r="CA96" s="110">
        <v>0</v>
      </c>
      <c r="CB96" s="110">
        <v>0</v>
      </c>
      <c r="CC96" s="110">
        <v>0</v>
      </c>
      <c r="CD96" s="110">
        <f t="shared" si="4"/>
        <v>0</v>
      </c>
      <c r="CE96" s="110">
        <f t="shared" si="5"/>
        <v>0</v>
      </c>
      <c r="CF96" s="110">
        <f t="shared" si="6"/>
        <v>0</v>
      </c>
      <c r="CG96" s="110">
        <f t="shared" si="7"/>
        <v>0</v>
      </c>
      <c r="CH96" s="110">
        <f t="shared" si="8"/>
        <v>0</v>
      </c>
      <c r="CI96" s="21">
        <f t="shared" si="9"/>
        <v>1</v>
      </c>
      <c r="CJ96" s="21">
        <f>IF(AT96="stavebná časť",1,IF(8896="investičná časť",2,3))</f>
        <v>1</v>
      </c>
      <c r="CK96" s="21" t="str">
        <f t="shared" si="10"/>
        <v>x</v>
      </c>
    </row>
    <row r="97" spans="2:89" s="1" customFormat="1" ht="19.899999999999999" customHeight="1">
      <c r="B97" s="36"/>
      <c r="C97" s="37"/>
      <c r="D97" s="106" t="s">
        <v>99</v>
      </c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241">
        <f>ROUND(AG87*AS97,2)</f>
        <v>0</v>
      </c>
      <c r="AH97" s="233"/>
      <c r="AI97" s="233"/>
      <c r="AJ97" s="233"/>
      <c r="AK97" s="233"/>
      <c r="AL97" s="233"/>
      <c r="AM97" s="233"/>
      <c r="AN97" s="233">
        <f t="shared" si="1"/>
        <v>0</v>
      </c>
      <c r="AO97" s="233"/>
      <c r="AP97" s="233"/>
      <c r="AQ97" s="38"/>
      <c r="AS97" s="111">
        <v>0</v>
      </c>
      <c r="AT97" s="112" t="s">
        <v>93</v>
      </c>
      <c r="AU97" s="112" t="s">
        <v>41</v>
      </c>
      <c r="AV97" s="113">
        <f>ROUND(IF(AU97="základná",AG97*L31,IF(AU97="znížená",AG97*L32,0)),2)</f>
        <v>0</v>
      </c>
      <c r="BV97" s="21" t="s">
        <v>94</v>
      </c>
      <c r="BY97" s="110">
        <f t="shared" si="2"/>
        <v>0</v>
      </c>
      <c r="BZ97" s="110">
        <f t="shared" si="3"/>
        <v>0</v>
      </c>
      <c r="CA97" s="110">
        <v>0</v>
      </c>
      <c r="CB97" s="110">
        <v>0</v>
      </c>
      <c r="CC97" s="110">
        <v>0</v>
      </c>
      <c r="CD97" s="110">
        <f t="shared" si="4"/>
        <v>0</v>
      </c>
      <c r="CE97" s="110">
        <f t="shared" si="5"/>
        <v>0</v>
      </c>
      <c r="CF97" s="110">
        <f t="shared" si="6"/>
        <v>0</v>
      </c>
      <c r="CG97" s="110">
        <f t="shared" si="7"/>
        <v>0</v>
      </c>
      <c r="CH97" s="110">
        <f t="shared" si="8"/>
        <v>0</v>
      </c>
      <c r="CI97" s="21">
        <f t="shared" si="9"/>
        <v>1</v>
      </c>
      <c r="CJ97" s="21">
        <f>IF(AT97="stavebná časť",1,IF(8897="investičná časť",2,3))</f>
        <v>1</v>
      </c>
      <c r="CK97" s="21" t="str">
        <f t="shared" si="10"/>
        <v>x</v>
      </c>
    </row>
    <row r="98" spans="2:89" s="1" customFormat="1" ht="19.899999999999999" customHeight="1">
      <c r="B98" s="36"/>
      <c r="C98" s="37"/>
      <c r="D98" s="106" t="s">
        <v>100</v>
      </c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241">
        <f>ROUND(AG87*AS98,2)</f>
        <v>0</v>
      </c>
      <c r="AH98" s="233"/>
      <c r="AI98" s="233"/>
      <c r="AJ98" s="233"/>
      <c r="AK98" s="233"/>
      <c r="AL98" s="233"/>
      <c r="AM98" s="233"/>
      <c r="AN98" s="233">
        <f t="shared" si="1"/>
        <v>0</v>
      </c>
      <c r="AO98" s="233"/>
      <c r="AP98" s="233"/>
      <c r="AQ98" s="38"/>
      <c r="AS98" s="111">
        <v>0</v>
      </c>
      <c r="AT98" s="112" t="s">
        <v>93</v>
      </c>
      <c r="AU98" s="112" t="s">
        <v>41</v>
      </c>
      <c r="AV98" s="113">
        <f>ROUND(IF(AU98="základná",AG98*L31,IF(AU98="znížená",AG98*L32,0)),2)</f>
        <v>0</v>
      </c>
      <c r="BV98" s="21" t="s">
        <v>94</v>
      </c>
      <c r="BY98" s="110">
        <f t="shared" si="2"/>
        <v>0</v>
      </c>
      <c r="BZ98" s="110">
        <f t="shared" si="3"/>
        <v>0</v>
      </c>
      <c r="CA98" s="110">
        <v>0</v>
      </c>
      <c r="CB98" s="110">
        <v>0</v>
      </c>
      <c r="CC98" s="110">
        <v>0</v>
      </c>
      <c r="CD98" s="110">
        <f t="shared" si="4"/>
        <v>0</v>
      </c>
      <c r="CE98" s="110">
        <f t="shared" si="5"/>
        <v>0</v>
      </c>
      <c r="CF98" s="110">
        <f t="shared" si="6"/>
        <v>0</v>
      </c>
      <c r="CG98" s="110">
        <f t="shared" si="7"/>
        <v>0</v>
      </c>
      <c r="CH98" s="110">
        <f t="shared" si="8"/>
        <v>0</v>
      </c>
      <c r="CI98" s="21">
        <f t="shared" si="9"/>
        <v>1</v>
      </c>
      <c r="CJ98" s="21">
        <f>IF(AT98="stavebná časť",1,IF(8898="investičná časť",2,3))</f>
        <v>1</v>
      </c>
      <c r="CK98" s="21" t="str">
        <f t="shared" si="10"/>
        <v>x</v>
      </c>
    </row>
    <row r="99" spans="2:89" s="1" customFormat="1" ht="19.899999999999999" customHeight="1">
      <c r="B99" s="36"/>
      <c r="C99" s="37"/>
      <c r="D99" s="106" t="s">
        <v>101</v>
      </c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241">
        <f>ROUND(AG87*AS99,2)</f>
        <v>0</v>
      </c>
      <c r="AH99" s="233"/>
      <c r="AI99" s="233"/>
      <c r="AJ99" s="233"/>
      <c r="AK99" s="233"/>
      <c r="AL99" s="233"/>
      <c r="AM99" s="233"/>
      <c r="AN99" s="233">
        <f t="shared" si="1"/>
        <v>0</v>
      </c>
      <c r="AO99" s="233"/>
      <c r="AP99" s="233"/>
      <c r="AQ99" s="38"/>
      <c r="AS99" s="111">
        <v>0</v>
      </c>
      <c r="AT99" s="112" t="s">
        <v>93</v>
      </c>
      <c r="AU99" s="112" t="s">
        <v>41</v>
      </c>
      <c r="AV99" s="113">
        <f>ROUND(IF(AU99="základná",AG99*L31,IF(AU99="znížená",AG99*L32,0)),2)</f>
        <v>0</v>
      </c>
      <c r="BV99" s="21" t="s">
        <v>94</v>
      </c>
      <c r="BY99" s="110">
        <f t="shared" si="2"/>
        <v>0</v>
      </c>
      <c r="BZ99" s="110">
        <f t="shared" si="3"/>
        <v>0</v>
      </c>
      <c r="CA99" s="110">
        <v>0</v>
      </c>
      <c r="CB99" s="110">
        <v>0</v>
      </c>
      <c r="CC99" s="110">
        <v>0</v>
      </c>
      <c r="CD99" s="110">
        <f t="shared" si="4"/>
        <v>0</v>
      </c>
      <c r="CE99" s="110">
        <f t="shared" si="5"/>
        <v>0</v>
      </c>
      <c r="CF99" s="110">
        <f t="shared" si="6"/>
        <v>0</v>
      </c>
      <c r="CG99" s="110">
        <f t="shared" si="7"/>
        <v>0</v>
      </c>
      <c r="CH99" s="110">
        <f t="shared" si="8"/>
        <v>0</v>
      </c>
      <c r="CI99" s="21">
        <f t="shared" si="9"/>
        <v>1</v>
      </c>
      <c r="CJ99" s="21">
        <f>IF(AT99="stavebná časť",1,IF(8899="investičná časť",2,3))</f>
        <v>1</v>
      </c>
      <c r="CK99" s="21" t="str">
        <f t="shared" si="10"/>
        <v>x</v>
      </c>
    </row>
    <row r="100" spans="2:89" s="1" customFormat="1" ht="19.899999999999999" customHeight="1">
      <c r="B100" s="36"/>
      <c r="C100" s="37"/>
      <c r="D100" s="106" t="s">
        <v>102</v>
      </c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241">
        <f>ROUND(AG87*AS100,2)</f>
        <v>0</v>
      </c>
      <c r="AH100" s="233"/>
      <c r="AI100" s="233"/>
      <c r="AJ100" s="233"/>
      <c r="AK100" s="233"/>
      <c r="AL100" s="233"/>
      <c r="AM100" s="233"/>
      <c r="AN100" s="233">
        <f t="shared" si="1"/>
        <v>0</v>
      </c>
      <c r="AO100" s="233"/>
      <c r="AP100" s="233"/>
      <c r="AQ100" s="38"/>
      <c r="AS100" s="111">
        <v>0</v>
      </c>
      <c r="AT100" s="112" t="s">
        <v>93</v>
      </c>
      <c r="AU100" s="112" t="s">
        <v>41</v>
      </c>
      <c r="AV100" s="113">
        <f>ROUND(IF(AU100="základná",AG100*L31,IF(AU100="znížená",AG100*L32,0)),2)</f>
        <v>0</v>
      </c>
      <c r="BV100" s="21" t="s">
        <v>94</v>
      </c>
      <c r="BY100" s="110">
        <f t="shared" si="2"/>
        <v>0</v>
      </c>
      <c r="BZ100" s="110">
        <f t="shared" si="3"/>
        <v>0</v>
      </c>
      <c r="CA100" s="110">
        <v>0</v>
      </c>
      <c r="CB100" s="110">
        <v>0</v>
      </c>
      <c r="CC100" s="110">
        <v>0</v>
      </c>
      <c r="CD100" s="110">
        <f t="shared" si="4"/>
        <v>0</v>
      </c>
      <c r="CE100" s="110">
        <f t="shared" si="5"/>
        <v>0</v>
      </c>
      <c r="CF100" s="110">
        <f t="shared" si="6"/>
        <v>0</v>
      </c>
      <c r="CG100" s="110">
        <f t="shared" si="7"/>
        <v>0</v>
      </c>
      <c r="CH100" s="110">
        <f t="shared" si="8"/>
        <v>0</v>
      </c>
      <c r="CI100" s="21">
        <f t="shared" si="9"/>
        <v>1</v>
      </c>
      <c r="CJ100" s="21">
        <f>IF(AT100="stavebná časť",1,IF(88100="investičná časť",2,3))</f>
        <v>1</v>
      </c>
      <c r="CK100" s="21" t="str">
        <f t="shared" si="10"/>
        <v>x</v>
      </c>
    </row>
    <row r="101" spans="2:89" s="1" customFormat="1" ht="19.899999999999999" customHeight="1">
      <c r="B101" s="36"/>
      <c r="C101" s="37"/>
      <c r="D101" s="106" t="s">
        <v>103</v>
      </c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241">
        <f>ROUND(AG87*AS101,2)</f>
        <v>0</v>
      </c>
      <c r="AH101" s="233"/>
      <c r="AI101" s="233"/>
      <c r="AJ101" s="233"/>
      <c r="AK101" s="233"/>
      <c r="AL101" s="233"/>
      <c r="AM101" s="233"/>
      <c r="AN101" s="233">
        <f t="shared" si="1"/>
        <v>0</v>
      </c>
      <c r="AO101" s="233"/>
      <c r="AP101" s="233"/>
      <c r="AQ101" s="38"/>
      <c r="AS101" s="111">
        <v>0</v>
      </c>
      <c r="AT101" s="112" t="s">
        <v>93</v>
      </c>
      <c r="AU101" s="112" t="s">
        <v>41</v>
      </c>
      <c r="AV101" s="113">
        <f>ROUND(IF(AU101="základná",AG101*L31,IF(AU101="znížená",AG101*L32,0)),2)</f>
        <v>0</v>
      </c>
      <c r="BV101" s="21" t="s">
        <v>94</v>
      </c>
      <c r="BY101" s="110">
        <f t="shared" si="2"/>
        <v>0</v>
      </c>
      <c r="BZ101" s="110">
        <f t="shared" si="3"/>
        <v>0</v>
      </c>
      <c r="CA101" s="110">
        <v>0</v>
      </c>
      <c r="CB101" s="110">
        <v>0</v>
      </c>
      <c r="CC101" s="110">
        <v>0</v>
      </c>
      <c r="CD101" s="110">
        <f t="shared" si="4"/>
        <v>0</v>
      </c>
      <c r="CE101" s="110">
        <f t="shared" si="5"/>
        <v>0</v>
      </c>
      <c r="CF101" s="110">
        <f t="shared" si="6"/>
        <v>0</v>
      </c>
      <c r="CG101" s="110">
        <f t="shared" si="7"/>
        <v>0</v>
      </c>
      <c r="CH101" s="110">
        <f t="shared" si="8"/>
        <v>0</v>
      </c>
      <c r="CI101" s="21">
        <f t="shared" si="9"/>
        <v>1</v>
      </c>
      <c r="CJ101" s="21">
        <f>IF(AT101="stavebná časť",1,IF(88101="investičná časť",2,3))</f>
        <v>1</v>
      </c>
      <c r="CK101" s="21" t="str">
        <f t="shared" si="10"/>
        <v>x</v>
      </c>
    </row>
    <row r="102" spans="2:89" s="1" customFormat="1" ht="19.899999999999999" customHeight="1">
      <c r="B102" s="36"/>
      <c r="C102" s="37"/>
      <c r="D102" s="242" t="s">
        <v>104</v>
      </c>
      <c r="E102" s="243"/>
      <c r="F102" s="243"/>
      <c r="G102" s="243"/>
      <c r="H102" s="243"/>
      <c r="I102" s="243"/>
      <c r="J102" s="243"/>
      <c r="K102" s="243"/>
      <c r="L102" s="243"/>
      <c r="M102" s="243"/>
      <c r="N102" s="243"/>
      <c r="O102" s="243"/>
      <c r="P102" s="243"/>
      <c r="Q102" s="243"/>
      <c r="R102" s="243"/>
      <c r="S102" s="243"/>
      <c r="T102" s="243"/>
      <c r="U102" s="243"/>
      <c r="V102" s="243"/>
      <c r="W102" s="243"/>
      <c r="X102" s="243"/>
      <c r="Y102" s="243"/>
      <c r="Z102" s="243"/>
      <c r="AA102" s="243"/>
      <c r="AB102" s="243"/>
      <c r="AC102" s="37"/>
      <c r="AD102" s="37"/>
      <c r="AE102" s="37"/>
      <c r="AF102" s="37"/>
      <c r="AG102" s="241">
        <f>AG87*AS102</f>
        <v>0</v>
      </c>
      <c r="AH102" s="233"/>
      <c r="AI102" s="233"/>
      <c r="AJ102" s="233"/>
      <c r="AK102" s="233"/>
      <c r="AL102" s="233"/>
      <c r="AM102" s="233"/>
      <c r="AN102" s="233">
        <f>AG102+AV102</f>
        <v>0</v>
      </c>
      <c r="AO102" s="233"/>
      <c r="AP102" s="233"/>
      <c r="AQ102" s="38"/>
      <c r="AS102" s="111">
        <v>0</v>
      </c>
      <c r="AT102" s="112" t="s">
        <v>93</v>
      </c>
      <c r="AU102" s="112" t="s">
        <v>41</v>
      </c>
      <c r="AV102" s="113">
        <f>ROUND(IF(AU102="nulová",0,IF(OR(AU102="základná",AU102="zákl. prenesená"),AG102*L31,AG102*L32)),2)</f>
        <v>0</v>
      </c>
      <c r="BV102" s="21" t="s">
        <v>105</v>
      </c>
      <c r="BY102" s="110">
        <f t="shared" si="2"/>
        <v>0</v>
      </c>
      <c r="BZ102" s="110">
        <f t="shared" si="3"/>
        <v>0</v>
      </c>
      <c r="CA102" s="110">
        <f>IF(AU102="zákl. prenesená",AV102,0)</f>
        <v>0</v>
      </c>
      <c r="CB102" s="110">
        <f>IF(AU102="zníž. prenesená",AV102,0)</f>
        <v>0</v>
      </c>
      <c r="CC102" s="110">
        <f>IF(AU102="nulová",AV102,0)</f>
        <v>0</v>
      </c>
      <c r="CD102" s="110">
        <f t="shared" si="4"/>
        <v>0</v>
      </c>
      <c r="CE102" s="110">
        <f t="shared" si="5"/>
        <v>0</v>
      </c>
      <c r="CF102" s="110">
        <f t="shared" si="6"/>
        <v>0</v>
      </c>
      <c r="CG102" s="110">
        <f t="shared" si="7"/>
        <v>0</v>
      </c>
      <c r="CH102" s="110">
        <f t="shared" si="8"/>
        <v>0</v>
      </c>
      <c r="CI102" s="21">
        <f t="shared" si="9"/>
        <v>1</v>
      </c>
      <c r="CJ102" s="21">
        <f>IF(AT102="stavebná časť",1,IF(88102="investičná časť",2,3))</f>
        <v>1</v>
      </c>
      <c r="CK102" s="21" t="str">
        <f t="shared" si="10"/>
        <v/>
      </c>
    </row>
    <row r="103" spans="2:89" s="1" customFormat="1" ht="19.899999999999999" customHeight="1">
      <c r="B103" s="36"/>
      <c r="C103" s="37"/>
      <c r="D103" s="242" t="s">
        <v>104</v>
      </c>
      <c r="E103" s="243"/>
      <c r="F103" s="243"/>
      <c r="G103" s="243"/>
      <c r="H103" s="243"/>
      <c r="I103" s="243"/>
      <c r="J103" s="243"/>
      <c r="K103" s="243"/>
      <c r="L103" s="243"/>
      <c r="M103" s="243"/>
      <c r="N103" s="243"/>
      <c r="O103" s="243"/>
      <c r="P103" s="243"/>
      <c r="Q103" s="243"/>
      <c r="R103" s="243"/>
      <c r="S103" s="243"/>
      <c r="T103" s="243"/>
      <c r="U103" s="243"/>
      <c r="V103" s="243"/>
      <c r="W103" s="243"/>
      <c r="X103" s="243"/>
      <c r="Y103" s="243"/>
      <c r="Z103" s="243"/>
      <c r="AA103" s="243"/>
      <c r="AB103" s="243"/>
      <c r="AC103" s="37"/>
      <c r="AD103" s="37"/>
      <c r="AE103" s="37"/>
      <c r="AF103" s="37"/>
      <c r="AG103" s="241">
        <f>AG87*AS103</f>
        <v>0</v>
      </c>
      <c r="AH103" s="233"/>
      <c r="AI103" s="233"/>
      <c r="AJ103" s="233"/>
      <c r="AK103" s="233"/>
      <c r="AL103" s="233"/>
      <c r="AM103" s="233"/>
      <c r="AN103" s="233">
        <f>AG103+AV103</f>
        <v>0</v>
      </c>
      <c r="AO103" s="233"/>
      <c r="AP103" s="233"/>
      <c r="AQ103" s="38"/>
      <c r="AS103" s="111">
        <v>0</v>
      </c>
      <c r="AT103" s="112" t="s">
        <v>93</v>
      </c>
      <c r="AU103" s="112" t="s">
        <v>41</v>
      </c>
      <c r="AV103" s="113">
        <f>ROUND(IF(AU103="nulová",0,IF(OR(AU103="základná",AU103="zákl. prenesená"),AG103*L31,AG103*L32)),2)</f>
        <v>0</v>
      </c>
      <c r="BV103" s="21" t="s">
        <v>105</v>
      </c>
      <c r="BY103" s="110">
        <f t="shared" si="2"/>
        <v>0</v>
      </c>
      <c r="BZ103" s="110">
        <f t="shared" si="3"/>
        <v>0</v>
      </c>
      <c r="CA103" s="110">
        <f>IF(AU103="zákl. prenesená",AV103,0)</f>
        <v>0</v>
      </c>
      <c r="CB103" s="110">
        <f>IF(AU103="zníž. prenesená",AV103,0)</f>
        <v>0</v>
      </c>
      <c r="CC103" s="110">
        <f>IF(AU103="nulová",AV103,0)</f>
        <v>0</v>
      </c>
      <c r="CD103" s="110">
        <f t="shared" si="4"/>
        <v>0</v>
      </c>
      <c r="CE103" s="110">
        <f t="shared" si="5"/>
        <v>0</v>
      </c>
      <c r="CF103" s="110">
        <f t="shared" si="6"/>
        <v>0</v>
      </c>
      <c r="CG103" s="110">
        <f t="shared" si="7"/>
        <v>0</v>
      </c>
      <c r="CH103" s="110">
        <f t="shared" si="8"/>
        <v>0</v>
      </c>
      <c r="CI103" s="21">
        <f t="shared" si="9"/>
        <v>1</v>
      </c>
      <c r="CJ103" s="21">
        <f>IF(AT103="stavebná časť",1,IF(88103="investičná časť",2,3))</f>
        <v>1</v>
      </c>
      <c r="CK103" s="21" t="str">
        <f t="shared" si="10"/>
        <v/>
      </c>
    </row>
    <row r="104" spans="2:89" s="1" customFormat="1" ht="19.899999999999999" customHeight="1">
      <c r="B104" s="36"/>
      <c r="C104" s="37"/>
      <c r="D104" s="242" t="s">
        <v>104</v>
      </c>
      <c r="E104" s="243"/>
      <c r="F104" s="243"/>
      <c r="G104" s="243"/>
      <c r="H104" s="243"/>
      <c r="I104" s="243"/>
      <c r="J104" s="243"/>
      <c r="K104" s="243"/>
      <c r="L104" s="243"/>
      <c r="M104" s="243"/>
      <c r="N104" s="243"/>
      <c r="O104" s="243"/>
      <c r="P104" s="243"/>
      <c r="Q104" s="243"/>
      <c r="R104" s="243"/>
      <c r="S104" s="243"/>
      <c r="T104" s="243"/>
      <c r="U104" s="243"/>
      <c r="V104" s="243"/>
      <c r="W104" s="243"/>
      <c r="X104" s="243"/>
      <c r="Y104" s="243"/>
      <c r="Z104" s="243"/>
      <c r="AA104" s="243"/>
      <c r="AB104" s="243"/>
      <c r="AC104" s="37"/>
      <c r="AD104" s="37"/>
      <c r="AE104" s="37"/>
      <c r="AF104" s="37"/>
      <c r="AG104" s="241">
        <f>AG87*AS104</f>
        <v>0</v>
      </c>
      <c r="AH104" s="233"/>
      <c r="AI104" s="233"/>
      <c r="AJ104" s="233"/>
      <c r="AK104" s="233"/>
      <c r="AL104" s="233"/>
      <c r="AM104" s="233"/>
      <c r="AN104" s="233">
        <f>AG104+AV104</f>
        <v>0</v>
      </c>
      <c r="AO104" s="233"/>
      <c r="AP104" s="233"/>
      <c r="AQ104" s="38"/>
      <c r="AS104" s="114">
        <v>0</v>
      </c>
      <c r="AT104" s="115" t="s">
        <v>93</v>
      </c>
      <c r="AU104" s="115" t="s">
        <v>41</v>
      </c>
      <c r="AV104" s="104">
        <f>ROUND(IF(AU104="nulová",0,IF(OR(AU104="základná",AU104="zákl. prenesená"),AG104*L31,AG104*L32)),2)</f>
        <v>0</v>
      </c>
      <c r="BV104" s="21" t="s">
        <v>105</v>
      </c>
      <c r="BY104" s="110">
        <f t="shared" si="2"/>
        <v>0</v>
      </c>
      <c r="BZ104" s="110">
        <f t="shared" si="3"/>
        <v>0</v>
      </c>
      <c r="CA104" s="110">
        <f>IF(AU104="zákl. prenesená",AV104,0)</f>
        <v>0</v>
      </c>
      <c r="CB104" s="110">
        <f>IF(AU104="zníž. prenesená",AV104,0)</f>
        <v>0</v>
      </c>
      <c r="CC104" s="110">
        <f>IF(AU104="nulová",AV104,0)</f>
        <v>0</v>
      </c>
      <c r="CD104" s="110">
        <f t="shared" si="4"/>
        <v>0</v>
      </c>
      <c r="CE104" s="110">
        <f t="shared" si="5"/>
        <v>0</v>
      </c>
      <c r="CF104" s="110">
        <f t="shared" si="6"/>
        <v>0</v>
      </c>
      <c r="CG104" s="110">
        <f t="shared" si="7"/>
        <v>0</v>
      </c>
      <c r="CH104" s="110">
        <f t="shared" si="8"/>
        <v>0</v>
      </c>
      <c r="CI104" s="21">
        <f t="shared" si="9"/>
        <v>1</v>
      </c>
      <c r="CJ104" s="21">
        <f>IF(AT104="stavebná časť",1,IF(88104="investičná časť",2,3))</f>
        <v>1</v>
      </c>
      <c r="CK104" s="21" t="str">
        <f t="shared" si="10"/>
        <v/>
      </c>
    </row>
    <row r="105" spans="2:89" s="1" customFormat="1" ht="10.9" customHeight="1"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8"/>
    </row>
    <row r="106" spans="2:89" s="1" customFormat="1" ht="30" customHeight="1">
      <c r="B106" s="36"/>
      <c r="C106" s="116" t="s">
        <v>106</v>
      </c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215">
        <f>ROUND(AG87+AG91,2)</f>
        <v>0</v>
      </c>
      <c r="AH106" s="215"/>
      <c r="AI106" s="215"/>
      <c r="AJ106" s="215"/>
      <c r="AK106" s="215"/>
      <c r="AL106" s="215"/>
      <c r="AM106" s="215"/>
      <c r="AN106" s="215">
        <f>AN87+AN91</f>
        <v>0</v>
      </c>
      <c r="AO106" s="215"/>
      <c r="AP106" s="215"/>
      <c r="AQ106" s="38"/>
    </row>
    <row r="107" spans="2:89" s="1" customFormat="1" ht="7" customHeight="1">
      <c r="B107" s="60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2"/>
    </row>
  </sheetData>
  <mergeCells count="81">
    <mergeCell ref="D103:AB103"/>
    <mergeCell ref="AG103:AM103"/>
    <mergeCell ref="AN103:AP103"/>
    <mergeCell ref="D104:AB104"/>
    <mergeCell ref="AG104:AM104"/>
    <mergeCell ref="AN104:AP104"/>
    <mergeCell ref="AG101:AM101"/>
    <mergeCell ref="AN101:AP101"/>
    <mergeCell ref="D102:AB102"/>
    <mergeCell ref="AG102:AM102"/>
    <mergeCell ref="AN102:AP102"/>
    <mergeCell ref="AG99:AM99"/>
    <mergeCell ref="AG100:AM100"/>
    <mergeCell ref="AN99:AP99"/>
    <mergeCell ref="AN100:AP100"/>
    <mergeCell ref="AG96:AM96"/>
    <mergeCell ref="AN96:AP96"/>
    <mergeCell ref="AG97:AM97"/>
    <mergeCell ref="AN97:AP97"/>
    <mergeCell ref="AG98:AM98"/>
    <mergeCell ref="AN98:AP98"/>
    <mergeCell ref="AN93:AP93"/>
    <mergeCell ref="AG94:AM94"/>
    <mergeCell ref="AN94:AP94"/>
    <mergeCell ref="AN95:AP95"/>
    <mergeCell ref="J88:AF88"/>
    <mergeCell ref="AG91:AM91"/>
    <mergeCell ref="AN91:AP91"/>
    <mergeCell ref="AG92:AM92"/>
    <mergeCell ref="AG95:AM95"/>
    <mergeCell ref="AN92:AP92"/>
    <mergeCell ref="AG93:AM93"/>
    <mergeCell ref="E89:I89"/>
    <mergeCell ref="K89:AF89"/>
    <mergeCell ref="AM82:AP82"/>
    <mergeCell ref="AS82:AT84"/>
    <mergeCell ref="AN89:AP89"/>
    <mergeCell ref="AM83:AP83"/>
    <mergeCell ref="AN85:AP85"/>
    <mergeCell ref="AN88:AP88"/>
    <mergeCell ref="AG88:AM88"/>
    <mergeCell ref="AG89:AM89"/>
    <mergeCell ref="AG87:AM87"/>
    <mergeCell ref="AN87:AP87"/>
    <mergeCell ref="AG106:AM106"/>
    <mergeCell ref="AN106:AP106"/>
    <mergeCell ref="K6:AO6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C85:G85"/>
    <mergeCell ref="I85:AF85"/>
    <mergeCell ref="AG85:AM85"/>
    <mergeCell ref="D88:H88"/>
    <mergeCell ref="C2:AP2"/>
    <mergeCell ref="C4:AP4"/>
    <mergeCell ref="AR2:BE2"/>
    <mergeCell ref="K5:AO5"/>
    <mergeCell ref="AK33:AO33"/>
    <mergeCell ref="AM80:AN80"/>
    <mergeCell ref="L34:O34"/>
    <mergeCell ref="L33:O33"/>
    <mergeCell ref="BE5:BE34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W33:AE33"/>
  </mergeCells>
  <dataValidations count="2">
    <dataValidation type="list" allowBlank="1" showInputMessage="1" showErrorMessage="1" error="Povolené sú hodnoty základná, znížená, nulová." sqref="AU92:AU105">
      <formula1>"základná, znížená, nulová"</formula1>
    </dataValidation>
    <dataValidation type="list" allowBlank="1" showInputMessage="1" showErrorMessage="1" error="Povolené sú hodnoty stavebná časť, technologická časť, investičná časť." sqref="AT92:AT105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9" location="'F - Toalety typ  F'!C2" display="/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44"/>
  <sheetViews>
    <sheetView showGridLines="0" workbookViewId="0">
      <pane ySplit="1" topLeftCell="A2" activePane="bottomLeft" state="frozen"/>
      <selection pane="bottomLeft" activeCell="C4" sqref="C4:Q4"/>
    </sheetView>
  </sheetViews>
  <sheetFormatPr defaultRowHeight="12"/>
  <cols>
    <col min="1" max="1" width="8.375" customWidth="1"/>
    <col min="2" max="2" width="1.625" customWidth="1"/>
    <col min="3" max="3" width="4.125" customWidth="1"/>
    <col min="4" max="4" width="4.375" customWidth="1"/>
    <col min="5" max="5" width="17.125" customWidth="1"/>
    <col min="6" max="7" width="11.125" customWidth="1"/>
    <col min="8" max="8" width="12.5" customWidth="1"/>
    <col min="9" max="9" width="7" customWidth="1"/>
    <col min="10" max="10" width="5.1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25" customWidth="1"/>
    <col min="18" max="18" width="1.625" customWidth="1"/>
    <col min="19" max="19" width="8.125" customWidth="1"/>
    <col min="20" max="20" width="29.625" hidden="1" customWidth="1"/>
    <col min="21" max="21" width="16.375" hidden="1" customWidth="1"/>
    <col min="22" max="22" width="12.375" hidden="1" customWidth="1"/>
    <col min="23" max="23" width="16.375" hidden="1" customWidth="1"/>
    <col min="24" max="24" width="12.125" hidden="1" customWidth="1"/>
    <col min="25" max="25" width="15" hidden="1" customWidth="1"/>
    <col min="26" max="26" width="11" hidden="1" customWidth="1"/>
    <col min="27" max="27" width="15" hidden="1" customWidth="1"/>
    <col min="28" max="28" width="16.375" hidden="1" customWidth="1"/>
    <col min="29" max="29" width="11" customWidth="1"/>
    <col min="30" max="30" width="15" customWidth="1"/>
    <col min="31" max="31" width="16.375" customWidth="1"/>
    <col min="44" max="65" width="9.375" hidden="1"/>
  </cols>
  <sheetData>
    <row r="1" spans="1:66" ht="21.75" customHeight="1">
      <c r="A1" s="118"/>
      <c r="B1" s="14"/>
      <c r="C1" s="14"/>
      <c r="D1" s="15" t="s">
        <v>1</v>
      </c>
      <c r="E1" s="14"/>
      <c r="F1" s="16" t="s">
        <v>107</v>
      </c>
      <c r="G1" s="16"/>
      <c r="H1" s="271" t="s">
        <v>108</v>
      </c>
      <c r="I1" s="271"/>
      <c r="J1" s="271"/>
      <c r="K1" s="271"/>
      <c r="L1" s="16" t="s">
        <v>109</v>
      </c>
      <c r="M1" s="14"/>
      <c r="N1" s="14"/>
      <c r="O1" s="15" t="s">
        <v>110</v>
      </c>
      <c r="P1" s="14"/>
      <c r="Q1" s="14"/>
      <c r="R1" s="14"/>
      <c r="S1" s="16" t="s">
        <v>111</v>
      </c>
      <c r="T1" s="16"/>
      <c r="U1" s="118"/>
      <c r="V1" s="118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7" customHeight="1">
      <c r="C2" s="208" t="s">
        <v>7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S2" s="212" t="s">
        <v>8</v>
      </c>
      <c r="T2" s="213"/>
      <c r="U2" s="213"/>
      <c r="V2" s="213"/>
      <c r="W2" s="213"/>
      <c r="X2" s="213"/>
      <c r="Y2" s="213"/>
      <c r="Z2" s="213"/>
      <c r="AA2" s="213"/>
      <c r="AB2" s="213"/>
      <c r="AC2" s="213"/>
      <c r="AT2" s="21" t="s">
        <v>88</v>
      </c>
    </row>
    <row r="3" spans="1:66" ht="7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76</v>
      </c>
    </row>
    <row r="4" spans="1:66" ht="37" customHeight="1">
      <c r="B4" s="25"/>
      <c r="C4" s="210" t="s">
        <v>112</v>
      </c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6"/>
      <c r="T4" s="20" t="s">
        <v>12</v>
      </c>
      <c r="AT4" s="21" t="s">
        <v>6</v>
      </c>
    </row>
    <row r="5" spans="1:66" ht="7" customHeight="1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ht="25.4" customHeight="1">
      <c r="B6" s="25"/>
      <c r="C6" s="28"/>
      <c r="D6" s="32" t="s">
        <v>17</v>
      </c>
      <c r="E6" s="28"/>
      <c r="F6" s="264" t="str">
        <f>'Rekapitulácia stavby'!K6</f>
        <v>Stavebné úpravy hygienických zriadení - EUvBA</v>
      </c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8"/>
      <c r="R6" s="26"/>
    </row>
    <row r="7" spans="1:66" ht="25.4" customHeight="1">
      <c r="B7" s="25"/>
      <c r="C7" s="28"/>
      <c r="D7" s="32" t="s">
        <v>113</v>
      </c>
      <c r="E7" s="28"/>
      <c r="F7" s="264" t="s">
        <v>114</v>
      </c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8"/>
      <c r="R7" s="26"/>
    </row>
    <row r="8" spans="1:66" s="1" customFormat="1" ht="32.9" customHeight="1">
      <c r="B8" s="36"/>
      <c r="C8" s="37"/>
      <c r="D8" s="31" t="s">
        <v>115</v>
      </c>
      <c r="E8" s="37"/>
      <c r="F8" s="216" t="s">
        <v>116</v>
      </c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37"/>
      <c r="R8" s="38"/>
    </row>
    <row r="9" spans="1:66" s="1" customFormat="1" ht="14.5" customHeight="1">
      <c r="B9" s="36"/>
      <c r="C9" s="37"/>
      <c r="D9" s="32" t="s">
        <v>19</v>
      </c>
      <c r="E9" s="37"/>
      <c r="F9" s="30" t="s">
        <v>5</v>
      </c>
      <c r="G9" s="37"/>
      <c r="H9" s="37"/>
      <c r="I9" s="37"/>
      <c r="J9" s="37"/>
      <c r="K9" s="37"/>
      <c r="L9" s="37"/>
      <c r="M9" s="32" t="s">
        <v>20</v>
      </c>
      <c r="N9" s="37"/>
      <c r="O9" s="30" t="s">
        <v>5</v>
      </c>
      <c r="P9" s="37"/>
      <c r="Q9" s="37"/>
      <c r="R9" s="38"/>
    </row>
    <row r="10" spans="1:66" s="1" customFormat="1" ht="14.5" customHeight="1">
      <c r="B10" s="36"/>
      <c r="C10" s="37"/>
      <c r="D10" s="32" t="s">
        <v>21</v>
      </c>
      <c r="E10" s="37"/>
      <c r="F10" s="30" t="s">
        <v>22</v>
      </c>
      <c r="G10" s="37"/>
      <c r="H10" s="37"/>
      <c r="I10" s="37"/>
      <c r="J10" s="37"/>
      <c r="K10" s="37"/>
      <c r="L10" s="37"/>
      <c r="M10" s="32" t="s">
        <v>23</v>
      </c>
      <c r="N10" s="37"/>
      <c r="O10" s="267">
        <f>'Rekapitulácia stavby'!AN8</f>
        <v>43346</v>
      </c>
      <c r="P10" s="194"/>
      <c r="Q10" s="37"/>
      <c r="R10" s="38"/>
    </row>
    <row r="11" spans="1:66" s="1" customFormat="1" ht="10.9" customHeight="1"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8"/>
    </row>
    <row r="12" spans="1:66" s="1" customFormat="1" ht="14.5" customHeight="1">
      <c r="B12" s="36"/>
      <c r="C12" s="37"/>
      <c r="D12" s="32" t="s">
        <v>24</v>
      </c>
      <c r="E12" s="37"/>
      <c r="F12" s="37"/>
      <c r="G12" s="37"/>
      <c r="H12" s="37"/>
      <c r="I12" s="37"/>
      <c r="J12" s="37"/>
      <c r="K12" s="37"/>
      <c r="L12" s="37"/>
      <c r="M12" s="32" t="s">
        <v>25</v>
      </c>
      <c r="N12" s="37"/>
      <c r="O12" s="214" t="s">
        <v>5</v>
      </c>
      <c r="P12" s="214"/>
      <c r="Q12" s="37"/>
      <c r="R12" s="38"/>
    </row>
    <row r="13" spans="1:66" s="1" customFormat="1" ht="18" customHeight="1">
      <c r="B13" s="36"/>
      <c r="C13" s="37"/>
      <c r="D13" s="37"/>
      <c r="E13" s="30" t="s">
        <v>26</v>
      </c>
      <c r="F13" s="37"/>
      <c r="G13" s="37"/>
      <c r="H13" s="37"/>
      <c r="I13" s="37"/>
      <c r="J13" s="37"/>
      <c r="K13" s="37"/>
      <c r="L13" s="37"/>
      <c r="M13" s="32" t="s">
        <v>27</v>
      </c>
      <c r="N13" s="37"/>
      <c r="O13" s="214" t="s">
        <v>5</v>
      </c>
      <c r="P13" s="214"/>
      <c r="Q13" s="37"/>
      <c r="R13" s="38"/>
    </row>
    <row r="14" spans="1:66" s="1" customFormat="1" ht="7" customHeight="1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8"/>
    </row>
    <row r="15" spans="1:66" s="1" customFormat="1" ht="14.5" customHeight="1">
      <c r="B15" s="36"/>
      <c r="C15" s="37"/>
      <c r="D15" s="32" t="s">
        <v>28</v>
      </c>
      <c r="E15" s="37"/>
      <c r="F15" s="37"/>
      <c r="G15" s="37"/>
      <c r="H15" s="37"/>
      <c r="I15" s="37"/>
      <c r="J15" s="37"/>
      <c r="K15" s="37"/>
      <c r="L15" s="37"/>
      <c r="M15" s="32" t="s">
        <v>25</v>
      </c>
      <c r="N15" s="37"/>
      <c r="O15" s="268" t="str">
        <f>IF('Rekapitulácia stavby'!AN13="","",'Rekapitulácia stavby'!AN13)</f>
        <v>Vyplň údaj</v>
      </c>
      <c r="P15" s="214"/>
      <c r="Q15" s="37"/>
      <c r="R15" s="38"/>
    </row>
    <row r="16" spans="1:66" s="1" customFormat="1" ht="18" customHeight="1">
      <c r="B16" s="36"/>
      <c r="C16" s="37"/>
      <c r="D16" s="37"/>
      <c r="E16" s="268" t="str">
        <f>IF('Rekapitulácia stavby'!E14="","",'Rekapitulácia stavby'!E14)</f>
        <v>Vyplň údaj</v>
      </c>
      <c r="F16" s="269"/>
      <c r="G16" s="269"/>
      <c r="H16" s="269"/>
      <c r="I16" s="269"/>
      <c r="J16" s="269"/>
      <c r="K16" s="269"/>
      <c r="L16" s="269"/>
      <c r="M16" s="32" t="s">
        <v>27</v>
      </c>
      <c r="N16" s="37"/>
      <c r="O16" s="268" t="str">
        <f>IF('Rekapitulácia stavby'!AN14="","",'Rekapitulácia stavby'!AN14)</f>
        <v>Vyplň údaj</v>
      </c>
      <c r="P16" s="214"/>
      <c r="Q16" s="37"/>
      <c r="R16" s="38"/>
    </row>
    <row r="17" spans="2:18" s="1" customFormat="1" ht="7" customHeight="1"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8"/>
    </row>
    <row r="18" spans="2:18" s="1" customFormat="1" ht="14.5" customHeight="1">
      <c r="B18" s="36"/>
      <c r="C18" s="37"/>
      <c r="D18" s="32" t="s">
        <v>30</v>
      </c>
      <c r="E18" s="37"/>
      <c r="F18" s="37"/>
      <c r="G18" s="37"/>
      <c r="H18" s="37"/>
      <c r="I18" s="37"/>
      <c r="J18" s="37"/>
      <c r="K18" s="37"/>
      <c r="L18" s="37"/>
      <c r="M18" s="32" t="s">
        <v>25</v>
      </c>
      <c r="N18" s="37"/>
      <c r="O18" s="214" t="s">
        <v>5</v>
      </c>
      <c r="P18" s="214"/>
      <c r="Q18" s="37"/>
      <c r="R18" s="38"/>
    </row>
    <row r="19" spans="2:18" s="1" customFormat="1" ht="18" customHeight="1">
      <c r="B19" s="36"/>
      <c r="C19" s="37"/>
      <c r="D19" s="37"/>
      <c r="E19" s="30" t="s">
        <v>31</v>
      </c>
      <c r="F19" s="37"/>
      <c r="G19" s="37"/>
      <c r="H19" s="37"/>
      <c r="I19" s="37"/>
      <c r="J19" s="37"/>
      <c r="K19" s="37"/>
      <c r="L19" s="37"/>
      <c r="M19" s="32" t="s">
        <v>27</v>
      </c>
      <c r="N19" s="37"/>
      <c r="O19" s="214" t="s">
        <v>5</v>
      </c>
      <c r="P19" s="214"/>
      <c r="Q19" s="37"/>
      <c r="R19" s="38"/>
    </row>
    <row r="20" spans="2:18" s="1" customFormat="1" ht="7" customHeight="1"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8"/>
    </row>
    <row r="21" spans="2:18" s="1" customFormat="1" ht="14.5" customHeight="1">
      <c r="B21" s="36"/>
      <c r="C21" s="37"/>
      <c r="D21" s="32" t="s">
        <v>34</v>
      </c>
      <c r="E21" s="37"/>
      <c r="F21" s="37"/>
      <c r="G21" s="37"/>
      <c r="H21" s="37"/>
      <c r="I21" s="37"/>
      <c r="J21" s="37"/>
      <c r="K21" s="37"/>
      <c r="L21" s="37"/>
      <c r="M21" s="32" t="s">
        <v>25</v>
      </c>
      <c r="N21" s="37"/>
      <c r="O21" s="214" t="s">
        <v>5</v>
      </c>
      <c r="P21" s="214"/>
      <c r="Q21" s="37"/>
      <c r="R21" s="38"/>
    </row>
    <row r="22" spans="2:18" s="1" customFormat="1" ht="18" customHeight="1">
      <c r="B22" s="36"/>
      <c r="C22" s="37"/>
      <c r="D22" s="37"/>
      <c r="E22" s="30" t="s">
        <v>35</v>
      </c>
      <c r="F22" s="37"/>
      <c r="G22" s="37"/>
      <c r="H22" s="37"/>
      <c r="I22" s="37"/>
      <c r="J22" s="37"/>
      <c r="K22" s="37"/>
      <c r="L22" s="37"/>
      <c r="M22" s="32" t="s">
        <v>27</v>
      </c>
      <c r="N22" s="37"/>
      <c r="O22" s="214" t="s">
        <v>5</v>
      </c>
      <c r="P22" s="214"/>
      <c r="Q22" s="37"/>
      <c r="R22" s="38"/>
    </row>
    <row r="23" spans="2:18" s="1" customFormat="1" ht="7" customHeight="1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14.5" customHeight="1">
      <c r="B24" s="36"/>
      <c r="C24" s="37"/>
      <c r="D24" s="32" t="s">
        <v>36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8"/>
    </row>
    <row r="25" spans="2:18" s="1" customFormat="1" ht="16.5" customHeight="1">
      <c r="B25" s="36"/>
      <c r="C25" s="37"/>
      <c r="D25" s="37"/>
      <c r="E25" s="202" t="s">
        <v>5</v>
      </c>
      <c r="F25" s="202"/>
      <c r="G25" s="202"/>
      <c r="H25" s="202"/>
      <c r="I25" s="202"/>
      <c r="J25" s="202"/>
      <c r="K25" s="202"/>
      <c r="L25" s="202"/>
      <c r="M25" s="37"/>
      <c r="N25" s="37"/>
      <c r="O25" s="37"/>
      <c r="P25" s="37"/>
      <c r="Q25" s="37"/>
      <c r="R25" s="38"/>
    </row>
    <row r="26" spans="2:18" s="1" customFormat="1" ht="7" customHeight="1"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8"/>
    </row>
    <row r="27" spans="2:18" s="1" customFormat="1" ht="7" customHeight="1">
      <c r="B27" s="36"/>
      <c r="C27" s="37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37"/>
      <c r="R27" s="38"/>
    </row>
    <row r="28" spans="2:18" s="1" customFormat="1" ht="14.5" customHeight="1">
      <c r="B28" s="36"/>
      <c r="C28" s="37"/>
      <c r="D28" s="119" t="s">
        <v>117</v>
      </c>
      <c r="E28" s="37"/>
      <c r="F28" s="37"/>
      <c r="G28" s="37"/>
      <c r="H28" s="37"/>
      <c r="I28" s="37"/>
      <c r="J28" s="37"/>
      <c r="K28" s="37"/>
      <c r="L28" s="37"/>
      <c r="M28" s="203">
        <f>N89</f>
        <v>0</v>
      </c>
      <c r="N28" s="203"/>
      <c r="O28" s="203"/>
      <c r="P28" s="203"/>
      <c r="Q28" s="37"/>
      <c r="R28" s="38"/>
    </row>
    <row r="29" spans="2:18" s="1" customFormat="1" ht="14.5" customHeight="1">
      <c r="B29" s="36"/>
      <c r="C29" s="37"/>
      <c r="D29" s="35" t="s">
        <v>99</v>
      </c>
      <c r="E29" s="37"/>
      <c r="F29" s="37"/>
      <c r="G29" s="37"/>
      <c r="H29" s="37"/>
      <c r="I29" s="37"/>
      <c r="J29" s="37"/>
      <c r="K29" s="37"/>
      <c r="L29" s="37"/>
      <c r="M29" s="203">
        <f>N112</f>
        <v>0</v>
      </c>
      <c r="N29" s="203"/>
      <c r="O29" s="203"/>
      <c r="P29" s="203"/>
      <c r="Q29" s="37"/>
      <c r="R29" s="38"/>
    </row>
    <row r="30" spans="2:18" s="1" customFormat="1" ht="7" customHeight="1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8"/>
    </row>
    <row r="31" spans="2:18" s="1" customFormat="1" ht="25.4" customHeight="1">
      <c r="B31" s="36"/>
      <c r="C31" s="37"/>
      <c r="D31" s="120" t="s">
        <v>39</v>
      </c>
      <c r="E31" s="37"/>
      <c r="F31" s="37"/>
      <c r="G31" s="37"/>
      <c r="H31" s="37"/>
      <c r="I31" s="37"/>
      <c r="J31" s="37"/>
      <c r="K31" s="37"/>
      <c r="L31" s="37"/>
      <c r="M31" s="272">
        <f>ROUND(M28+M29,2)</f>
        <v>0</v>
      </c>
      <c r="N31" s="266"/>
      <c r="O31" s="266"/>
      <c r="P31" s="266"/>
      <c r="Q31" s="37"/>
      <c r="R31" s="38"/>
    </row>
    <row r="32" spans="2:18" s="1" customFormat="1" ht="7" customHeight="1">
      <c r="B32" s="36"/>
      <c r="C32" s="37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37"/>
      <c r="R32" s="38"/>
    </row>
    <row r="33" spans="2:18" s="1" customFormat="1" ht="14.5" customHeight="1">
      <c r="B33" s="36"/>
      <c r="C33" s="37"/>
      <c r="D33" s="43" t="s">
        <v>40</v>
      </c>
      <c r="E33" s="43" t="s">
        <v>41</v>
      </c>
      <c r="F33" s="44">
        <v>0.2</v>
      </c>
      <c r="G33" s="121" t="s">
        <v>42</v>
      </c>
      <c r="H33" s="270">
        <f>(SUM(BE112:BE119)+SUM(BE138:BE342))</f>
        <v>0</v>
      </c>
      <c r="I33" s="266"/>
      <c r="J33" s="266"/>
      <c r="K33" s="37"/>
      <c r="L33" s="37"/>
      <c r="M33" s="270">
        <f>ROUND((SUM(BE112:BE119)+SUM(BE138:BE342)), 2)*F33</f>
        <v>0</v>
      </c>
      <c r="N33" s="266"/>
      <c r="O33" s="266"/>
      <c r="P33" s="266"/>
      <c r="Q33" s="37"/>
      <c r="R33" s="38"/>
    </row>
    <row r="34" spans="2:18" s="1" customFormat="1" ht="14.5" customHeight="1">
      <c r="B34" s="36"/>
      <c r="C34" s="37"/>
      <c r="D34" s="37"/>
      <c r="E34" s="43" t="s">
        <v>43</v>
      </c>
      <c r="F34" s="44">
        <v>0.2</v>
      </c>
      <c r="G34" s="121" t="s">
        <v>42</v>
      </c>
      <c r="H34" s="270">
        <f>(SUM(BF112:BF119)+SUM(BF138:BF342))</f>
        <v>0</v>
      </c>
      <c r="I34" s="266"/>
      <c r="J34" s="266"/>
      <c r="K34" s="37"/>
      <c r="L34" s="37"/>
      <c r="M34" s="270">
        <f>ROUND((SUM(BF112:BF119)+SUM(BF138:BF342)), 2)*F34</f>
        <v>0</v>
      </c>
      <c r="N34" s="266"/>
      <c r="O34" s="266"/>
      <c r="P34" s="266"/>
      <c r="Q34" s="37"/>
      <c r="R34" s="38"/>
    </row>
    <row r="35" spans="2:18" s="1" customFormat="1" ht="14.5" hidden="1" customHeight="1">
      <c r="B35" s="36"/>
      <c r="C35" s="37"/>
      <c r="D35" s="37"/>
      <c r="E35" s="43" t="s">
        <v>44</v>
      </c>
      <c r="F35" s="44">
        <v>0.2</v>
      </c>
      <c r="G35" s="121" t="s">
        <v>42</v>
      </c>
      <c r="H35" s="270">
        <f>(SUM(BG112:BG119)+SUM(BG138:BG342))</f>
        <v>0</v>
      </c>
      <c r="I35" s="266"/>
      <c r="J35" s="266"/>
      <c r="K35" s="37"/>
      <c r="L35" s="37"/>
      <c r="M35" s="270">
        <v>0</v>
      </c>
      <c r="N35" s="266"/>
      <c r="O35" s="266"/>
      <c r="P35" s="266"/>
      <c r="Q35" s="37"/>
      <c r="R35" s="38"/>
    </row>
    <row r="36" spans="2:18" s="1" customFormat="1" ht="14.5" hidden="1" customHeight="1">
      <c r="B36" s="36"/>
      <c r="C36" s="37"/>
      <c r="D36" s="37"/>
      <c r="E36" s="43" t="s">
        <v>45</v>
      </c>
      <c r="F36" s="44">
        <v>0.2</v>
      </c>
      <c r="G36" s="121" t="s">
        <v>42</v>
      </c>
      <c r="H36" s="270">
        <f>(SUM(BH112:BH119)+SUM(BH138:BH342))</f>
        <v>0</v>
      </c>
      <c r="I36" s="266"/>
      <c r="J36" s="266"/>
      <c r="K36" s="37"/>
      <c r="L36" s="37"/>
      <c r="M36" s="270">
        <v>0</v>
      </c>
      <c r="N36" s="266"/>
      <c r="O36" s="266"/>
      <c r="P36" s="266"/>
      <c r="Q36" s="37"/>
      <c r="R36" s="38"/>
    </row>
    <row r="37" spans="2:18" s="1" customFormat="1" ht="14.5" hidden="1" customHeight="1">
      <c r="B37" s="36"/>
      <c r="C37" s="37"/>
      <c r="D37" s="37"/>
      <c r="E37" s="43" t="s">
        <v>46</v>
      </c>
      <c r="F37" s="44">
        <v>0</v>
      </c>
      <c r="G37" s="121" t="s">
        <v>42</v>
      </c>
      <c r="H37" s="270">
        <f>(SUM(BI112:BI119)+SUM(BI138:BI342))</f>
        <v>0</v>
      </c>
      <c r="I37" s="266"/>
      <c r="J37" s="266"/>
      <c r="K37" s="37"/>
      <c r="L37" s="37"/>
      <c r="M37" s="270">
        <v>0</v>
      </c>
      <c r="N37" s="266"/>
      <c r="O37" s="266"/>
      <c r="P37" s="266"/>
      <c r="Q37" s="37"/>
      <c r="R37" s="38"/>
    </row>
    <row r="38" spans="2:18" s="1" customFormat="1" ht="7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8"/>
    </row>
    <row r="39" spans="2:18" s="1" customFormat="1" ht="25.4" customHeight="1">
      <c r="B39" s="36"/>
      <c r="C39" s="117"/>
      <c r="D39" s="122" t="s">
        <v>47</v>
      </c>
      <c r="E39" s="75"/>
      <c r="F39" s="75"/>
      <c r="G39" s="123" t="s">
        <v>48</v>
      </c>
      <c r="H39" s="124" t="s">
        <v>49</v>
      </c>
      <c r="I39" s="75"/>
      <c r="J39" s="75"/>
      <c r="K39" s="75"/>
      <c r="L39" s="273">
        <f>SUM(M31:M37)</f>
        <v>0</v>
      </c>
      <c r="M39" s="273"/>
      <c r="N39" s="273"/>
      <c r="O39" s="273"/>
      <c r="P39" s="274"/>
      <c r="Q39" s="117"/>
      <c r="R39" s="38"/>
    </row>
    <row r="40" spans="2:18" s="1" customFormat="1" ht="14.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 s="1" customFormat="1" ht="14.5" customHeight="1"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8"/>
    </row>
    <row r="42" spans="2:18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6"/>
    </row>
    <row r="43" spans="2:18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6"/>
    </row>
    <row r="44" spans="2:18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6"/>
    </row>
    <row r="45" spans="2:18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6"/>
    </row>
    <row r="46" spans="2:18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</row>
    <row r="47" spans="2:18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6"/>
    </row>
    <row r="48" spans="2:18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6"/>
    </row>
    <row r="49" spans="2:18">
      <c r="B49" s="25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6"/>
    </row>
    <row r="50" spans="2:18" s="1" customFormat="1" ht="13.5">
      <c r="B50" s="36"/>
      <c r="C50" s="37"/>
      <c r="D50" s="51" t="s">
        <v>50</v>
      </c>
      <c r="E50" s="52"/>
      <c r="F50" s="52"/>
      <c r="G50" s="52"/>
      <c r="H50" s="53"/>
      <c r="I50" s="37"/>
      <c r="J50" s="51" t="s">
        <v>51</v>
      </c>
      <c r="K50" s="52"/>
      <c r="L50" s="52"/>
      <c r="M50" s="52"/>
      <c r="N50" s="52"/>
      <c r="O50" s="52"/>
      <c r="P50" s="53"/>
      <c r="Q50" s="37"/>
      <c r="R50" s="38"/>
    </row>
    <row r="51" spans="2:18">
      <c r="B51" s="25"/>
      <c r="C51" s="28"/>
      <c r="D51" s="54"/>
      <c r="E51" s="28"/>
      <c r="F51" s="28"/>
      <c r="G51" s="28"/>
      <c r="H51" s="55"/>
      <c r="I51" s="28"/>
      <c r="J51" s="54"/>
      <c r="K51" s="28"/>
      <c r="L51" s="28"/>
      <c r="M51" s="28"/>
      <c r="N51" s="28"/>
      <c r="O51" s="28"/>
      <c r="P51" s="55"/>
      <c r="Q51" s="28"/>
      <c r="R51" s="26"/>
    </row>
    <row r="52" spans="2:18">
      <c r="B52" s="25"/>
      <c r="C52" s="28"/>
      <c r="D52" s="54"/>
      <c r="E52" s="28"/>
      <c r="F52" s="28"/>
      <c r="G52" s="28"/>
      <c r="H52" s="55"/>
      <c r="I52" s="28"/>
      <c r="J52" s="54"/>
      <c r="K52" s="28"/>
      <c r="L52" s="28"/>
      <c r="M52" s="28"/>
      <c r="N52" s="28"/>
      <c r="O52" s="28"/>
      <c r="P52" s="55"/>
      <c r="Q52" s="28"/>
      <c r="R52" s="26"/>
    </row>
    <row r="53" spans="2:18">
      <c r="B53" s="25"/>
      <c r="C53" s="28"/>
      <c r="D53" s="54"/>
      <c r="E53" s="28"/>
      <c r="F53" s="28"/>
      <c r="G53" s="28"/>
      <c r="H53" s="55"/>
      <c r="I53" s="28"/>
      <c r="J53" s="54"/>
      <c r="K53" s="28"/>
      <c r="L53" s="28"/>
      <c r="M53" s="28"/>
      <c r="N53" s="28"/>
      <c r="O53" s="28"/>
      <c r="P53" s="55"/>
      <c r="Q53" s="28"/>
      <c r="R53" s="26"/>
    </row>
    <row r="54" spans="2:18">
      <c r="B54" s="25"/>
      <c r="C54" s="28"/>
      <c r="D54" s="54"/>
      <c r="E54" s="28"/>
      <c r="F54" s="28"/>
      <c r="G54" s="28"/>
      <c r="H54" s="55"/>
      <c r="I54" s="28"/>
      <c r="J54" s="54"/>
      <c r="K54" s="28"/>
      <c r="L54" s="28"/>
      <c r="M54" s="28"/>
      <c r="N54" s="28"/>
      <c r="O54" s="28"/>
      <c r="P54" s="55"/>
      <c r="Q54" s="28"/>
      <c r="R54" s="26"/>
    </row>
    <row r="55" spans="2:18">
      <c r="B55" s="25"/>
      <c r="C55" s="28"/>
      <c r="D55" s="54"/>
      <c r="E55" s="28"/>
      <c r="F55" s="28"/>
      <c r="G55" s="28"/>
      <c r="H55" s="55"/>
      <c r="I55" s="28"/>
      <c r="J55" s="54"/>
      <c r="K55" s="28"/>
      <c r="L55" s="28"/>
      <c r="M55" s="28"/>
      <c r="N55" s="28"/>
      <c r="O55" s="28"/>
      <c r="P55" s="55"/>
      <c r="Q55" s="28"/>
      <c r="R55" s="26"/>
    </row>
    <row r="56" spans="2:18">
      <c r="B56" s="25"/>
      <c r="C56" s="28"/>
      <c r="D56" s="54"/>
      <c r="E56" s="28"/>
      <c r="F56" s="28"/>
      <c r="G56" s="28"/>
      <c r="H56" s="55"/>
      <c r="I56" s="28"/>
      <c r="J56" s="54"/>
      <c r="K56" s="28"/>
      <c r="L56" s="28"/>
      <c r="M56" s="28"/>
      <c r="N56" s="28"/>
      <c r="O56" s="28"/>
      <c r="P56" s="55"/>
      <c r="Q56" s="28"/>
      <c r="R56" s="26"/>
    </row>
    <row r="57" spans="2:18">
      <c r="B57" s="25"/>
      <c r="C57" s="28"/>
      <c r="D57" s="54"/>
      <c r="E57" s="28"/>
      <c r="F57" s="28"/>
      <c r="G57" s="28"/>
      <c r="H57" s="55"/>
      <c r="I57" s="28"/>
      <c r="J57" s="54"/>
      <c r="K57" s="28"/>
      <c r="L57" s="28"/>
      <c r="M57" s="28"/>
      <c r="N57" s="28"/>
      <c r="O57" s="28"/>
      <c r="P57" s="55"/>
      <c r="Q57" s="28"/>
      <c r="R57" s="26"/>
    </row>
    <row r="58" spans="2:18">
      <c r="B58" s="25"/>
      <c r="C58" s="28"/>
      <c r="D58" s="54"/>
      <c r="E58" s="28"/>
      <c r="F58" s="28"/>
      <c r="G58" s="28"/>
      <c r="H58" s="55"/>
      <c r="I58" s="28"/>
      <c r="J58" s="54"/>
      <c r="K58" s="28"/>
      <c r="L58" s="28"/>
      <c r="M58" s="28"/>
      <c r="N58" s="28"/>
      <c r="O58" s="28"/>
      <c r="P58" s="55"/>
      <c r="Q58" s="28"/>
      <c r="R58" s="26"/>
    </row>
    <row r="59" spans="2:18" s="1" customFormat="1" ht="13.5">
      <c r="B59" s="36"/>
      <c r="C59" s="37"/>
      <c r="D59" s="56" t="s">
        <v>52</v>
      </c>
      <c r="E59" s="57"/>
      <c r="F59" s="57"/>
      <c r="G59" s="58" t="s">
        <v>53</v>
      </c>
      <c r="H59" s="59"/>
      <c r="I59" s="37"/>
      <c r="J59" s="56" t="s">
        <v>52</v>
      </c>
      <c r="K59" s="57"/>
      <c r="L59" s="57"/>
      <c r="M59" s="57"/>
      <c r="N59" s="58" t="s">
        <v>53</v>
      </c>
      <c r="O59" s="57"/>
      <c r="P59" s="59"/>
      <c r="Q59" s="37"/>
      <c r="R59" s="38"/>
    </row>
    <row r="60" spans="2:18">
      <c r="B60" s="2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6"/>
    </row>
    <row r="61" spans="2:18" s="1" customFormat="1" ht="13.5">
      <c r="B61" s="36"/>
      <c r="C61" s="37"/>
      <c r="D61" s="51" t="s">
        <v>54</v>
      </c>
      <c r="E61" s="52"/>
      <c r="F61" s="52"/>
      <c r="G61" s="52"/>
      <c r="H61" s="53"/>
      <c r="I61" s="37"/>
      <c r="J61" s="51" t="s">
        <v>55</v>
      </c>
      <c r="K61" s="52"/>
      <c r="L61" s="52"/>
      <c r="M61" s="52"/>
      <c r="N61" s="52"/>
      <c r="O61" s="52"/>
      <c r="P61" s="53"/>
      <c r="Q61" s="37"/>
      <c r="R61" s="38"/>
    </row>
    <row r="62" spans="2:18">
      <c r="B62" s="25"/>
      <c r="C62" s="28"/>
      <c r="D62" s="54"/>
      <c r="E62" s="28"/>
      <c r="F62" s="28"/>
      <c r="G62" s="28"/>
      <c r="H62" s="55"/>
      <c r="I62" s="28"/>
      <c r="J62" s="54"/>
      <c r="K62" s="28"/>
      <c r="L62" s="28"/>
      <c r="M62" s="28"/>
      <c r="N62" s="28"/>
      <c r="O62" s="28"/>
      <c r="P62" s="55"/>
      <c r="Q62" s="28"/>
      <c r="R62" s="26"/>
    </row>
    <row r="63" spans="2:18">
      <c r="B63" s="25"/>
      <c r="C63" s="28"/>
      <c r="D63" s="54"/>
      <c r="E63" s="28"/>
      <c r="F63" s="28"/>
      <c r="G63" s="28"/>
      <c r="H63" s="55"/>
      <c r="I63" s="28"/>
      <c r="J63" s="54"/>
      <c r="K63" s="28"/>
      <c r="L63" s="28"/>
      <c r="M63" s="28"/>
      <c r="N63" s="28"/>
      <c r="O63" s="28"/>
      <c r="P63" s="55"/>
      <c r="Q63" s="28"/>
      <c r="R63" s="26"/>
    </row>
    <row r="64" spans="2:18">
      <c r="B64" s="25"/>
      <c r="C64" s="28"/>
      <c r="D64" s="54"/>
      <c r="E64" s="28"/>
      <c r="F64" s="28"/>
      <c r="G64" s="28"/>
      <c r="H64" s="55"/>
      <c r="I64" s="28"/>
      <c r="J64" s="54"/>
      <c r="K64" s="28"/>
      <c r="L64" s="28"/>
      <c r="M64" s="28"/>
      <c r="N64" s="28"/>
      <c r="O64" s="28"/>
      <c r="P64" s="55"/>
      <c r="Q64" s="28"/>
      <c r="R64" s="26"/>
    </row>
    <row r="65" spans="2:18">
      <c r="B65" s="25"/>
      <c r="C65" s="28"/>
      <c r="D65" s="54"/>
      <c r="E65" s="28"/>
      <c r="F65" s="28"/>
      <c r="G65" s="28"/>
      <c r="H65" s="55"/>
      <c r="I65" s="28"/>
      <c r="J65" s="54"/>
      <c r="K65" s="28"/>
      <c r="L65" s="28"/>
      <c r="M65" s="28"/>
      <c r="N65" s="28"/>
      <c r="O65" s="28"/>
      <c r="P65" s="55"/>
      <c r="Q65" s="28"/>
      <c r="R65" s="26"/>
    </row>
    <row r="66" spans="2:18">
      <c r="B66" s="25"/>
      <c r="C66" s="28"/>
      <c r="D66" s="54"/>
      <c r="E66" s="28"/>
      <c r="F66" s="28"/>
      <c r="G66" s="28"/>
      <c r="H66" s="55"/>
      <c r="I66" s="28"/>
      <c r="J66" s="54"/>
      <c r="K66" s="28"/>
      <c r="L66" s="28"/>
      <c r="M66" s="28"/>
      <c r="N66" s="28"/>
      <c r="O66" s="28"/>
      <c r="P66" s="55"/>
      <c r="Q66" s="28"/>
      <c r="R66" s="26"/>
    </row>
    <row r="67" spans="2:18">
      <c r="B67" s="25"/>
      <c r="C67" s="28"/>
      <c r="D67" s="54"/>
      <c r="E67" s="28"/>
      <c r="F67" s="28"/>
      <c r="G67" s="28"/>
      <c r="H67" s="55"/>
      <c r="I67" s="28"/>
      <c r="J67" s="54"/>
      <c r="K67" s="28"/>
      <c r="L67" s="28"/>
      <c r="M67" s="28"/>
      <c r="N67" s="28"/>
      <c r="O67" s="28"/>
      <c r="P67" s="55"/>
      <c r="Q67" s="28"/>
      <c r="R67" s="26"/>
    </row>
    <row r="68" spans="2:18">
      <c r="B68" s="25"/>
      <c r="C68" s="28"/>
      <c r="D68" s="54"/>
      <c r="E68" s="28"/>
      <c r="F68" s="28"/>
      <c r="G68" s="28"/>
      <c r="H68" s="55"/>
      <c r="I68" s="28"/>
      <c r="J68" s="54"/>
      <c r="K68" s="28"/>
      <c r="L68" s="28"/>
      <c r="M68" s="28"/>
      <c r="N68" s="28"/>
      <c r="O68" s="28"/>
      <c r="P68" s="55"/>
      <c r="Q68" s="28"/>
      <c r="R68" s="26"/>
    </row>
    <row r="69" spans="2:18">
      <c r="B69" s="25"/>
      <c r="C69" s="28"/>
      <c r="D69" s="54"/>
      <c r="E69" s="28"/>
      <c r="F69" s="28"/>
      <c r="G69" s="28"/>
      <c r="H69" s="55"/>
      <c r="I69" s="28"/>
      <c r="J69" s="54"/>
      <c r="K69" s="28"/>
      <c r="L69" s="28"/>
      <c r="M69" s="28"/>
      <c r="N69" s="28"/>
      <c r="O69" s="28"/>
      <c r="P69" s="55"/>
      <c r="Q69" s="28"/>
      <c r="R69" s="26"/>
    </row>
    <row r="70" spans="2:18" s="1" customFormat="1" ht="13.5">
      <c r="B70" s="36"/>
      <c r="C70" s="37"/>
      <c r="D70" s="56" t="s">
        <v>52</v>
      </c>
      <c r="E70" s="57"/>
      <c r="F70" s="57"/>
      <c r="G70" s="58" t="s">
        <v>53</v>
      </c>
      <c r="H70" s="59"/>
      <c r="I70" s="37"/>
      <c r="J70" s="56" t="s">
        <v>52</v>
      </c>
      <c r="K70" s="57"/>
      <c r="L70" s="57"/>
      <c r="M70" s="57"/>
      <c r="N70" s="58" t="s">
        <v>53</v>
      </c>
      <c r="O70" s="57"/>
      <c r="P70" s="59"/>
      <c r="Q70" s="37"/>
      <c r="R70" s="38"/>
    </row>
    <row r="71" spans="2:18" s="1" customFormat="1" ht="14.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7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7" customHeight="1">
      <c r="B76" s="36"/>
      <c r="C76" s="210" t="s">
        <v>118</v>
      </c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38"/>
    </row>
    <row r="77" spans="2:18" s="1" customFormat="1" ht="7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2" t="s">
        <v>17</v>
      </c>
      <c r="D78" s="37"/>
      <c r="E78" s="37"/>
      <c r="F78" s="264" t="str">
        <f>F6</f>
        <v>Stavebné úpravy hygienických zriadení - EUvBA</v>
      </c>
      <c r="G78" s="265"/>
      <c r="H78" s="265"/>
      <c r="I78" s="265"/>
      <c r="J78" s="265"/>
      <c r="K78" s="265"/>
      <c r="L78" s="265"/>
      <c r="M78" s="265"/>
      <c r="N78" s="265"/>
      <c r="O78" s="265"/>
      <c r="P78" s="265"/>
      <c r="Q78" s="37"/>
      <c r="R78" s="38"/>
    </row>
    <row r="79" spans="2:18" ht="30" customHeight="1">
      <c r="B79" s="25"/>
      <c r="C79" s="32" t="s">
        <v>113</v>
      </c>
      <c r="D79" s="28"/>
      <c r="E79" s="28"/>
      <c r="F79" s="264" t="s">
        <v>114</v>
      </c>
      <c r="G79" s="204"/>
      <c r="H79" s="204"/>
      <c r="I79" s="204"/>
      <c r="J79" s="204"/>
      <c r="K79" s="204"/>
      <c r="L79" s="204"/>
      <c r="M79" s="204"/>
      <c r="N79" s="204"/>
      <c r="O79" s="204"/>
      <c r="P79" s="204"/>
      <c r="Q79" s="28"/>
      <c r="R79" s="26"/>
    </row>
    <row r="80" spans="2:18" s="1" customFormat="1" ht="37" customHeight="1">
      <c r="B80" s="36"/>
      <c r="C80" s="70" t="s">
        <v>115</v>
      </c>
      <c r="D80" s="37"/>
      <c r="E80" s="37"/>
      <c r="F80" s="221" t="str">
        <f>F8</f>
        <v>F - Toalety typ  F</v>
      </c>
      <c r="G80" s="266"/>
      <c r="H80" s="266"/>
      <c r="I80" s="266"/>
      <c r="J80" s="266"/>
      <c r="K80" s="266"/>
      <c r="L80" s="266"/>
      <c r="M80" s="266"/>
      <c r="N80" s="266"/>
      <c r="O80" s="266"/>
      <c r="P80" s="266"/>
      <c r="Q80" s="37"/>
      <c r="R80" s="38"/>
    </row>
    <row r="81" spans="2:47" s="1" customFormat="1" ht="7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8"/>
    </row>
    <row r="82" spans="2:47" s="1" customFormat="1" ht="18" customHeight="1">
      <c r="B82" s="36"/>
      <c r="C82" s="32" t="s">
        <v>21</v>
      </c>
      <c r="D82" s="37"/>
      <c r="E82" s="37"/>
      <c r="F82" s="30" t="str">
        <f>F10</f>
        <v>Dolnozemská cesta 1, 852 35 Bratislava</v>
      </c>
      <c r="G82" s="37"/>
      <c r="H82" s="37"/>
      <c r="I82" s="37"/>
      <c r="J82" s="37"/>
      <c r="K82" s="32" t="s">
        <v>23</v>
      </c>
      <c r="L82" s="37"/>
      <c r="M82" s="194">
        <f>IF(O10="","",O10)</f>
        <v>43346</v>
      </c>
      <c r="N82" s="194"/>
      <c r="O82" s="194"/>
      <c r="P82" s="194"/>
      <c r="Q82" s="37"/>
      <c r="R82" s="38"/>
    </row>
    <row r="83" spans="2:47" s="1" customFormat="1" ht="7" customHeight="1"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8"/>
    </row>
    <row r="84" spans="2:47" s="1" customFormat="1">
      <c r="B84" s="36"/>
      <c r="C84" s="32" t="s">
        <v>24</v>
      </c>
      <c r="D84" s="37"/>
      <c r="E84" s="37"/>
      <c r="F84" s="30" t="str">
        <f>E13</f>
        <v>Ekonomická univerzita v Bratislave</v>
      </c>
      <c r="G84" s="37"/>
      <c r="H84" s="37"/>
      <c r="I84" s="37"/>
      <c r="J84" s="37"/>
      <c r="K84" s="32" t="s">
        <v>30</v>
      </c>
      <c r="L84" s="37"/>
      <c r="M84" s="214" t="str">
        <f>E19</f>
        <v>Ing.arch. Rastislav Mikluš</v>
      </c>
      <c r="N84" s="214"/>
      <c r="O84" s="214"/>
      <c r="P84" s="214"/>
      <c r="Q84" s="214"/>
      <c r="R84" s="38"/>
    </row>
    <row r="85" spans="2:47" s="1" customFormat="1" ht="14.5" customHeight="1">
      <c r="B85" s="36"/>
      <c r="C85" s="32" t="s">
        <v>28</v>
      </c>
      <c r="D85" s="37"/>
      <c r="E85" s="37"/>
      <c r="F85" s="30" t="str">
        <f>IF(E16="","",E16)</f>
        <v>Vyplň údaj</v>
      </c>
      <c r="G85" s="37"/>
      <c r="H85" s="37"/>
      <c r="I85" s="37"/>
      <c r="J85" s="37"/>
      <c r="K85" s="32" t="s">
        <v>34</v>
      </c>
      <c r="L85" s="37"/>
      <c r="M85" s="214" t="str">
        <f>E22</f>
        <v>Žákovičová</v>
      </c>
      <c r="N85" s="214"/>
      <c r="O85" s="214"/>
      <c r="P85" s="214"/>
      <c r="Q85" s="214"/>
      <c r="R85" s="38"/>
    </row>
    <row r="86" spans="2:47" s="1" customFormat="1" ht="10.4" customHeight="1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8"/>
    </row>
    <row r="87" spans="2:47" s="1" customFormat="1" ht="29.25" customHeight="1">
      <c r="B87" s="36"/>
      <c r="C87" s="275" t="s">
        <v>119</v>
      </c>
      <c r="D87" s="276"/>
      <c r="E87" s="276"/>
      <c r="F87" s="276"/>
      <c r="G87" s="276"/>
      <c r="H87" s="117"/>
      <c r="I87" s="117"/>
      <c r="J87" s="117"/>
      <c r="K87" s="117"/>
      <c r="L87" s="117"/>
      <c r="M87" s="117"/>
      <c r="N87" s="275" t="s">
        <v>120</v>
      </c>
      <c r="O87" s="276"/>
      <c r="P87" s="276"/>
      <c r="Q87" s="276"/>
      <c r="R87" s="38"/>
    </row>
    <row r="88" spans="2:47" s="1" customFormat="1" ht="10.4" customHeight="1"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8"/>
    </row>
    <row r="89" spans="2:47" s="1" customFormat="1" ht="29.25" customHeight="1">
      <c r="B89" s="36"/>
      <c r="C89" s="125" t="s">
        <v>121</v>
      </c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240">
        <f>N138</f>
        <v>0</v>
      </c>
      <c r="O89" s="277"/>
      <c r="P89" s="277"/>
      <c r="Q89" s="277"/>
      <c r="R89" s="38"/>
      <c r="AU89" s="21" t="s">
        <v>122</v>
      </c>
    </row>
    <row r="90" spans="2:47" s="7" customFormat="1" ht="25" customHeight="1">
      <c r="B90" s="126"/>
      <c r="C90" s="127"/>
      <c r="D90" s="128" t="s">
        <v>123</v>
      </c>
      <c r="E90" s="127"/>
      <c r="F90" s="127"/>
      <c r="G90" s="127"/>
      <c r="H90" s="127"/>
      <c r="I90" s="127"/>
      <c r="J90" s="127"/>
      <c r="K90" s="127"/>
      <c r="L90" s="127"/>
      <c r="M90" s="127"/>
      <c r="N90" s="278">
        <f>N139</f>
        <v>0</v>
      </c>
      <c r="O90" s="279"/>
      <c r="P90" s="279"/>
      <c r="Q90" s="279"/>
      <c r="R90" s="129"/>
    </row>
    <row r="91" spans="2:47" s="8" customFormat="1" ht="19.899999999999999" customHeight="1">
      <c r="B91" s="130"/>
      <c r="C91" s="99"/>
      <c r="D91" s="106" t="s">
        <v>124</v>
      </c>
      <c r="E91" s="99"/>
      <c r="F91" s="99"/>
      <c r="G91" s="99"/>
      <c r="H91" s="99"/>
      <c r="I91" s="99"/>
      <c r="J91" s="99"/>
      <c r="K91" s="99"/>
      <c r="L91" s="99"/>
      <c r="M91" s="99"/>
      <c r="N91" s="233">
        <f>N140</f>
        <v>0</v>
      </c>
      <c r="O91" s="234"/>
      <c r="P91" s="234"/>
      <c r="Q91" s="234"/>
      <c r="R91" s="131"/>
    </row>
    <row r="92" spans="2:47" s="8" customFormat="1" ht="19.899999999999999" customHeight="1">
      <c r="B92" s="130"/>
      <c r="C92" s="99"/>
      <c r="D92" s="106" t="s">
        <v>125</v>
      </c>
      <c r="E92" s="99"/>
      <c r="F92" s="99"/>
      <c r="G92" s="99"/>
      <c r="H92" s="99"/>
      <c r="I92" s="99"/>
      <c r="J92" s="99"/>
      <c r="K92" s="99"/>
      <c r="L92" s="99"/>
      <c r="M92" s="99"/>
      <c r="N92" s="233">
        <f>N143</f>
        <v>0</v>
      </c>
      <c r="O92" s="234"/>
      <c r="P92" s="234"/>
      <c r="Q92" s="234"/>
      <c r="R92" s="131"/>
    </row>
    <row r="93" spans="2:47" s="8" customFormat="1" ht="19.899999999999999" customHeight="1">
      <c r="B93" s="130"/>
      <c r="C93" s="99"/>
      <c r="D93" s="106" t="s">
        <v>126</v>
      </c>
      <c r="E93" s="99"/>
      <c r="F93" s="99"/>
      <c r="G93" s="99"/>
      <c r="H93" s="99"/>
      <c r="I93" s="99"/>
      <c r="J93" s="99"/>
      <c r="K93" s="99"/>
      <c r="L93" s="99"/>
      <c r="M93" s="99"/>
      <c r="N93" s="233">
        <f>N173</f>
        <v>0</v>
      </c>
      <c r="O93" s="234"/>
      <c r="P93" s="234"/>
      <c r="Q93" s="234"/>
      <c r="R93" s="131"/>
    </row>
    <row r="94" spans="2:47" s="8" customFormat="1" ht="19.899999999999999" customHeight="1">
      <c r="B94" s="130"/>
      <c r="C94" s="99"/>
      <c r="D94" s="106" t="s">
        <v>127</v>
      </c>
      <c r="E94" s="99"/>
      <c r="F94" s="99"/>
      <c r="G94" s="99"/>
      <c r="H94" s="99"/>
      <c r="I94" s="99"/>
      <c r="J94" s="99"/>
      <c r="K94" s="99"/>
      <c r="L94" s="99"/>
      <c r="M94" s="99"/>
      <c r="N94" s="233">
        <f>N226</f>
        <v>0</v>
      </c>
      <c r="O94" s="234"/>
      <c r="P94" s="234"/>
      <c r="Q94" s="234"/>
      <c r="R94" s="131"/>
    </row>
    <row r="95" spans="2:47" s="7" customFormat="1" ht="25" customHeight="1">
      <c r="B95" s="126"/>
      <c r="C95" s="127"/>
      <c r="D95" s="128" t="s">
        <v>128</v>
      </c>
      <c r="E95" s="127"/>
      <c r="F95" s="127"/>
      <c r="G95" s="127"/>
      <c r="H95" s="127"/>
      <c r="I95" s="127"/>
      <c r="J95" s="127"/>
      <c r="K95" s="127"/>
      <c r="L95" s="127"/>
      <c r="M95" s="127"/>
      <c r="N95" s="278">
        <f>N228</f>
        <v>0</v>
      </c>
      <c r="O95" s="279"/>
      <c r="P95" s="279"/>
      <c r="Q95" s="279"/>
      <c r="R95" s="129"/>
    </row>
    <row r="96" spans="2:47" s="8" customFormat="1" ht="19.899999999999999" customHeight="1">
      <c r="B96" s="130"/>
      <c r="C96" s="99"/>
      <c r="D96" s="106" t="s">
        <v>129</v>
      </c>
      <c r="E96" s="99"/>
      <c r="F96" s="99"/>
      <c r="G96" s="99"/>
      <c r="H96" s="99"/>
      <c r="I96" s="99"/>
      <c r="J96" s="99"/>
      <c r="K96" s="99"/>
      <c r="L96" s="99"/>
      <c r="M96" s="99"/>
      <c r="N96" s="233">
        <f>N229</f>
        <v>0</v>
      </c>
      <c r="O96" s="234"/>
      <c r="P96" s="234"/>
      <c r="Q96" s="234"/>
      <c r="R96" s="131"/>
    </row>
    <row r="97" spans="2:21" s="8" customFormat="1" ht="19.899999999999999" customHeight="1">
      <c r="B97" s="130"/>
      <c r="C97" s="99"/>
      <c r="D97" s="106" t="s">
        <v>130</v>
      </c>
      <c r="E97" s="99"/>
      <c r="F97" s="99"/>
      <c r="G97" s="99"/>
      <c r="H97" s="99"/>
      <c r="I97" s="99"/>
      <c r="J97" s="99"/>
      <c r="K97" s="99"/>
      <c r="L97" s="99"/>
      <c r="M97" s="99"/>
      <c r="N97" s="233">
        <f>N232</f>
        <v>0</v>
      </c>
      <c r="O97" s="234"/>
      <c r="P97" s="234"/>
      <c r="Q97" s="234"/>
      <c r="R97" s="131"/>
    </row>
    <row r="98" spans="2:21" s="8" customFormat="1" ht="19.899999999999999" customHeight="1">
      <c r="B98" s="130"/>
      <c r="C98" s="99"/>
      <c r="D98" s="106" t="s">
        <v>131</v>
      </c>
      <c r="E98" s="99"/>
      <c r="F98" s="99"/>
      <c r="G98" s="99"/>
      <c r="H98" s="99"/>
      <c r="I98" s="99"/>
      <c r="J98" s="99"/>
      <c r="K98" s="99"/>
      <c r="L98" s="99"/>
      <c r="M98" s="99"/>
      <c r="N98" s="233">
        <f>N239</f>
        <v>0</v>
      </c>
      <c r="O98" s="234"/>
      <c r="P98" s="234"/>
      <c r="Q98" s="234"/>
      <c r="R98" s="131"/>
    </row>
    <row r="99" spans="2:21" s="8" customFormat="1" ht="19.899999999999999" customHeight="1">
      <c r="B99" s="130"/>
      <c r="C99" s="99"/>
      <c r="D99" s="106" t="s">
        <v>132</v>
      </c>
      <c r="E99" s="99"/>
      <c r="F99" s="99"/>
      <c r="G99" s="99"/>
      <c r="H99" s="99"/>
      <c r="I99" s="99"/>
      <c r="J99" s="99"/>
      <c r="K99" s="99"/>
      <c r="L99" s="99"/>
      <c r="M99" s="99"/>
      <c r="N99" s="233">
        <f>N244</f>
        <v>0</v>
      </c>
      <c r="O99" s="234"/>
      <c r="P99" s="234"/>
      <c r="Q99" s="234"/>
      <c r="R99" s="131"/>
    </row>
    <row r="100" spans="2:21" s="8" customFormat="1" ht="19.899999999999999" customHeight="1">
      <c r="B100" s="130"/>
      <c r="C100" s="99"/>
      <c r="D100" s="106" t="s">
        <v>133</v>
      </c>
      <c r="E100" s="99"/>
      <c r="F100" s="99"/>
      <c r="G100" s="99"/>
      <c r="H100" s="99"/>
      <c r="I100" s="99"/>
      <c r="J100" s="99"/>
      <c r="K100" s="99"/>
      <c r="L100" s="99"/>
      <c r="M100" s="99"/>
      <c r="N100" s="233">
        <f>N257</f>
        <v>0</v>
      </c>
      <c r="O100" s="234"/>
      <c r="P100" s="234"/>
      <c r="Q100" s="234"/>
      <c r="R100" s="131"/>
    </row>
    <row r="101" spans="2:21" s="8" customFormat="1" ht="19.899999999999999" customHeight="1">
      <c r="B101" s="130"/>
      <c r="C101" s="99"/>
      <c r="D101" s="106" t="s">
        <v>134</v>
      </c>
      <c r="E101" s="99"/>
      <c r="F101" s="99"/>
      <c r="G101" s="99"/>
      <c r="H101" s="99"/>
      <c r="I101" s="99"/>
      <c r="J101" s="99"/>
      <c r="K101" s="99"/>
      <c r="L101" s="99"/>
      <c r="M101" s="99"/>
      <c r="N101" s="233">
        <f>N264</f>
        <v>0</v>
      </c>
      <c r="O101" s="234"/>
      <c r="P101" s="234"/>
      <c r="Q101" s="234"/>
      <c r="R101" s="131"/>
    </row>
    <row r="102" spans="2:21" s="8" customFormat="1" ht="19.899999999999999" customHeight="1">
      <c r="B102" s="130"/>
      <c r="C102" s="99"/>
      <c r="D102" s="106" t="s">
        <v>135</v>
      </c>
      <c r="E102" s="99"/>
      <c r="F102" s="99"/>
      <c r="G102" s="99"/>
      <c r="H102" s="99"/>
      <c r="I102" s="99"/>
      <c r="J102" s="99"/>
      <c r="K102" s="99"/>
      <c r="L102" s="99"/>
      <c r="M102" s="99"/>
      <c r="N102" s="233">
        <f>N281</f>
        <v>0</v>
      </c>
      <c r="O102" s="234"/>
      <c r="P102" s="234"/>
      <c r="Q102" s="234"/>
      <c r="R102" s="131"/>
    </row>
    <row r="103" spans="2:21" s="8" customFormat="1" ht="19.899999999999999" customHeight="1">
      <c r="B103" s="130"/>
      <c r="C103" s="99"/>
      <c r="D103" s="106" t="s">
        <v>136</v>
      </c>
      <c r="E103" s="99"/>
      <c r="F103" s="99"/>
      <c r="G103" s="99"/>
      <c r="H103" s="99"/>
      <c r="I103" s="99"/>
      <c r="J103" s="99"/>
      <c r="K103" s="99"/>
      <c r="L103" s="99"/>
      <c r="M103" s="99"/>
      <c r="N103" s="233">
        <f>N289</f>
        <v>0</v>
      </c>
      <c r="O103" s="234"/>
      <c r="P103" s="234"/>
      <c r="Q103" s="234"/>
      <c r="R103" s="131"/>
    </row>
    <row r="104" spans="2:21" s="8" customFormat="1" ht="19.899999999999999" customHeight="1">
      <c r="B104" s="130"/>
      <c r="C104" s="99"/>
      <c r="D104" s="106" t="s">
        <v>137</v>
      </c>
      <c r="E104" s="99"/>
      <c r="F104" s="99"/>
      <c r="G104" s="99"/>
      <c r="H104" s="99"/>
      <c r="I104" s="99"/>
      <c r="J104" s="99"/>
      <c r="K104" s="99"/>
      <c r="L104" s="99"/>
      <c r="M104" s="99"/>
      <c r="N104" s="233">
        <f>N307</f>
        <v>0</v>
      </c>
      <c r="O104" s="234"/>
      <c r="P104" s="234"/>
      <c r="Q104" s="234"/>
      <c r="R104" s="131"/>
    </row>
    <row r="105" spans="2:21" s="8" customFormat="1" ht="19.899999999999999" customHeight="1">
      <c r="B105" s="130"/>
      <c r="C105" s="99"/>
      <c r="D105" s="106" t="s">
        <v>138</v>
      </c>
      <c r="E105" s="99"/>
      <c r="F105" s="99"/>
      <c r="G105" s="99"/>
      <c r="H105" s="99"/>
      <c r="I105" s="99"/>
      <c r="J105" s="99"/>
      <c r="K105" s="99"/>
      <c r="L105" s="99"/>
      <c r="M105" s="99"/>
      <c r="N105" s="233">
        <f>N315</f>
        <v>0</v>
      </c>
      <c r="O105" s="234"/>
      <c r="P105" s="234"/>
      <c r="Q105" s="234"/>
      <c r="R105" s="131"/>
    </row>
    <row r="106" spans="2:21" s="8" customFormat="1" ht="19.899999999999999" customHeight="1">
      <c r="B106" s="130"/>
      <c r="C106" s="99"/>
      <c r="D106" s="106" t="s">
        <v>139</v>
      </c>
      <c r="E106" s="99"/>
      <c r="F106" s="99"/>
      <c r="G106" s="99"/>
      <c r="H106" s="99"/>
      <c r="I106" s="99"/>
      <c r="J106" s="99"/>
      <c r="K106" s="99"/>
      <c r="L106" s="99"/>
      <c r="M106" s="99"/>
      <c r="N106" s="233">
        <f>N328</f>
        <v>0</v>
      </c>
      <c r="O106" s="234"/>
      <c r="P106" s="234"/>
      <c r="Q106" s="234"/>
      <c r="R106" s="131"/>
    </row>
    <row r="107" spans="2:21" s="7" customFormat="1" ht="25" customHeight="1">
      <c r="B107" s="126"/>
      <c r="C107" s="127"/>
      <c r="D107" s="128" t="s">
        <v>140</v>
      </c>
      <c r="E107" s="127"/>
      <c r="F107" s="127"/>
      <c r="G107" s="127"/>
      <c r="H107" s="127"/>
      <c r="I107" s="127"/>
      <c r="J107" s="127"/>
      <c r="K107" s="127"/>
      <c r="L107" s="127"/>
      <c r="M107" s="127"/>
      <c r="N107" s="278">
        <f>N332</f>
        <v>0</v>
      </c>
      <c r="O107" s="279"/>
      <c r="P107" s="279"/>
      <c r="Q107" s="279"/>
      <c r="R107" s="129"/>
    </row>
    <row r="108" spans="2:21" s="8" customFormat="1" ht="19.899999999999999" customHeight="1">
      <c r="B108" s="130"/>
      <c r="C108" s="99"/>
      <c r="D108" s="106" t="s">
        <v>141</v>
      </c>
      <c r="E108" s="99"/>
      <c r="F108" s="99"/>
      <c r="G108" s="99"/>
      <c r="H108" s="99"/>
      <c r="I108" s="99"/>
      <c r="J108" s="99"/>
      <c r="K108" s="99"/>
      <c r="L108" s="99"/>
      <c r="M108" s="99"/>
      <c r="N108" s="233">
        <f>N333</f>
        <v>0</v>
      </c>
      <c r="O108" s="234"/>
      <c r="P108" s="234"/>
      <c r="Q108" s="234"/>
      <c r="R108" s="131"/>
    </row>
    <row r="109" spans="2:21" s="7" customFormat="1" ht="25" customHeight="1">
      <c r="B109" s="126"/>
      <c r="C109" s="127"/>
      <c r="D109" s="128" t="s">
        <v>142</v>
      </c>
      <c r="E109" s="127"/>
      <c r="F109" s="127"/>
      <c r="G109" s="127"/>
      <c r="H109" s="127"/>
      <c r="I109" s="127"/>
      <c r="J109" s="127"/>
      <c r="K109" s="127"/>
      <c r="L109" s="127"/>
      <c r="M109" s="127"/>
      <c r="N109" s="278">
        <f>N336</f>
        <v>0</v>
      </c>
      <c r="O109" s="279"/>
      <c r="P109" s="279"/>
      <c r="Q109" s="279"/>
      <c r="R109" s="129"/>
    </row>
    <row r="110" spans="2:21" s="7" customFormat="1" ht="25" customHeight="1">
      <c r="B110" s="126"/>
      <c r="C110" s="127"/>
      <c r="D110" s="128" t="s">
        <v>143</v>
      </c>
      <c r="E110" s="127"/>
      <c r="F110" s="127"/>
      <c r="G110" s="127"/>
      <c r="H110" s="127"/>
      <c r="I110" s="127"/>
      <c r="J110" s="127"/>
      <c r="K110" s="127"/>
      <c r="L110" s="127"/>
      <c r="M110" s="127"/>
      <c r="N110" s="278">
        <f>N341</f>
        <v>0</v>
      </c>
      <c r="O110" s="279"/>
      <c r="P110" s="279"/>
      <c r="Q110" s="279"/>
      <c r="R110" s="129"/>
    </row>
    <row r="111" spans="2:21" s="1" customFormat="1" ht="21.75" customHeight="1"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8"/>
    </row>
    <row r="112" spans="2:21" s="1" customFormat="1" ht="29.25" customHeight="1">
      <c r="B112" s="36"/>
      <c r="C112" s="125" t="s">
        <v>144</v>
      </c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277">
        <f>ROUND(N113+N114+N115+N116+N117+N118,2)</f>
        <v>0</v>
      </c>
      <c r="O112" s="280"/>
      <c r="P112" s="280"/>
      <c r="Q112" s="280"/>
      <c r="R112" s="38"/>
      <c r="T112" s="132"/>
      <c r="U112" s="133" t="s">
        <v>40</v>
      </c>
    </row>
    <row r="113" spans="2:65" s="1" customFormat="1" ht="18" customHeight="1">
      <c r="B113" s="134"/>
      <c r="C113" s="135"/>
      <c r="D113" s="242" t="s">
        <v>145</v>
      </c>
      <c r="E113" s="282"/>
      <c r="F113" s="282"/>
      <c r="G113" s="282"/>
      <c r="H113" s="282"/>
      <c r="I113" s="135"/>
      <c r="J113" s="135"/>
      <c r="K113" s="135"/>
      <c r="L113" s="135"/>
      <c r="M113" s="135"/>
      <c r="N113" s="241">
        <f>ROUND(N89*T113,2)</f>
        <v>0</v>
      </c>
      <c r="O113" s="281"/>
      <c r="P113" s="281"/>
      <c r="Q113" s="281"/>
      <c r="R113" s="137"/>
      <c r="S113" s="138"/>
      <c r="T113" s="139"/>
      <c r="U113" s="140" t="s">
        <v>43</v>
      </c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41" t="s">
        <v>146</v>
      </c>
      <c r="AZ113" s="138"/>
      <c r="BA113" s="138"/>
      <c r="BB113" s="138"/>
      <c r="BC113" s="138"/>
      <c r="BD113" s="138"/>
      <c r="BE113" s="142">
        <f t="shared" ref="BE113:BE118" si="0">IF(U113="základná",N113,0)</f>
        <v>0</v>
      </c>
      <c r="BF113" s="142">
        <f t="shared" ref="BF113:BF118" si="1">IF(U113="znížená",N113,0)</f>
        <v>0</v>
      </c>
      <c r="BG113" s="142">
        <f t="shared" ref="BG113:BG118" si="2">IF(U113="zákl. prenesená",N113,0)</f>
        <v>0</v>
      </c>
      <c r="BH113" s="142">
        <f t="shared" ref="BH113:BH118" si="3">IF(U113="zníž. prenesená",N113,0)</f>
        <v>0</v>
      </c>
      <c r="BI113" s="142">
        <f t="shared" ref="BI113:BI118" si="4">IF(U113="nulová",N113,0)</f>
        <v>0</v>
      </c>
      <c r="BJ113" s="141" t="s">
        <v>87</v>
      </c>
      <c r="BK113" s="138"/>
      <c r="BL113" s="138"/>
      <c r="BM113" s="138"/>
    </row>
    <row r="114" spans="2:65" s="1" customFormat="1" ht="18" customHeight="1">
      <c r="B114" s="134"/>
      <c r="C114" s="135"/>
      <c r="D114" s="242" t="s">
        <v>147</v>
      </c>
      <c r="E114" s="282"/>
      <c r="F114" s="282"/>
      <c r="G114" s="282"/>
      <c r="H114" s="282"/>
      <c r="I114" s="135"/>
      <c r="J114" s="135"/>
      <c r="K114" s="135"/>
      <c r="L114" s="135"/>
      <c r="M114" s="135"/>
      <c r="N114" s="241">
        <f>ROUND(N89*T114,2)</f>
        <v>0</v>
      </c>
      <c r="O114" s="281"/>
      <c r="P114" s="281"/>
      <c r="Q114" s="281"/>
      <c r="R114" s="137"/>
      <c r="S114" s="138"/>
      <c r="T114" s="139"/>
      <c r="U114" s="140" t="s">
        <v>43</v>
      </c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41" t="s">
        <v>146</v>
      </c>
      <c r="AZ114" s="138"/>
      <c r="BA114" s="138"/>
      <c r="BB114" s="138"/>
      <c r="BC114" s="138"/>
      <c r="BD114" s="138"/>
      <c r="BE114" s="142">
        <f t="shared" si="0"/>
        <v>0</v>
      </c>
      <c r="BF114" s="142">
        <f t="shared" si="1"/>
        <v>0</v>
      </c>
      <c r="BG114" s="142">
        <f t="shared" si="2"/>
        <v>0</v>
      </c>
      <c r="BH114" s="142">
        <f t="shared" si="3"/>
        <v>0</v>
      </c>
      <c r="BI114" s="142">
        <f t="shared" si="4"/>
        <v>0</v>
      </c>
      <c r="BJ114" s="141" t="s">
        <v>87</v>
      </c>
      <c r="BK114" s="138"/>
      <c r="BL114" s="138"/>
      <c r="BM114" s="138"/>
    </row>
    <row r="115" spans="2:65" s="1" customFormat="1" ht="18" customHeight="1">
      <c r="B115" s="134"/>
      <c r="C115" s="135"/>
      <c r="D115" s="242" t="s">
        <v>148</v>
      </c>
      <c r="E115" s="282"/>
      <c r="F115" s="282"/>
      <c r="G115" s="282"/>
      <c r="H115" s="282"/>
      <c r="I115" s="135"/>
      <c r="J115" s="135"/>
      <c r="K115" s="135"/>
      <c r="L115" s="135"/>
      <c r="M115" s="135"/>
      <c r="N115" s="241">
        <f>ROUND(N89*T115,2)</f>
        <v>0</v>
      </c>
      <c r="O115" s="281"/>
      <c r="P115" s="281"/>
      <c r="Q115" s="281"/>
      <c r="R115" s="137"/>
      <c r="S115" s="138"/>
      <c r="T115" s="139"/>
      <c r="U115" s="140" t="s">
        <v>43</v>
      </c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41" t="s">
        <v>146</v>
      </c>
      <c r="AZ115" s="138"/>
      <c r="BA115" s="138"/>
      <c r="BB115" s="138"/>
      <c r="BC115" s="138"/>
      <c r="BD115" s="138"/>
      <c r="BE115" s="142">
        <f t="shared" si="0"/>
        <v>0</v>
      </c>
      <c r="BF115" s="142">
        <f t="shared" si="1"/>
        <v>0</v>
      </c>
      <c r="BG115" s="142">
        <f t="shared" si="2"/>
        <v>0</v>
      </c>
      <c r="BH115" s="142">
        <f t="shared" si="3"/>
        <v>0</v>
      </c>
      <c r="BI115" s="142">
        <f t="shared" si="4"/>
        <v>0</v>
      </c>
      <c r="BJ115" s="141" t="s">
        <v>87</v>
      </c>
      <c r="BK115" s="138"/>
      <c r="BL115" s="138"/>
      <c r="BM115" s="138"/>
    </row>
    <row r="116" spans="2:65" s="1" customFormat="1" ht="18" customHeight="1">
      <c r="B116" s="134"/>
      <c r="C116" s="135"/>
      <c r="D116" s="242" t="s">
        <v>149</v>
      </c>
      <c r="E116" s="282"/>
      <c r="F116" s="282"/>
      <c r="G116" s="282"/>
      <c r="H116" s="282"/>
      <c r="I116" s="135"/>
      <c r="J116" s="135"/>
      <c r="K116" s="135"/>
      <c r="L116" s="135"/>
      <c r="M116" s="135"/>
      <c r="N116" s="241">
        <f>ROUND(N89*T116,2)</f>
        <v>0</v>
      </c>
      <c r="O116" s="281"/>
      <c r="P116" s="281"/>
      <c r="Q116" s="281"/>
      <c r="R116" s="137"/>
      <c r="S116" s="138"/>
      <c r="T116" s="139"/>
      <c r="U116" s="140" t="s">
        <v>43</v>
      </c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  <c r="AW116" s="138"/>
      <c r="AX116" s="138"/>
      <c r="AY116" s="141" t="s">
        <v>146</v>
      </c>
      <c r="AZ116" s="138"/>
      <c r="BA116" s="138"/>
      <c r="BB116" s="138"/>
      <c r="BC116" s="138"/>
      <c r="BD116" s="138"/>
      <c r="BE116" s="142">
        <f t="shared" si="0"/>
        <v>0</v>
      </c>
      <c r="BF116" s="142">
        <f t="shared" si="1"/>
        <v>0</v>
      </c>
      <c r="BG116" s="142">
        <f t="shared" si="2"/>
        <v>0</v>
      </c>
      <c r="BH116" s="142">
        <f t="shared" si="3"/>
        <v>0</v>
      </c>
      <c r="BI116" s="142">
        <f t="shared" si="4"/>
        <v>0</v>
      </c>
      <c r="BJ116" s="141" t="s">
        <v>87</v>
      </c>
      <c r="BK116" s="138"/>
      <c r="BL116" s="138"/>
      <c r="BM116" s="138"/>
    </row>
    <row r="117" spans="2:65" s="1" customFormat="1" ht="18" customHeight="1">
      <c r="B117" s="134"/>
      <c r="C117" s="135"/>
      <c r="D117" s="242" t="s">
        <v>150</v>
      </c>
      <c r="E117" s="282"/>
      <c r="F117" s="282"/>
      <c r="G117" s="282"/>
      <c r="H117" s="282"/>
      <c r="I117" s="135"/>
      <c r="J117" s="135"/>
      <c r="K117" s="135"/>
      <c r="L117" s="135"/>
      <c r="M117" s="135"/>
      <c r="N117" s="241">
        <f>ROUND(N89*T117,2)</f>
        <v>0</v>
      </c>
      <c r="O117" s="281"/>
      <c r="P117" s="281"/>
      <c r="Q117" s="281"/>
      <c r="R117" s="137"/>
      <c r="S117" s="138"/>
      <c r="T117" s="139"/>
      <c r="U117" s="140" t="s">
        <v>43</v>
      </c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41" t="s">
        <v>146</v>
      </c>
      <c r="AZ117" s="138"/>
      <c r="BA117" s="138"/>
      <c r="BB117" s="138"/>
      <c r="BC117" s="138"/>
      <c r="BD117" s="138"/>
      <c r="BE117" s="142">
        <f t="shared" si="0"/>
        <v>0</v>
      </c>
      <c r="BF117" s="142">
        <f t="shared" si="1"/>
        <v>0</v>
      </c>
      <c r="BG117" s="142">
        <f t="shared" si="2"/>
        <v>0</v>
      </c>
      <c r="BH117" s="142">
        <f t="shared" si="3"/>
        <v>0</v>
      </c>
      <c r="BI117" s="142">
        <f t="shared" si="4"/>
        <v>0</v>
      </c>
      <c r="BJ117" s="141" t="s">
        <v>87</v>
      </c>
      <c r="BK117" s="138"/>
      <c r="BL117" s="138"/>
      <c r="BM117" s="138"/>
    </row>
    <row r="118" spans="2:65" s="1" customFormat="1" ht="18" customHeight="1">
      <c r="B118" s="134"/>
      <c r="C118" s="135"/>
      <c r="D118" s="136" t="s">
        <v>151</v>
      </c>
      <c r="E118" s="135"/>
      <c r="F118" s="135"/>
      <c r="G118" s="135"/>
      <c r="H118" s="135"/>
      <c r="I118" s="135"/>
      <c r="J118" s="135"/>
      <c r="K118" s="135"/>
      <c r="L118" s="135"/>
      <c r="M118" s="135"/>
      <c r="N118" s="241">
        <f>ROUND(N89*T118,2)</f>
        <v>0</v>
      </c>
      <c r="O118" s="281"/>
      <c r="P118" s="281"/>
      <c r="Q118" s="281"/>
      <c r="R118" s="137"/>
      <c r="S118" s="138"/>
      <c r="T118" s="143"/>
      <c r="U118" s="144" t="s">
        <v>43</v>
      </c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41" t="s">
        <v>152</v>
      </c>
      <c r="AZ118" s="138"/>
      <c r="BA118" s="138"/>
      <c r="BB118" s="138"/>
      <c r="BC118" s="138"/>
      <c r="BD118" s="138"/>
      <c r="BE118" s="142">
        <f t="shared" si="0"/>
        <v>0</v>
      </c>
      <c r="BF118" s="142">
        <f t="shared" si="1"/>
        <v>0</v>
      </c>
      <c r="BG118" s="142">
        <f t="shared" si="2"/>
        <v>0</v>
      </c>
      <c r="BH118" s="142">
        <f t="shared" si="3"/>
        <v>0</v>
      </c>
      <c r="BI118" s="142">
        <f t="shared" si="4"/>
        <v>0</v>
      </c>
      <c r="BJ118" s="141" t="s">
        <v>87</v>
      </c>
      <c r="BK118" s="138"/>
      <c r="BL118" s="138"/>
      <c r="BM118" s="138"/>
    </row>
    <row r="119" spans="2:65" s="1" customFormat="1"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8"/>
    </row>
    <row r="120" spans="2:65" s="1" customFormat="1" ht="29.25" customHeight="1">
      <c r="B120" s="36"/>
      <c r="C120" s="116" t="s">
        <v>106</v>
      </c>
      <c r="D120" s="117"/>
      <c r="E120" s="117"/>
      <c r="F120" s="117"/>
      <c r="G120" s="117"/>
      <c r="H120" s="117"/>
      <c r="I120" s="117"/>
      <c r="J120" s="117"/>
      <c r="K120" s="117"/>
      <c r="L120" s="215">
        <f>ROUND(SUM(N89+N112),2)</f>
        <v>0</v>
      </c>
      <c r="M120" s="215"/>
      <c r="N120" s="215"/>
      <c r="O120" s="215"/>
      <c r="P120" s="215"/>
      <c r="Q120" s="215"/>
      <c r="R120" s="38"/>
    </row>
    <row r="121" spans="2:65" s="1" customFormat="1" ht="7" customHeight="1">
      <c r="B121" s="60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2"/>
    </row>
    <row r="125" spans="2:65" s="1" customFormat="1" ht="7" customHeight="1">
      <c r="B125" s="63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5"/>
    </row>
    <row r="126" spans="2:65" s="1" customFormat="1" ht="37" customHeight="1">
      <c r="B126" s="36"/>
      <c r="C126" s="210" t="s">
        <v>153</v>
      </c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38"/>
    </row>
    <row r="127" spans="2:65" s="1" customFormat="1" ht="7" customHeight="1"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8"/>
    </row>
    <row r="128" spans="2:65" s="1" customFormat="1" ht="30" customHeight="1">
      <c r="B128" s="36"/>
      <c r="C128" s="32" t="s">
        <v>17</v>
      </c>
      <c r="D128" s="37"/>
      <c r="E128" s="37"/>
      <c r="F128" s="264" t="str">
        <f>F6</f>
        <v>Stavebné úpravy hygienických zriadení - EUvBA</v>
      </c>
      <c r="G128" s="265"/>
      <c r="H128" s="265"/>
      <c r="I128" s="265"/>
      <c r="J128" s="265"/>
      <c r="K128" s="265"/>
      <c r="L128" s="265"/>
      <c r="M128" s="265"/>
      <c r="N128" s="265"/>
      <c r="O128" s="265"/>
      <c r="P128" s="265"/>
      <c r="Q128" s="37"/>
      <c r="R128" s="38"/>
    </row>
    <row r="129" spans="2:65" ht="30" customHeight="1">
      <c r="B129" s="25"/>
      <c r="C129" s="32" t="s">
        <v>113</v>
      </c>
      <c r="D129" s="28"/>
      <c r="E129" s="28"/>
      <c r="F129" s="264" t="s">
        <v>114</v>
      </c>
      <c r="G129" s="204"/>
      <c r="H129" s="204"/>
      <c r="I129" s="204"/>
      <c r="J129" s="204"/>
      <c r="K129" s="204"/>
      <c r="L129" s="204"/>
      <c r="M129" s="204"/>
      <c r="N129" s="204"/>
      <c r="O129" s="204"/>
      <c r="P129" s="204"/>
      <c r="Q129" s="28"/>
      <c r="R129" s="26"/>
    </row>
    <row r="130" spans="2:65" s="1" customFormat="1" ht="37" customHeight="1">
      <c r="B130" s="36"/>
      <c r="C130" s="70" t="s">
        <v>115</v>
      </c>
      <c r="D130" s="37"/>
      <c r="E130" s="37"/>
      <c r="F130" s="221" t="str">
        <f>F8</f>
        <v>F - Toalety typ  F</v>
      </c>
      <c r="G130" s="266"/>
      <c r="H130" s="266"/>
      <c r="I130" s="266"/>
      <c r="J130" s="266"/>
      <c r="K130" s="266"/>
      <c r="L130" s="266"/>
      <c r="M130" s="266"/>
      <c r="N130" s="266"/>
      <c r="O130" s="266"/>
      <c r="P130" s="266"/>
      <c r="Q130" s="37"/>
      <c r="R130" s="38"/>
    </row>
    <row r="131" spans="2:65" s="1" customFormat="1" ht="7" customHeight="1">
      <c r="B131" s="36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8"/>
    </row>
    <row r="132" spans="2:65" s="1" customFormat="1" ht="18" customHeight="1">
      <c r="B132" s="36"/>
      <c r="C132" s="32" t="s">
        <v>21</v>
      </c>
      <c r="D132" s="37"/>
      <c r="E132" s="37"/>
      <c r="F132" s="30" t="str">
        <f>F10</f>
        <v>Dolnozemská cesta 1, 852 35 Bratislava</v>
      </c>
      <c r="G132" s="37"/>
      <c r="H132" s="37"/>
      <c r="I132" s="37"/>
      <c r="J132" s="37"/>
      <c r="K132" s="32" t="s">
        <v>23</v>
      </c>
      <c r="L132" s="37"/>
      <c r="M132" s="194">
        <f>IF(O10="","",O10)</f>
        <v>43346</v>
      </c>
      <c r="N132" s="194"/>
      <c r="O132" s="194"/>
      <c r="P132" s="194"/>
      <c r="Q132" s="37"/>
      <c r="R132" s="38"/>
    </row>
    <row r="133" spans="2:65" s="1" customFormat="1" ht="7" customHeight="1">
      <c r="B133" s="36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8"/>
    </row>
    <row r="134" spans="2:65" s="1" customFormat="1">
      <c r="B134" s="36"/>
      <c r="C134" s="32" t="s">
        <v>24</v>
      </c>
      <c r="D134" s="37"/>
      <c r="E134" s="37"/>
      <c r="F134" s="30" t="str">
        <f>E13</f>
        <v>Ekonomická univerzita v Bratislave</v>
      </c>
      <c r="G134" s="37"/>
      <c r="H134" s="37"/>
      <c r="I134" s="37"/>
      <c r="J134" s="37"/>
      <c r="K134" s="32" t="s">
        <v>30</v>
      </c>
      <c r="L134" s="37"/>
      <c r="M134" s="214" t="str">
        <f>E19</f>
        <v>Ing.arch. Rastislav Mikluš</v>
      </c>
      <c r="N134" s="214"/>
      <c r="O134" s="214"/>
      <c r="P134" s="214"/>
      <c r="Q134" s="214"/>
      <c r="R134" s="38"/>
    </row>
    <row r="135" spans="2:65" s="1" customFormat="1" ht="14.5" customHeight="1">
      <c r="B135" s="36"/>
      <c r="C135" s="32" t="s">
        <v>28</v>
      </c>
      <c r="D135" s="37"/>
      <c r="E135" s="37"/>
      <c r="F135" s="30" t="str">
        <f>IF(E16="","",E16)</f>
        <v>Vyplň údaj</v>
      </c>
      <c r="G135" s="37"/>
      <c r="H135" s="37"/>
      <c r="I135" s="37"/>
      <c r="J135" s="37"/>
      <c r="K135" s="32" t="s">
        <v>34</v>
      </c>
      <c r="L135" s="37"/>
      <c r="M135" s="214" t="str">
        <f>E22</f>
        <v>Žákovičová</v>
      </c>
      <c r="N135" s="214"/>
      <c r="O135" s="214"/>
      <c r="P135" s="214"/>
      <c r="Q135" s="214"/>
      <c r="R135" s="38"/>
    </row>
    <row r="136" spans="2:65" s="1" customFormat="1" ht="10.4" customHeight="1">
      <c r="B136" s="36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8"/>
    </row>
    <row r="137" spans="2:65" s="9" customFormat="1" ht="29.25" customHeight="1">
      <c r="B137" s="145"/>
      <c r="C137" s="146" t="s">
        <v>154</v>
      </c>
      <c r="D137" s="147" t="s">
        <v>155</v>
      </c>
      <c r="E137" s="147" t="s">
        <v>58</v>
      </c>
      <c r="F137" s="283" t="s">
        <v>156</v>
      </c>
      <c r="G137" s="283"/>
      <c r="H137" s="283"/>
      <c r="I137" s="283"/>
      <c r="J137" s="147" t="s">
        <v>157</v>
      </c>
      <c r="K137" s="147" t="s">
        <v>158</v>
      </c>
      <c r="L137" s="283" t="s">
        <v>159</v>
      </c>
      <c r="M137" s="283"/>
      <c r="N137" s="283" t="s">
        <v>120</v>
      </c>
      <c r="O137" s="283"/>
      <c r="P137" s="283"/>
      <c r="Q137" s="284"/>
      <c r="R137" s="148"/>
      <c r="T137" s="76" t="s">
        <v>160</v>
      </c>
      <c r="U137" s="77" t="s">
        <v>40</v>
      </c>
      <c r="V137" s="77" t="s">
        <v>161</v>
      </c>
      <c r="W137" s="77" t="s">
        <v>162</v>
      </c>
      <c r="X137" s="77" t="s">
        <v>163</v>
      </c>
      <c r="Y137" s="77" t="s">
        <v>164</v>
      </c>
      <c r="Z137" s="77" t="s">
        <v>165</v>
      </c>
      <c r="AA137" s="78" t="s">
        <v>166</v>
      </c>
    </row>
    <row r="138" spans="2:65" s="1" customFormat="1" ht="29.25" customHeight="1">
      <c r="B138" s="36"/>
      <c r="C138" s="80" t="s">
        <v>117</v>
      </c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285">
        <f>BK138</f>
        <v>0</v>
      </c>
      <c r="O138" s="286"/>
      <c r="P138" s="286"/>
      <c r="Q138" s="286"/>
      <c r="R138" s="38"/>
      <c r="T138" s="79"/>
      <c r="U138" s="52"/>
      <c r="V138" s="52"/>
      <c r="W138" s="149">
        <f>W139+W228+W332+W336+W341+W343</f>
        <v>0</v>
      </c>
      <c r="X138" s="52"/>
      <c r="Y138" s="149">
        <f>Y139+Y228+Y332+Y336+Y341+Y343</f>
        <v>6.7217813500000005</v>
      </c>
      <c r="Z138" s="52"/>
      <c r="AA138" s="150">
        <f>AA139+AA228+AA332+AA336+AA341+AA343</f>
        <v>15.519702000000002</v>
      </c>
      <c r="AT138" s="21" t="s">
        <v>75</v>
      </c>
      <c r="AU138" s="21" t="s">
        <v>122</v>
      </c>
      <c r="BK138" s="151">
        <f>BK139+BK228+BK332+BK336+BK341+BK343</f>
        <v>0</v>
      </c>
    </row>
    <row r="139" spans="2:65" s="10" customFormat="1" ht="37.4" customHeight="1">
      <c r="B139" s="152"/>
      <c r="C139" s="153"/>
      <c r="D139" s="154" t="s">
        <v>123</v>
      </c>
      <c r="E139" s="154"/>
      <c r="F139" s="154"/>
      <c r="G139" s="154"/>
      <c r="H139" s="154"/>
      <c r="I139" s="154"/>
      <c r="J139" s="154"/>
      <c r="K139" s="154"/>
      <c r="L139" s="154"/>
      <c r="M139" s="154"/>
      <c r="N139" s="287">
        <f>BK139</f>
        <v>0</v>
      </c>
      <c r="O139" s="288"/>
      <c r="P139" s="288"/>
      <c r="Q139" s="288"/>
      <c r="R139" s="155"/>
      <c r="T139" s="156"/>
      <c r="U139" s="153"/>
      <c r="V139" s="153"/>
      <c r="W139" s="157">
        <f>W140+W143+W173+W226</f>
        <v>0</v>
      </c>
      <c r="X139" s="153"/>
      <c r="Y139" s="157">
        <f>Y140+Y143+Y173+Y226</f>
        <v>4.6117003300000006</v>
      </c>
      <c r="Z139" s="153"/>
      <c r="AA139" s="158">
        <f>AA140+AA143+AA173+AA226</f>
        <v>15.519702000000002</v>
      </c>
      <c r="AR139" s="159" t="s">
        <v>82</v>
      </c>
      <c r="AT139" s="160" t="s">
        <v>75</v>
      </c>
      <c r="AU139" s="160" t="s">
        <v>76</v>
      </c>
      <c r="AY139" s="159" t="s">
        <v>167</v>
      </c>
      <c r="BK139" s="161">
        <f>BK140+BK143+BK173+BK226</f>
        <v>0</v>
      </c>
    </row>
    <row r="140" spans="2:65" s="10" customFormat="1" ht="19.899999999999999" customHeight="1">
      <c r="B140" s="152"/>
      <c r="C140" s="153"/>
      <c r="D140" s="162" t="s">
        <v>124</v>
      </c>
      <c r="E140" s="162"/>
      <c r="F140" s="162"/>
      <c r="G140" s="162"/>
      <c r="H140" s="162"/>
      <c r="I140" s="162"/>
      <c r="J140" s="162"/>
      <c r="K140" s="162"/>
      <c r="L140" s="162"/>
      <c r="M140" s="162"/>
      <c r="N140" s="258">
        <f>BK140</f>
        <v>0</v>
      </c>
      <c r="O140" s="259"/>
      <c r="P140" s="259"/>
      <c r="Q140" s="259"/>
      <c r="R140" s="155"/>
      <c r="T140" s="156"/>
      <c r="U140" s="153"/>
      <c r="V140" s="153"/>
      <c r="W140" s="157">
        <f>SUM(W141:W142)</f>
        <v>0</v>
      </c>
      <c r="X140" s="153"/>
      <c r="Y140" s="157">
        <f>SUM(Y141:Y142)</f>
        <v>8.2439999999999999E-2</v>
      </c>
      <c r="Z140" s="153"/>
      <c r="AA140" s="158">
        <f>SUM(AA141:AA142)</f>
        <v>0</v>
      </c>
      <c r="AR140" s="159" t="s">
        <v>82</v>
      </c>
      <c r="AT140" s="160" t="s">
        <v>75</v>
      </c>
      <c r="AU140" s="160" t="s">
        <v>82</v>
      </c>
      <c r="AY140" s="159" t="s">
        <v>167</v>
      </c>
      <c r="BK140" s="161">
        <f>SUM(BK141:BK142)</f>
        <v>0</v>
      </c>
    </row>
    <row r="141" spans="2:65" s="1" customFormat="1" ht="38.25" customHeight="1">
      <c r="B141" s="134"/>
      <c r="C141" s="163" t="s">
        <v>82</v>
      </c>
      <c r="D141" s="163" t="s">
        <v>168</v>
      </c>
      <c r="E141" s="164" t="s">
        <v>169</v>
      </c>
      <c r="F141" s="244" t="s">
        <v>170</v>
      </c>
      <c r="G141" s="244"/>
      <c r="H141" s="244"/>
      <c r="I141" s="244"/>
      <c r="J141" s="165" t="s">
        <v>171</v>
      </c>
      <c r="K141" s="166">
        <v>5</v>
      </c>
      <c r="L141" s="255">
        <v>0</v>
      </c>
      <c r="M141" s="255"/>
      <c r="N141" s="254">
        <f>ROUND(L141*K141,3)</f>
        <v>0</v>
      </c>
      <c r="O141" s="254"/>
      <c r="P141" s="254"/>
      <c r="Q141" s="254"/>
      <c r="R141" s="137"/>
      <c r="T141" s="168" t="s">
        <v>5</v>
      </c>
      <c r="U141" s="45" t="s">
        <v>43</v>
      </c>
      <c r="V141" s="37"/>
      <c r="W141" s="169">
        <f>V141*K141</f>
        <v>0</v>
      </c>
      <c r="X141" s="169">
        <v>6.1599999999999997E-3</v>
      </c>
      <c r="Y141" s="169">
        <f>X141*K141</f>
        <v>3.0799999999999998E-2</v>
      </c>
      <c r="Z141" s="169">
        <v>0</v>
      </c>
      <c r="AA141" s="170">
        <f>Z141*K141</f>
        <v>0</v>
      </c>
      <c r="AR141" s="21" t="s">
        <v>172</v>
      </c>
      <c r="AT141" s="21" t="s">
        <v>168</v>
      </c>
      <c r="AU141" s="21" t="s">
        <v>87</v>
      </c>
      <c r="AY141" s="21" t="s">
        <v>167</v>
      </c>
      <c r="BE141" s="110">
        <f>IF(U141="základná",N141,0)</f>
        <v>0</v>
      </c>
      <c r="BF141" s="110">
        <f>IF(U141="znížená",N141,0)</f>
        <v>0</v>
      </c>
      <c r="BG141" s="110">
        <f>IF(U141="zákl. prenesená",N141,0)</f>
        <v>0</v>
      </c>
      <c r="BH141" s="110">
        <f>IF(U141="zníž. prenesená",N141,0)</f>
        <v>0</v>
      </c>
      <c r="BI141" s="110">
        <f>IF(U141="nulová",N141,0)</f>
        <v>0</v>
      </c>
      <c r="BJ141" s="21" t="s">
        <v>87</v>
      </c>
      <c r="BK141" s="171">
        <f>ROUND(L141*K141,3)</f>
        <v>0</v>
      </c>
      <c r="BL141" s="21" t="s">
        <v>172</v>
      </c>
      <c r="BM141" s="21" t="s">
        <v>173</v>
      </c>
    </row>
    <row r="142" spans="2:65" s="1" customFormat="1" ht="38.25" customHeight="1">
      <c r="B142" s="134"/>
      <c r="C142" s="163" t="s">
        <v>87</v>
      </c>
      <c r="D142" s="163" t="s">
        <v>168</v>
      </c>
      <c r="E142" s="164" t="s">
        <v>174</v>
      </c>
      <c r="F142" s="244" t="s">
        <v>175</v>
      </c>
      <c r="G142" s="244"/>
      <c r="H142" s="244"/>
      <c r="I142" s="244"/>
      <c r="J142" s="165" t="s">
        <v>171</v>
      </c>
      <c r="K142" s="166">
        <v>2</v>
      </c>
      <c r="L142" s="255">
        <v>0</v>
      </c>
      <c r="M142" s="255"/>
      <c r="N142" s="254">
        <f>ROUND(L142*K142,3)</f>
        <v>0</v>
      </c>
      <c r="O142" s="254"/>
      <c r="P142" s="254"/>
      <c r="Q142" s="254"/>
      <c r="R142" s="137"/>
      <c r="T142" s="168" t="s">
        <v>5</v>
      </c>
      <c r="U142" s="45" t="s">
        <v>43</v>
      </c>
      <c r="V142" s="37"/>
      <c r="W142" s="169">
        <f>V142*K142</f>
        <v>0</v>
      </c>
      <c r="X142" s="169">
        <v>2.5819999999999999E-2</v>
      </c>
      <c r="Y142" s="169">
        <f>X142*K142</f>
        <v>5.1639999999999998E-2</v>
      </c>
      <c r="Z142" s="169">
        <v>0</v>
      </c>
      <c r="AA142" s="170">
        <f>Z142*K142</f>
        <v>0</v>
      </c>
      <c r="AR142" s="21" t="s">
        <v>172</v>
      </c>
      <c r="AT142" s="21" t="s">
        <v>168</v>
      </c>
      <c r="AU142" s="21" t="s">
        <v>87</v>
      </c>
      <c r="AY142" s="21" t="s">
        <v>167</v>
      </c>
      <c r="BE142" s="110">
        <f>IF(U142="základná",N142,0)</f>
        <v>0</v>
      </c>
      <c r="BF142" s="110">
        <f>IF(U142="znížená",N142,0)</f>
        <v>0</v>
      </c>
      <c r="BG142" s="110">
        <f>IF(U142="zákl. prenesená",N142,0)</f>
        <v>0</v>
      </c>
      <c r="BH142" s="110">
        <f>IF(U142="zníž. prenesená",N142,0)</f>
        <v>0</v>
      </c>
      <c r="BI142" s="110">
        <f>IF(U142="nulová",N142,0)</f>
        <v>0</v>
      </c>
      <c r="BJ142" s="21" t="s">
        <v>87</v>
      </c>
      <c r="BK142" s="171">
        <f>ROUND(L142*K142,3)</f>
        <v>0</v>
      </c>
      <c r="BL142" s="21" t="s">
        <v>172</v>
      </c>
      <c r="BM142" s="21" t="s">
        <v>176</v>
      </c>
    </row>
    <row r="143" spans="2:65" s="10" customFormat="1" ht="29.9" customHeight="1">
      <c r="B143" s="152"/>
      <c r="C143" s="153"/>
      <c r="D143" s="162" t="s">
        <v>125</v>
      </c>
      <c r="E143" s="162"/>
      <c r="F143" s="162"/>
      <c r="G143" s="162"/>
      <c r="H143" s="162"/>
      <c r="I143" s="162"/>
      <c r="J143" s="162"/>
      <c r="K143" s="162"/>
      <c r="L143" s="162"/>
      <c r="M143" s="162"/>
      <c r="N143" s="256">
        <f>BK143</f>
        <v>0</v>
      </c>
      <c r="O143" s="257"/>
      <c r="P143" s="257"/>
      <c r="Q143" s="257"/>
      <c r="R143" s="155"/>
      <c r="T143" s="156"/>
      <c r="U143" s="153"/>
      <c r="V143" s="153"/>
      <c r="W143" s="157">
        <f>SUM(W144:W172)</f>
        <v>0</v>
      </c>
      <c r="X143" s="153"/>
      <c r="Y143" s="157">
        <f>SUM(Y144:Y172)</f>
        <v>4.4872596300000005</v>
      </c>
      <c r="Z143" s="153"/>
      <c r="AA143" s="158">
        <f>SUM(AA144:AA172)</f>
        <v>0</v>
      </c>
      <c r="AR143" s="159" t="s">
        <v>82</v>
      </c>
      <c r="AT143" s="160" t="s">
        <v>75</v>
      </c>
      <c r="AU143" s="160" t="s">
        <v>82</v>
      </c>
      <c r="AY143" s="159" t="s">
        <v>167</v>
      </c>
      <c r="BK143" s="161">
        <f>SUM(BK144:BK172)</f>
        <v>0</v>
      </c>
    </row>
    <row r="144" spans="2:65" s="1" customFormat="1" ht="38.25" customHeight="1">
      <c r="B144" s="134"/>
      <c r="C144" s="163" t="s">
        <v>177</v>
      </c>
      <c r="D144" s="163" t="s">
        <v>168</v>
      </c>
      <c r="E144" s="164" t="s">
        <v>178</v>
      </c>
      <c r="F144" s="244" t="s">
        <v>179</v>
      </c>
      <c r="G144" s="244"/>
      <c r="H144" s="244"/>
      <c r="I144" s="244"/>
      <c r="J144" s="165" t="s">
        <v>171</v>
      </c>
      <c r="K144" s="166">
        <v>10</v>
      </c>
      <c r="L144" s="255">
        <v>0</v>
      </c>
      <c r="M144" s="255"/>
      <c r="N144" s="254">
        <f>ROUND(L144*K144,3)</f>
        <v>0</v>
      </c>
      <c r="O144" s="254"/>
      <c r="P144" s="254"/>
      <c r="Q144" s="254"/>
      <c r="R144" s="137"/>
      <c r="T144" s="168" t="s">
        <v>5</v>
      </c>
      <c r="U144" s="45" t="s">
        <v>43</v>
      </c>
      <c r="V144" s="37"/>
      <c r="W144" s="169">
        <f>V144*K144</f>
        <v>0</v>
      </c>
      <c r="X144" s="169">
        <v>3.8E-3</v>
      </c>
      <c r="Y144" s="169">
        <f>X144*K144</f>
        <v>3.7999999999999999E-2</v>
      </c>
      <c r="Z144" s="169">
        <v>0</v>
      </c>
      <c r="AA144" s="170">
        <f>Z144*K144</f>
        <v>0</v>
      </c>
      <c r="AR144" s="21" t="s">
        <v>172</v>
      </c>
      <c r="AT144" s="21" t="s">
        <v>168</v>
      </c>
      <c r="AU144" s="21" t="s">
        <v>87</v>
      </c>
      <c r="AY144" s="21" t="s">
        <v>167</v>
      </c>
      <c r="BE144" s="110">
        <f>IF(U144="základná",N144,0)</f>
        <v>0</v>
      </c>
      <c r="BF144" s="110">
        <f>IF(U144="znížená",N144,0)</f>
        <v>0</v>
      </c>
      <c r="BG144" s="110">
        <f>IF(U144="zákl. prenesená",N144,0)</f>
        <v>0</v>
      </c>
      <c r="BH144" s="110">
        <f>IF(U144="zníž. prenesená",N144,0)</f>
        <v>0</v>
      </c>
      <c r="BI144" s="110">
        <f>IF(U144="nulová",N144,0)</f>
        <v>0</v>
      </c>
      <c r="BJ144" s="21" t="s">
        <v>87</v>
      </c>
      <c r="BK144" s="171">
        <f>ROUND(L144*K144,3)</f>
        <v>0</v>
      </c>
      <c r="BL144" s="21" t="s">
        <v>172</v>
      </c>
      <c r="BM144" s="21" t="s">
        <v>180</v>
      </c>
    </row>
    <row r="145" spans="2:65" s="11" customFormat="1" ht="25.5" customHeight="1">
      <c r="B145" s="172"/>
      <c r="C145" s="173"/>
      <c r="D145" s="173"/>
      <c r="E145" s="174" t="s">
        <v>5</v>
      </c>
      <c r="F145" s="245" t="s">
        <v>181</v>
      </c>
      <c r="G145" s="246"/>
      <c r="H145" s="246"/>
      <c r="I145" s="246"/>
      <c r="J145" s="173"/>
      <c r="K145" s="175">
        <v>10</v>
      </c>
      <c r="L145" s="173"/>
      <c r="M145" s="173"/>
      <c r="N145" s="173"/>
      <c r="O145" s="173"/>
      <c r="P145" s="173"/>
      <c r="Q145" s="173"/>
      <c r="R145" s="176"/>
      <c r="T145" s="177"/>
      <c r="U145" s="173"/>
      <c r="V145" s="173"/>
      <c r="W145" s="173"/>
      <c r="X145" s="173"/>
      <c r="Y145" s="173"/>
      <c r="Z145" s="173"/>
      <c r="AA145" s="178"/>
      <c r="AT145" s="179" t="s">
        <v>182</v>
      </c>
      <c r="AU145" s="179" t="s">
        <v>87</v>
      </c>
      <c r="AV145" s="11" t="s">
        <v>87</v>
      </c>
      <c r="AW145" s="11" t="s">
        <v>32</v>
      </c>
      <c r="AX145" s="11" t="s">
        <v>82</v>
      </c>
      <c r="AY145" s="179" t="s">
        <v>167</v>
      </c>
    </row>
    <row r="146" spans="2:65" s="1" customFormat="1" ht="38.25" customHeight="1">
      <c r="B146" s="134"/>
      <c r="C146" s="163" t="s">
        <v>172</v>
      </c>
      <c r="D146" s="163" t="s">
        <v>168</v>
      </c>
      <c r="E146" s="164" t="s">
        <v>183</v>
      </c>
      <c r="F146" s="244" t="s">
        <v>184</v>
      </c>
      <c r="G146" s="244"/>
      <c r="H146" s="244"/>
      <c r="I146" s="244"/>
      <c r="J146" s="165" t="s">
        <v>171</v>
      </c>
      <c r="K146" s="166">
        <v>3</v>
      </c>
      <c r="L146" s="255">
        <v>0</v>
      </c>
      <c r="M146" s="255"/>
      <c r="N146" s="254">
        <f>ROUND(L146*K146,3)</f>
        <v>0</v>
      </c>
      <c r="O146" s="254"/>
      <c r="P146" s="254"/>
      <c r="Q146" s="254"/>
      <c r="R146" s="137"/>
      <c r="T146" s="168" t="s">
        <v>5</v>
      </c>
      <c r="U146" s="45" t="s">
        <v>43</v>
      </c>
      <c r="V146" s="37"/>
      <c r="W146" s="169">
        <f>V146*K146</f>
        <v>0</v>
      </c>
      <c r="X146" s="169">
        <v>9.4800000000000006E-3</v>
      </c>
      <c r="Y146" s="169">
        <f>X146*K146</f>
        <v>2.844E-2</v>
      </c>
      <c r="Z146" s="169">
        <v>0</v>
      </c>
      <c r="AA146" s="170">
        <f>Z146*K146</f>
        <v>0</v>
      </c>
      <c r="AR146" s="21" t="s">
        <v>172</v>
      </c>
      <c r="AT146" s="21" t="s">
        <v>168</v>
      </c>
      <c r="AU146" s="21" t="s">
        <v>87</v>
      </c>
      <c r="AY146" s="21" t="s">
        <v>167</v>
      </c>
      <c r="BE146" s="110">
        <f>IF(U146="základná",N146,0)</f>
        <v>0</v>
      </c>
      <c r="BF146" s="110">
        <f>IF(U146="znížená",N146,0)</f>
        <v>0</v>
      </c>
      <c r="BG146" s="110">
        <f>IF(U146="zákl. prenesená",N146,0)</f>
        <v>0</v>
      </c>
      <c r="BH146" s="110">
        <f>IF(U146="zníž. prenesená",N146,0)</f>
        <v>0</v>
      </c>
      <c r="BI146" s="110">
        <f>IF(U146="nulová",N146,0)</f>
        <v>0</v>
      </c>
      <c r="BJ146" s="21" t="s">
        <v>87</v>
      </c>
      <c r="BK146" s="171">
        <f>ROUND(L146*K146,3)</f>
        <v>0</v>
      </c>
      <c r="BL146" s="21" t="s">
        <v>172</v>
      </c>
      <c r="BM146" s="21" t="s">
        <v>185</v>
      </c>
    </row>
    <row r="147" spans="2:65" s="11" customFormat="1" ht="25.5" customHeight="1">
      <c r="B147" s="172"/>
      <c r="C147" s="173"/>
      <c r="D147" s="173"/>
      <c r="E147" s="174" t="s">
        <v>5</v>
      </c>
      <c r="F147" s="245" t="s">
        <v>186</v>
      </c>
      <c r="G147" s="246"/>
      <c r="H147" s="246"/>
      <c r="I147" s="246"/>
      <c r="J147" s="173"/>
      <c r="K147" s="175">
        <v>3</v>
      </c>
      <c r="L147" s="173"/>
      <c r="M147" s="173"/>
      <c r="N147" s="173"/>
      <c r="O147" s="173"/>
      <c r="P147" s="173"/>
      <c r="Q147" s="173"/>
      <c r="R147" s="176"/>
      <c r="T147" s="177"/>
      <c r="U147" s="173"/>
      <c r="V147" s="173"/>
      <c r="W147" s="173"/>
      <c r="X147" s="173"/>
      <c r="Y147" s="173"/>
      <c r="Z147" s="173"/>
      <c r="AA147" s="178"/>
      <c r="AT147" s="179" t="s">
        <v>182</v>
      </c>
      <c r="AU147" s="179" t="s">
        <v>87</v>
      </c>
      <c r="AV147" s="11" t="s">
        <v>87</v>
      </c>
      <c r="AW147" s="11" t="s">
        <v>32</v>
      </c>
      <c r="AX147" s="11" t="s">
        <v>82</v>
      </c>
      <c r="AY147" s="179" t="s">
        <v>167</v>
      </c>
    </row>
    <row r="148" spans="2:65" s="1" customFormat="1" ht="38.25" customHeight="1">
      <c r="B148" s="134"/>
      <c r="C148" s="163" t="s">
        <v>187</v>
      </c>
      <c r="D148" s="163" t="s">
        <v>168</v>
      </c>
      <c r="E148" s="164" t="s">
        <v>188</v>
      </c>
      <c r="F148" s="244" t="s">
        <v>189</v>
      </c>
      <c r="G148" s="244"/>
      <c r="H148" s="244"/>
      <c r="I148" s="244"/>
      <c r="J148" s="165" t="s">
        <v>171</v>
      </c>
      <c r="K148" s="166">
        <v>15</v>
      </c>
      <c r="L148" s="255">
        <v>0</v>
      </c>
      <c r="M148" s="255"/>
      <c r="N148" s="254">
        <f>ROUND(L148*K148,3)</f>
        <v>0</v>
      </c>
      <c r="O148" s="254"/>
      <c r="P148" s="254"/>
      <c r="Q148" s="254"/>
      <c r="R148" s="137"/>
      <c r="T148" s="168" t="s">
        <v>5</v>
      </c>
      <c r="U148" s="45" t="s">
        <v>43</v>
      </c>
      <c r="V148" s="37"/>
      <c r="W148" s="169">
        <f>V148*K148</f>
        <v>0</v>
      </c>
      <c r="X148" s="169">
        <v>3.0500000000000002E-3</v>
      </c>
      <c r="Y148" s="169">
        <f>X148*K148</f>
        <v>4.5750000000000006E-2</v>
      </c>
      <c r="Z148" s="169">
        <v>0</v>
      </c>
      <c r="AA148" s="170">
        <f>Z148*K148</f>
        <v>0</v>
      </c>
      <c r="AR148" s="21" t="s">
        <v>172</v>
      </c>
      <c r="AT148" s="21" t="s">
        <v>168</v>
      </c>
      <c r="AU148" s="21" t="s">
        <v>87</v>
      </c>
      <c r="AY148" s="21" t="s">
        <v>167</v>
      </c>
      <c r="BE148" s="110">
        <f>IF(U148="základná",N148,0)</f>
        <v>0</v>
      </c>
      <c r="BF148" s="110">
        <f>IF(U148="znížená",N148,0)</f>
        <v>0</v>
      </c>
      <c r="BG148" s="110">
        <f>IF(U148="zákl. prenesená",N148,0)</f>
        <v>0</v>
      </c>
      <c r="BH148" s="110">
        <f>IF(U148="zníž. prenesená",N148,0)</f>
        <v>0</v>
      </c>
      <c r="BI148" s="110">
        <f>IF(U148="nulová",N148,0)</f>
        <v>0</v>
      </c>
      <c r="BJ148" s="21" t="s">
        <v>87</v>
      </c>
      <c r="BK148" s="171">
        <f>ROUND(L148*K148,3)</f>
        <v>0</v>
      </c>
      <c r="BL148" s="21" t="s">
        <v>172</v>
      </c>
      <c r="BM148" s="21" t="s">
        <v>190</v>
      </c>
    </row>
    <row r="149" spans="2:65" s="11" customFormat="1" ht="25.5" customHeight="1">
      <c r="B149" s="172"/>
      <c r="C149" s="173"/>
      <c r="D149" s="173"/>
      <c r="E149" s="174" t="s">
        <v>5</v>
      </c>
      <c r="F149" s="245" t="s">
        <v>191</v>
      </c>
      <c r="G149" s="246"/>
      <c r="H149" s="246"/>
      <c r="I149" s="246"/>
      <c r="J149" s="173"/>
      <c r="K149" s="175">
        <v>15</v>
      </c>
      <c r="L149" s="173"/>
      <c r="M149" s="173"/>
      <c r="N149" s="173"/>
      <c r="O149" s="173"/>
      <c r="P149" s="173"/>
      <c r="Q149" s="173"/>
      <c r="R149" s="176"/>
      <c r="T149" s="177"/>
      <c r="U149" s="173"/>
      <c r="V149" s="173"/>
      <c r="W149" s="173"/>
      <c r="X149" s="173"/>
      <c r="Y149" s="173"/>
      <c r="Z149" s="173"/>
      <c r="AA149" s="178"/>
      <c r="AT149" s="179" t="s">
        <v>182</v>
      </c>
      <c r="AU149" s="179" t="s">
        <v>87</v>
      </c>
      <c r="AV149" s="11" t="s">
        <v>87</v>
      </c>
      <c r="AW149" s="11" t="s">
        <v>32</v>
      </c>
      <c r="AX149" s="11" t="s">
        <v>82</v>
      </c>
      <c r="AY149" s="179" t="s">
        <v>167</v>
      </c>
    </row>
    <row r="150" spans="2:65" s="1" customFormat="1" ht="38.25" customHeight="1">
      <c r="B150" s="134"/>
      <c r="C150" s="163" t="s">
        <v>192</v>
      </c>
      <c r="D150" s="163" t="s">
        <v>168</v>
      </c>
      <c r="E150" s="164" t="s">
        <v>193</v>
      </c>
      <c r="F150" s="244" t="s">
        <v>194</v>
      </c>
      <c r="G150" s="244"/>
      <c r="H150" s="244"/>
      <c r="I150" s="244"/>
      <c r="J150" s="165" t="s">
        <v>171</v>
      </c>
      <c r="K150" s="166">
        <v>4</v>
      </c>
      <c r="L150" s="255">
        <v>0</v>
      </c>
      <c r="M150" s="255"/>
      <c r="N150" s="254">
        <f>ROUND(L150*K150,3)</f>
        <v>0</v>
      </c>
      <c r="O150" s="254"/>
      <c r="P150" s="254"/>
      <c r="Q150" s="254"/>
      <c r="R150" s="137"/>
      <c r="T150" s="168" t="s">
        <v>5</v>
      </c>
      <c r="U150" s="45" t="s">
        <v>43</v>
      </c>
      <c r="V150" s="37"/>
      <c r="W150" s="169">
        <f>V150*K150</f>
        <v>0</v>
      </c>
      <c r="X150" s="169">
        <v>8.7399999999999995E-3</v>
      </c>
      <c r="Y150" s="169">
        <f>X150*K150</f>
        <v>3.4959999999999998E-2</v>
      </c>
      <c r="Z150" s="169">
        <v>0</v>
      </c>
      <c r="AA150" s="170">
        <f>Z150*K150</f>
        <v>0</v>
      </c>
      <c r="AR150" s="21" t="s">
        <v>172</v>
      </c>
      <c r="AT150" s="21" t="s">
        <v>168</v>
      </c>
      <c r="AU150" s="21" t="s">
        <v>87</v>
      </c>
      <c r="AY150" s="21" t="s">
        <v>167</v>
      </c>
      <c r="BE150" s="110">
        <f>IF(U150="základná",N150,0)</f>
        <v>0</v>
      </c>
      <c r="BF150" s="110">
        <f>IF(U150="znížená",N150,0)</f>
        <v>0</v>
      </c>
      <c r="BG150" s="110">
        <f>IF(U150="zákl. prenesená",N150,0)</f>
        <v>0</v>
      </c>
      <c r="BH150" s="110">
        <f>IF(U150="zníž. prenesená",N150,0)</f>
        <v>0</v>
      </c>
      <c r="BI150" s="110">
        <f>IF(U150="nulová",N150,0)</f>
        <v>0</v>
      </c>
      <c r="BJ150" s="21" t="s">
        <v>87</v>
      </c>
      <c r="BK150" s="171">
        <f>ROUND(L150*K150,3)</f>
        <v>0</v>
      </c>
      <c r="BL150" s="21" t="s">
        <v>172</v>
      </c>
      <c r="BM150" s="21" t="s">
        <v>195</v>
      </c>
    </row>
    <row r="151" spans="2:65" s="11" customFormat="1" ht="25.5" customHeight="1">
      <c r="B151" s="172"/>
      <c r="C151" s="173"/>
      <c r="D151" s="173"/>
      <c r="E151" s="174" t="s">
        <v>5</v>
      </c>
      <c r="F151" s="245" t="s">
        <v>196</v>
      </c>
      <c r="G151" s="246"/>
      <c r="H151" s="246"/>
      <c r="I151" s="246"/>
      <c r="J151" s="173"/>
      <c r="K151" s="175">
        <v>4</v>
      </c>
      <c r="L151" s="173"/>
      <c r="M151" s="173"/>
      <c r="N151" s="173"/>
      <c r="O151" s="173"/>
      <c r="P151" s="173"/>
      <c r="Q151" s="173"/>
      <c r="R151" s="176"/>
      <c r="T151" s="177"/>
      <c r="U151" s="173"/>
      <c r="V151" s="173"/>
      <c r="W151" s="173"/>
      <c r="X151" s="173"/>
      <c r="Y151" s="173"/>
      <c r="Z151" s="173"/>
      <c r="AA151" s="178"/>
      <c r="AT151" s="179" t="s">
        <v>182</v>
      </c>
      <c r="AU151" s="179" t="s">
        <v>87</v>
      </c>
      <c r="AV151" s="11" t="s">
        <v>87</v>
      </c>
      <c r="AW151" s="11" t="s">
        <v>32</v>
      </c>
      <c r="AX151" s="11" t="s">
        <v>82</v>
      </c>
      <c r="AY151" s="179" t="s">
        <v>167</v>
      </c>
    </row>
    <row r="152" spans="2:65" s="1" customFormat="1" ht="38.25" customHeight="1">
      <c r="B152" s="134"/>
      <c r="C152" s="163" t="s">
        <v>197</v>
      </c>
      <c r="D152" s="163" t="s">
        <v>168</v>
      </c>
      <c r="E152" s="164" t="s">
        <v>198</v>
      </c>
      <c r="F152" s="244" t="s">
        <v>199</v>
      </c>
      <c r="G152" s="244"/>
      <c r="H152" s="244"/>
      <c r="I152" s="244"/>
      <c r="J152" s="165" t="s">
        <v>171</v>
      </c>
      <c r="K152" s="166">
        <v>1</v>
      </c>
      <c r="L152" s="255">
        <v>0</v>
      </c>
      <c r="M152" s="255"/>
      <c r="N152" s="254">
        <f>ROUND(L152*K152,3)</f>
        <v>0</v>
      </c>
      <c r="O152" s="254"/>
      <c r="P152" s="254"/>
      <c r="Q152" s="254"/>
      <c r="R152" s="137"/>
      <c r="T152" s="168" t="s">
        <v>5</v>
      </c>
      <c r="U152" s="45" t="s">
        <v>43</v>
      </c>
      <c r="V152" s="37"/>
      <c r="W152" s="169">
        <f>V152*K152</f>
        <v>0</v>
      </c>
      <c r="X152" s="169">
        <v>3.0329999999999999E-2</v>
      </c>
      <c r="Y152" s="169">
        <f>X152*K152</f>
        <v>3.0329999999999999E-2</v>
      </c>
      <c r="Z152" s="169">
        <v>0</v>
      </c>
      <c r="AA152" s="170">
        <f>Z152*K152</f>
        <v>0</v>
      </c>
      <c r="AR152" s="21" t="s">
        <v>172</v>
      </c>
      <c r="AT152" s="21" t="s">
        <v>168</v>
      </c>
      <c r="AU152" s="21" t="s">
        <v>87</v>
      </c>
      <c r="AY152" s="21" t="s">
        <v>167</v>
      </c>
      <c r="BE152" s="110">
        <f>IF(U152="základná",N152,0)</f>
        <v>0</v>
      </c>
      <c r="BF152" s="110">
        <f>IF(U152="znížená",N152,0)</f>
        <v>0</v>
      </c>
      <c r="BG152" s="110">
        <f>IF(U152="zákl. prenesená",N152,0)</f>
        <v>0</v>
      </c>
      <c r="BH152" s="110">
        <f>IF(U152="zníž. prenesená",N152,0)</f>
        <v>0</v>
      </c>
      <c r="BI152" s="110">
        <f>IF(U152="nulová",N152,0)</f>
        <v>0</v>
      </c>
      <c r="BJ152" s="21" t="s">
        <v>87</v>
      </c>
      <c r="BK152" s="171">
        <f>ROUND(L152*K152,3)</f>
        <v>0</v>
      </c>
      <c r="BL152" s="21" t="s">
        <v>172</v>
      </c>
      <c r="BM152" s="21" t="s">
        <v>200</v>
      </c>
    </row>
    <row r="153" spans="2:65" s="11" customFormat="1" ht="25.5" customHeight="1">
      <c r="B153" s="172"/>
      <c r="C153" s="173"/>
      <c r="D153" s="173"/>
      <c r="E153" s="174" t="s">
        <v>5</v>
      </c>
      <c r="F153" s="245" t="s">
        <v>201</v>
      </c>
      <c r="G153" s="246"/>
      <c r="H153" s="246"/>
      <c r="I153" s="246"/>
      <c r="J153" s="173"/>
      <c r="K153" s="175">
        <v>1</v>
      </c>
      <c r="L153" s="173"/>
      <c r="M153" s="173"/>
      <c r="N153" s="173"/>
      <c r="O153" s="173"/>
      <c r="P153" s="173"/>
      <c r="Q153" s="173"/>
      <c r="R153" s="176"/>
      <c r="T153" s="177"/>
      <c r="U153" s="173"/>
      <c r="V153" s="173"/>
      <c r="W153" s="173"/>
      <c r="X153" s="173"/>
      <c r="Y153" s="173"/>
      <c r="Z153" s="173"/>
      <c r="AA153" s="178"/>
      <c r="AT153" s="179" t="s">
        <v>182</v>
      </c>
      <c r="AU153" s="179" t="s">
        <v>87</v>
      </c>
      <c r="AV153" s="11" t="s">
        <v>87</v>
      </c>
      <c r="AW153" s="11" t="s">
        <v>32</v>
      </c>
      <c r="AX153" s="11" t="s">
        <v>82</v>
      </c>
      <c r="AY153" s="179" t="s">
        <v>167</v>
      </c>
    </row>
    <row r="154" spans="2:65" s="1" customFormat="1" ht="25.5" customHeight="1">
      <c r="B154" s="134"/>
      <c r="C154" s="163" t="s">
        <v>202</v>
      </c>
      <c r="D154" s="163" t="s">
        <v>168</v>
      </c>
      <c r="E154" s="164" t="s">
        <v>203</v>
      </c>
      <c r="F154" s="244" t="s">
        <v>204</v>
      </c>
      <c r="G154" s="244"/>
      <c r="H154" s="244"/>
      <c r="I154" s="244"/>
      <c r="J154" s="165" t="s">
        <v>205</v>
      </c>
      <c r="K154" s="166">
        <v>1.909</v>
      </c>
      <c r="L154" s="255">
        <v>0</v>
      </c>
      <c r="M154" s="255"/>
      <c r="N154" s="254">
        <f>ROUND(L154*K154,3)</f>
        <v>0</v>
      </c>
      <c r="O154" s="254"/>
      <c r="P154" s="254"/>
      <c r="Q154" s="254"/>
      <c r="R154" s="137"/>
      <c r="T154" s="168" t="s">
        <v>5</v>
      </c>
      <c r="U154" s="45" t="s">
        <v>43</v>
      </c>
      <c r="V154" s="37"/>
      <c r="W154" s="169">
        <f>V154*K154</f>
        <v>0</v>
      </c>
      <c r="X154" s="169">
        <v>2.19407</v>
      </c>
      <c r="Y154" s="169">
        <f>X154*K154</f>
        <v>4.1884796299999998</v>
      </c>
      <c r="Z154" s="169">
        <v>0</v>
      </c>
      <c r="AA154" s="170">
        <f>Z154*K154</f>
        <v>0</v>
      </c>
      <c r="AR154" s="21" t="s">
        <v>172</v>
      </c>
      <c r="AT154" s="21" t="s">
        <v>168</v>
      </c>
      <c r="AU154" s="21" t="s">
        <v>87</v>
      </c>
      <c r="AY154" s="21" t="s">
        <v>167</v>
      </c>
      <c r="BE154" s="110">
        <f>IF(U154="základná",N154,0)</f>
        <v>0</v>
      </c>
      <c r="BF154" s="110">
        <f>IF(U154="znížená",N154,0)</f>
        <v>0</v>
      </c>
      <c r="BG154" s="110">
        <f>IF(U154="zákl. prenesená",N154,0)</f>
        <v>0</v>
      </c>
      <c r="BH154" s="110">
        <f>IF(U154="zníž. prenesená",N154,0)</f>
        <v>0</v>
      </c>
      <c r="BI154" s="110">
        <f>IF(U154="nulová",N154,0)</f>
        <v>0</v>
      </c>
      <c r="BJ154" s="21" t="s">
        <v>87</v>
      </c>
      <c r="BK154" s="171">
        <f>ROUND(L154*K154,3)</f>
        <v>0</v>
      </c>
      <c r="BL154" s="21" t="s">
        <v>172</v>
      </c>
      <c r="BM154" s="21" t="s">
        <v>206</v>
      </c>
    </row>
    <row r="155" spans="2:65" s="11" customFormat="1" ht="16.5" customHeight="1">
      <c r="B155" s="172"/>
      <c r="C155" s="173"/>
      <c r="D155" s="173"/>
      <c r="E155" s="174" t="s">
        <v>5</v>
      </c>
      <c r="F155" s="245" t="s">
        <v>207</v>
      </c>
      <c r="G155" s="246"/>
      <c r="H155" s="246"/>
      <c r="I155" s="246"/>
      <c r="J155" s="173"/>
      <c r="K155" s="175">
        <v>0.48199999999999998</v>
      </c>
      <c r="L155" s="173"/>
      <c r="M155" s="173"/>
      <c r="N155" s="173"/>
      <c r="O155" s="173"/>
      <c r="P155" s="173"/>
      <c r="Q155" s="173"/>
      <c r="R155" s="176"/>
      <c r="T155" s="177"/>
      <c r="U155" s="173"/>
      <c r="V155" s="173"/>
      <c r="W155" s="173"/>
      <c r="X155" s="173"/>
      <c r="Y155" s="173"/>
      <c r="Z155" s="173"/>
      <c r="AA155" s="178"/>
      <c r="AT155" s="179" t="s">
        <v>182</v>
      </c>
      <c r="AU155" s="179" t="s">
        <v>87</v>
      </c>
      <c r="AV155" s="11" t="s">
        <v>87</v>
      </c>
      <c r="AW155" s="11" t="s">
        <v>32</v>
      </c>
      <c r="AX155" s="11" t="s">
        <v>76</v>
      </c>
      <c r="AY155" s="179" t="s">
        <v>167</v>
      </c>
    </row>
    <row r="156" spans="2:65" s="11" customFormat="1" ht="16.5" customHeight="1">
      <c r="B156" s="172"/>
      <c r="C156" s="173"/>
      <c r="D156" s="173"/>
      <c r="E156" s="174" t="s">
        <v>5</v>
      </c>
      <c r="F156" s="249" t="s">
        <v>208</v>
      </c>
      <c r="G156" s="250"/>
      <c r="H156" s="250"/>
      <c r="I156" s="250"/>
      <c r="J156" s="173"/>
      <c r="K156" s="175">
        <v>0.46899999999999997</v>
      </c>
      <c r="L156" s="173"/>
      <c r="M156" s="173"/>
      <c r="N156" s="173"/>
      <c r="O156" s="173"/>
      <c r="P156" s="173"/>
      <c r="Q156" s="173"/>
      <c r="R156" s="176"/>
      <c r="T156" s="177"/>
      <c r="U156" s="173"/>
      <c r="V156" s="173"/>
      <c r="W156" s="173"/>
      <c r="X156" s="173"/>
      <c r="Y156" s="173"/>
      <c r="Z156" s="173"/>
      <c r="AA156" s="178"/>
      <c r="AT156" s="179" t="s">
        <v>182</v>
      </c>
      <c r="AU156" s="179" t="s">
        <v>87</v>
      </c>
      <c r="AV156" s="11" t="s">
        <v>87</v>
      </c>
      <c r="AW156" s="11" t="s">
        <v>32</v>
      </c>
      <c r="AX156" s="11" t="s">
        <v>76</v>
      </c>
      <c r="AY156" s="179" t="s">
        <v>167</v>
      </c>
    </row>
    <row r="157" spans="2:65" s="11" customFormat="1" ht="16.5" customHeight="1">
      <c r="B157" s="172"/>
      <c r="C157" s="173"/>
      <c r="D157" s="173"/>
      <c r="E157" s="174" t="s">
        <v>5</v>
      </c>
      <c r="F157" s="249" t="s">
        <v>209</v>
      </c>
      <c r="G157" s="250"/>
      <c r="H157" s="250"/>
      <c r="I157" s="250"/>
      <c r="J157" s="173"/>
      <c r="K157" s="175">
        <v>0.47599999999999998</v>
      </c>
      <c r="L157" s="173"/>
      <c r="M157" s="173"/>
      <c r="N157" s="173"/>
      <c r="O157" s="173"/>
      <c r="P157" s="173"/>
      <c r="Q157" s="173"/>
      <c r="R157" s="176"/>
      <c r="T157" s="177"/>
      <c r="U157" s="173"/>
      <c r="V157" s="173"/>
      <c r="W157" s="173"/>
      <c r="X157" s="173"/>
      <c r="Y157" s="173"/>
      <c r="Z157" s="173"/>
      <c r="AA157" s="178"/>
      <c r="AT157" s="179" t="s">
        <v>182</v>
      </c>
      <c r="AU157" s="179" t="s">
        <v>87</v>
      </c>
      <c r="AV157" s="11" t="s">
        <v>87</v>
      </c>
      <c r="AW157" s="11" t="s">
        <v>32</v>
      </c>
      <c r="AX157" s="11" t="s">
        <v>76</v>
      </c>
      <c r="AY157" s="179" t="s">
        <v>167</v>
      </c>
    </row>
    <row r="158" spans="2:65" s="11" customFormat="1" ht="16.5" customHeight="1">
      <c r="B158" s="172"/>
      <c r="C158" s="173"/>
      <c r="D158" s="173"/>
      <c r="E158" s="174" t="s">
        <v>5</v>
      </c>
      <c r="F158" s="249" t="s">
        <v>210</v>
      </c>
      <c r="G158" s="250"/>
      <c r="H158" s="250"/>
      <c r="I158" s="250"/>
      <c r="J158" s="173"/>
      <c r="K158" s="175">
        <v>0.48199999999999998</v>
      </c>
      <c r="L158" s="173"/>
      <c r="M158" s="173"/>
      <c r="N158" s="173"/>
      <c r="O158" s="173"/>
      <c r="P158" s="173"/>
      <c r="Q158" s="173"/>
      <c r="R158" s="176"/>
      <c r="T158" s="177"/>
      <c r="U158" s="173"/>
      <c r="V158" s="173"/>
      <c r="W158" s="173"/>
      <c r="X158" s="173"/>
      <c r="Y158" s="173"/>
      <c r="Z158" s="173"/>
      <c r="AA158" s="178"/>
      <c r="AT158" s="179" t="s">
        <v>182</v>
      </c>
      <c r="AU158" s="179" t="s">
        <v>87</v>
      </c>
      <c r="AV158" s="11" t="s">
        <v>87</v>
      </c>
      <c r="AW158" s="11" t="s">
        <v>32</v>
      </c>
      <c r="AX158" s="11" t="s">
        <v>76</v>
      </c>
      <c r="AY158" s="179" t="s">
        <v>167</v>
      </c>
    </row>
    <row r="159" spans="2:65" s="12" customFormat="1" ht="16.5" customHeight="1">
      <c r="B159" s="180"/>
      <c r="C159" s="181"/>
      <c r="D159" s="181"/>
      <c r="E159" s="182" t="s">
        <v>5</v>
      </c>
      <c r="F159" s="247" t="s">
        <v>211</v>
      </c>
      <c r="G159" s="248"/>
      <c r="H159" s="248"/>
      <c r="I159" s="248"/>
      <c r="J159" s="181"/>
      <c r="K159" s="183">
        <v>1.909</v>
      </c>
      <c r="L159" s="181"/>
      <c r="M159" s="181"/>
      <c r="N159" s="181"/>
      <c r="O159" s="181"/>
      <c r="P159" s="181"/>
      <c r="Q159" s="181"/>
      <c r="R159" s="184"/>
      <c r="T159" s="185"/>
      <c r="U159" s="181"/>
      <c r="V159" s="181"/>
      <c r="W159" s="181"/>
      <c r="X159" s="181"/>
      <c r="Y159" s="181"/>
      <c r="Z159" s="181"/>
      <c r="AA159" s="186"/>
      <c r="AT159" s="187" t="s">
        <v>182</v>
      </c>
      <c r="AU159" s="187" t="s">
        <v>87</v>
      </c>
      <c r="AV159" s="12" t="s">
        <v>172</v>
      </c>
      <c r="AW159" s="12" t="s">
        <v>32</v>
      </c>
      <c r="AX159" s="12" t="s">
        <v>82</v>
      </c>
      <c r="AY159" s="187" t="s">
        <v>167</v>
      </c>
    </row>
    <row r="160" spans="2:65" s="1" customFormat="1" ht="38.25" customHeight="1">
      <c r="B160" s="134"/>
      <c r="C160" s="163" t="s">
        <v>212</v>
      </c>
      <c r="D160" s="163" t="s">
        <v>168</v>
      </c>
      <c r="E160" s="164" t="s">
        <v>213</v>
      </c>
      <c r="F160" s="244" t="s">
        <v>214</v>
      </c>
      <c r="G160" s="244"/>
      <c r="H160" s="244"/>
      <c r="I160" s="244"/>
      <c r="J160" s="165" t="s">
        <v>205</v>
      </c>
      <c r="K160" s="166">
        <v>1.909</v>
      </c>
      <c r="L160" s="255">
        <v>0</v>
      </c>
      <c r="M160" s="255"/>
      <c r="N160" s="254">
        <f>ROUND(L160*K160,3)</f>
        <v>0</v>
      </c>
      <c r="O160" s="254"/>
      <c r="P160" s="254"/>
      <c r="Q160" s="254"/>
      <c r="R160" s="137"/>
      <c r="T160" s="168" t="s">
        <v>5</v>
      </c>
      <c r="U160" s="45" t="s">
        <v>43</v>
      </c>
      <c r="V160" s="37"/>
      <c r="W160" s="169">
        <f>V160*K160</f>
        <v>0</v>
      </c>
      <c r="X160" s="169">
        <v>0.04</v>
      </c>
      <c r="Y160" s="169">
        <f>X160*K160</f>
        <v>7.6359999999999997E-2</v>
      </c>
      <c r="Z160" s="169">
        <v>0</v>
      </c>
      <c r="AA160" s="170">
        <f>Z160*K160</f>
        <v>0</v>
      </c>
      <c r="AR160" s="21" t="s">
        <v>172</v>
      </c>
      <c r="AT160" s="21" t="s">
        <v>168</v>
      </c>
      <c r="AU160" s="21" t="s">
        <v>87</v>
      </c>
      <c r="AY160" s="21" t="s">
        <v>167</v>
      </c>
      <c r="BE160" s="110">
        <f>IF(U160="základná",N160,0)</f>
        <v>0</v>
      </c>
      <c r="BF160" s="110">
        <f>IF(U160="znížená",N160,0)</f>
        <v>0</v>
      </c>
      <c r="BG160" s="110">
        <f>IF(U160="zákl. prenesená",N160,0)</f>
        <v>0</v>
      </c>
      <c r="BH160" s="110">
        <f>IF(U160="zníž. prenesená",N160,0)</f>
        <v>0</v>
      </c>
      <c r="BI160" s="110">
        <f>IF(U160="nulová",N160,0)</f>
        <v>0</v>
      </c>
      <c r="BJ160" s="21" t="s">
        <v>87</v>
      </c>
      <c r="BK160" s="171">
        <f>ROUND(L160*K160,3)</f>
        <v>0</v>
      </c>
      <c r="BL160" s="21" t="s">
        <v>172</v>
      </c>
      <c r="BM160" s="21" t="s">
        <v>215</v>
      </c>
    </row>
    <row r="161" spans="2:65" s="11" customFormat="1" ht="16.5" customHeight="1">
      <c r="B161" s="172"/>
      <c r="C161" s="173"/>
      <c r="D161" s="173"/>
      <c r="E161" s="174" t="s">
        <v>5</v>
      </c>
      <c r="F161" s="245" t="s">
        <v>207</v>
      </c>
      <c r="G161" s="246"/>
      <c r="H161" s="246"/>
      <c r="I161" s="246"/>
      <c r="J161" s="173"/>
      <c r="K161" s="175">
        <v>0.48199999999999998</v>
      </c>
      <c r="L161" s="173"/>
      <c r="M161" s="173"/>
      <c r="N161" s="173"/>
      <c r="O161" s="173"/>
      <c r="P161" s="173"/>
      <c r="Q161" s="173"/>
      <c r="R161" s="176"/>
      <c r="T161" s="177"/>
      <c r="U161" s="173"/>
      <c r="V161" s="173"/>
      <c r="W161" s="173"/>
      <c r="X161" s="173"/>
      <c r="Y161" s="173"/>
      <c r="Z161" s="173"/>
      <c r="AA161" s="178"/>
      <c r="AT161" s="179" t="s">
        <v>182</v>
      </c>
      <c r="AU161" s="179" t="s">
        <v>87</v>
      </c>
      <c r="AV161" s="11" t="s">
        <v>87</v>
      </c>
      <c r="AW161" s="11" t="s">
        <v>32</v>
      </c>
      <c r="AX161" s="11" t="s">
        <v>76</v>
      </c>
      <c r="AY161" s="179" t="s">
        <v>167</v>
      </c>
    </row>
    <row r="162" spans="2:65" s="11" customFormat="1" ht="16.5" customHeight="1">
      <c r="B162" s="172"/>
      <c r="C162" s="173"/>
      <c r="D162" s="173"/>
      <c r="E162" s="174" t="s">
        <v>5</v>
      </c>
      <c r="F162" s="249" t="s">
        <v>208</v>
      </c>
      <c r="G162" s="250"/>
      <c r="H162" s="250"/>
      <c r="I162" s="250"/>
      <c r="J162" s="173"/>
      <c r="K162" s="175">
        <v>0.46899999999999997</v>
      </c>
      <c r="L162" s="173"/>
      <c r="M162" s="173"/>
      <c r="N162" s="173"/>
      <c r="O162" s="173"/>
      <c r="P162" s="173"/>
      <c r="Q162" s="173"/>
      <c r="R162" s="176"/>
      <c r="T162" s="177"/>
      <c r="U162" s="173"/>
      <c r="V162" s="173"/>
      <c r="W162" s="173"/>
      <c r="X162" s="173"/>
      <c r="Y162" s="173"/>
      <c r="Z162" s="173"/>
      <c r="AA162" s="178"/>
      <c r="AT162" s="179" t="s">
        <v>182</v>
      </c>
      <c r="AU162" s="179" t="s">
        <v>87</v>
      </c>
      <c r="AV162" s="11" t="s">
        <v>87</v>
      </c>
      <c r="AW162" s="11" t="s">
        <v>32</v>
      </c>
      <c r="AX162" s="11" t="s">
        <v>76</v>
      </c>
      <c r="AY162" s="179" t="s">
        <v>167</v>
      </c>
    </row>
    <row r="163" spans="2:65" s="11" customFormat="1" ht="16.5" customHeight="1">
      <c r="B163" s="172"/>
      <c r="C163" s="173"/>
      <c r="D163" s="173"/>
      <c r="E163" s="174" t="s">
        <v>5</v>
      </c>
      <c r="F163" s="249" t="s">
        <v>209</v>
      </c>
      <c r="G163" s="250"/>
      <c r="H163" s="250"/>
      <c r="I163" s="250"/>
      <c r="J163" s="173"/>
      <c r="K163" s="175">
        <v>0.47599999999999998</v>
      </c>
      <c r="L163" s="173"/>
      <c r="M163" s="173"/>
      <c r="N163" s="173"/>
      <c r="O163" s="173"/>
      <c r="P163" s="173"/>
      <c r="Q163" s="173"/>
      <c r="R163" s="176"/>
      <c r="T163" s="177"/>
      <c r="U163" s="173"/>
      <c r="V163" s="173"/>
      <c r="W163" s="173"/>
      <c r="X163" s="173"/>
      <c r="Y163" s="173"/>
      <c r="Z163" s="173"/>
      <c r="AA163" s="178"/>
      <c r="AT163" s="179" t="s">
        <v>182</v>
      </c>
      <c r="AU163" s="179" t="s">
        <v>87</v>
      </c>
      <c r="AV163" s="11" t="s">
        <v>87</v>
      </c>
      <c r="AW163" s="11" t="s">
        <v>32</v>
      </c>
      <c r="AX163" s="11" t="s">
        <v>76</v>
      </c>
      <c r="AY163" s="179" t="s">
        <v>167</v>
      </c>
    </row>
    <row r="164" spans="2:65" s="11" customFormat="1" ht="16.5" customHeight="1">
      <c r="B164" s="172"/>
      <c r="C164" s="173"/>
      <c r="D164" s="173"/>
      <c r="E164" s="174" t="s">
        <v>5</v>
      </c>
      <c r="F164" s="249" t="s">
        <v>210</v>
      </c>
      <c r="G164" s="250"/>
      <c r="H164" s="250"/>
      <c r="I164" s="250"/>
      <c r="J164" s="173"/>
      <c r="K164" s="175">
        <v>0.48199999999999998</v>
      </c>
      <c r="L164" s="173"/>
      <c r="M164" s="173"/>
      <c r="N164" s="173"/>
      <c r="O164" s="173"/>
      <c r="P164" s="173"/>
      <c r="Q164" s="173"/>
      <c r="R164" s="176"/>
      <c r="T164" s="177"/>
      <c r="U164" s="173"/>
      <c r="V164" s="173"/>
      <c r="W164" s="173"/>
      <c r="X164" s="173"/>
      <c r="Y164" s="173"/>
      <c r="Z164" s="173"/>
      <c r="AA164" s="178"/>
      <c r="AT164" s="179" t="s">
        <v>182</v>
      </c>
      <c r="AU164" s="179" t="s">
        <v>87</v>
      </c>
      <c r="AV164" s="11" t="s">
        <v>87</v>
      </c>
      <c r="AW164" s="11" t="s">
        <v>32</v>
      </c>
      <c r="AX164" s="11" t="s">
        <v>76</v>
      </c>
      <c r="AY164" s="179" t="s">
        <v>167</v>
      </c>
    </row>
    <row r="165" spans="2:65" s="12" customFormat="1" ht="16.5" customHeight="1">
      <c r="B165" s="180"/>
      <c r="C165" s="181"/>
      <c r="D165" s="181"/>
      <c r="E165" s="182" t="s">
        <v>5</v>
      </c>
      <c r="F165" s="247" t="s">
        <v>211</v>
      </c>
      <c r="G165" s="248"/>
      <c r="H165" s="248"/>
      <c r="I165" s="248"/>
      <c r="J165" s="181"/>
      <c r="K165" s="183">
        <v>1.909</v>
      </c>
      <c r="L165" s="181"/>
      <c r="M165" s="181"/>
      <c r="N165" s="181"/>
      <c r="O165" s="181"/>
      <c r="P165" s="181"/>
      <c r="Q165" s="181"/>
      <c r="R165" s="184"/>
      <c r="T165" s="185"/>
      <c r="U165" s="181"/>
      <c r="V165" s="181"/>
      <c r="W165" s="181"/>
      <c r="X165" s="181"/>
      <c r="Y165" s="181"/>
      <c r="Z165" s="181"/>
      <c r="AA165" s="186"/>
      <c r="AT165" s="187" t="s">
        <v>182</v>
      </c>
      <c r="AU165" s="187" t="s">
        <v>87</v>
      </c>
      <c r="AV165" s="12" t="s">
        <v>172</v>
      </c>
      <c r="AW165" s="12" t="s">
        <v>32</v>
      </c>
      <c r="AX165" s="12" t="s">
        <v>82</v>
      </c>
      <c r="AY165" s="187" t="s">
        <v>167</v>
      </c>
    </row>
    <row r="166" spans="2:65" s="1" customFormat="1" ht="25.5" customHeight="1">
      <c r="B166" s="134"/>
      <c r="C166" s="163" t="s">
        <v>216</v>
      </c>
      <c r="D166" s="163" t="s">
        <v>168</v>
      </c>
      <c r="E166" s="164" t="s">
        <v>217</v>
      </c>
      <c r="F166" s="244" t="s">
        <v>218</v>
      </c>
      <c r="G166" s="244"/>
      <c r="H166" s="244"/>
      <c r="I166" s="244"/>
      <c r="J166" s="165" t="s">
        <v>219</v>
      </c>
      <c r="K166" s="166">
        <v>42.8</v>
      </c>
      <c r="L166" s="255">
        <v>0</v>
      </c>
      <c r="M166" s="255"/>
      <c r="N166" s="254">
        <f>ROUND(L166*K166,3)</f>
        <v>0</v>
      </c>
      <c r="O166" s="254"/>
      <c r="P166" s="254"/>
      <c r="Q166" s="254"/>
      <c r="R166" s="137"/>
      <c r="T166" s="168" t="s">
        <v>5</v>
      </c>
      <c r="U166" s="45" t="s">
        <v>43</v>
      </c>
      <c r="V166" s="37"/>
      <c r="W166" s="169">
        <f>V166*K166</f>
        <v>0</v>
      </c>
      <c r="X166" s="169">
        <v>0</v>
      </c>
      <c r="Y166" s="169">
        <f>X166*K166</f>
        <v>0</v>
      </c>
      <c r="Z166" s="169">
        <v>0</v>
      </c>
      <c r="AA166" s="170">
        <f>Z166*K166</f>
        <v>0</v>
      </c>
      <c r="AR166" s="21" t="s">
        <v>172</v>
      </c>
      <c r="AT166" s="21" t="s">
        <v>168</v>
      </c>
      <c r="AU166" s="21" t="s">
        <v>87</v>
      </c>
      <c r="AY166" s="21" t="s">
        <v>167</v>
      </c>
      <c r="BE166" s="110">
        <f>IF(U166="základná",N166,0)</f>
        <v>0</v>
      </c>
      <c r="BF166" s="110">
        <f>IF(U166="znížená",N166,0)</f>
        <v>0</v>
      </c>
      <c r="BG166" s="110">
        <f>IF(U166="zákl. prenesená",N166,0)</f>
        <v>0</v>
      </c>
      <c r="BH166" s="110">
        <f>IF(U166="zníž. prenesená",N166,0)</f>
        <v>0</v>
      </c>
      <c r="BI166" s="110">
        <f>IF(U166="nulová",N166,0)</f>
        <v>0</v>
      </c>
      <c r="BJ166" s="21" t="s">
        <v>87</v>
      </c>
      <c r="BK166" s="171">
        <f>ROUND(L166*K166,3)</f>
        <v>0</v>
      </c>
      <c r="BL166" s="21" t="s">
        <v>172</v>
      </c>
      <c r="BM166" s="21" t="s">
        <v>220</v>
      </c>
    </row>
    <row r="167" spans="2:65" s="11" customFormat="1" ht="16.5" customHeight="1">
      <c r="B167" s="172"/>
      <c r="C167" s="173"/>
      <c r="D167" s="173"/>
      <c r="E167" s="174" t="s">
        <v>5</v>
      </c>
      <c r="F167" s="245" t="s">
        <v>221</v>
      </c>
      <c r="G167" s="246"/>
      <c r="H167" s="246"/>
      <c r="I167" s="246"/>
      <c r="J167" s="173"/>
      <c r="K167" s="175">
        <v>11</v>
      </c>
      <c r="L167" s="173"/>
      <c r="M167" s="173"/>
      <c r="N167" s="173"/>
      <c r="O167" s="173"/>
      <c r="P167" s="173"/>
      <c r="Q167" s="173"/>
      <c r="R167" s="176"/>
      <c r="T167" s="177"/>
      <c r="U167" s="173"/>
      <c r="V167" s="173"/>
      <c r="W167" s="173"/>
      <c r="X167" s="173"/>
      <c r="Y167" s="173"/>
      <c r="Z167" s="173"/>
      <c r="AA167" s="178"/>
      <c r="AT167" s="179" t="s">
        <v>182</v>
      </c>
      <c r="AU167" s="179" t="s">
        <v>87</v>
      </c>
      <c r="AV167" s="11" t="s">
        <v>87</v>
      </c>
      <c r="AW167" s="11" t="s">
        <v>32</v>
      </c>
      <c r="AX167" s="11" t="s">
        <v>76</v>
      </c>
      <c r="AY167" s="179" t="s">
        <v>167</v>
      </c>
    </row>
    <row r="168" spans="2:65" s="11" customFormat="1" ht="16.5" customHeight="1">
      <c r="B168" s="172"/>
      <c r="C168" s="173"/>
      <c r="D168" s="173"/>
      <c r="E168" s="174" t="s">
        <v>5</v>
      </c>
      <c r="F168" s="249" t="s">
        <v>222</v>
      </c>
      <c r="G168" s="250"/>
      <c r="H168" s="250"/>
      <c r="I168" s="250"/>
      <c r="J168" s="173"/>
      <c r="K168" s="175">
        <v>10.4</v>
      </c>
      <c r="L168" s="173"/>
      <c r="M168" s="173"/>
      <c r="N168" s="173"/>
      <c r="O168" s="173"/>
      <c r="P168" s="173"/>
      <c r="Q168" s="173"/>
      <c r="R168" s="176"/>
      <c r="T168" s="177"/>
      <c r="U168" s="173"/>
      <c r="V168" s="173"/>
      <c r="W168" s="173"/>
      <c r="X168" s="173"/>
      <c r="Y168" s="173"/>
      <c r="Z168" s="173"/>
      <c r="AA168" s="178"/>
      <c r="AT168" s="179" t="s">
        <v>182</v>
      </c>
      <c r="AU168" s="179" t="s">
        <v>87</v>
      </c>
      <c r="AV168" s="11" t="s">
        <v>87</v>
      </c>
      <c r="AW168" s="11" t="s">
        <v>32</v>
      </c>
      <c r="AX168" s="11" t="s">
        <v>76</v>
      </c>
      <c r="AY168" s="179" t="s">
        <v>167</v>
      </c>
    </row>
    <row r="169" spans="2:65" s="11" customFormat="1" ht="16.5" customHeight="1">
      <c r="B169" s="172"/>
      <c r="C169" s="173"/>
      <c r="D169" s="173"/>
      <c r="E169" s="174" t="s">
        <v>5</v>
      </c>
      <c r="F169" s="249" t="s">
        <v>223</v>
      </c>
      <c r="G169" s="250"/>
      <c r="H169" s="250"/>
      <c r="I169" s="250"/>
      <c r="J169" s="173"/>
      <c r="K169" s="175">
        <v>10.4</v>
      </c>
      <c r="L169" s="173"/>
      <c r="M169" s="173"/>
      <c r="N169" s="173"/>
      <c r="O169" s="173"/>
      <c r="P169" s="173"/>
      <c r="Q169" s="173"/>
      <c r="R169" s="176"/>
      <c r="T169" s="177"/>
      <c r="U169" s="173"/>
      <c r="V169" s="173"/>
      <c r="W169" s="173"/>
      <c r="X169" s="173"/>
      <c r="Y169" s="173"/>
      <c r="Z169" s="173"/>
      <c r="AA169" s="178"/>
      <c r="AT169" s="179" t="s">
        <v>182</v>
      </c>
      <c r="AU169" s="179" t="s">
        <v>87</v>
      </c>
      <c r="AV169" s="11" t="s">
        <v>87</v>
      </c>
      <c r="AW169" s="11" t="s">
        <v>32</v>
      </c>
      <c r="AX169" s="11" t="s">
        <v>76</v>
      </c>
      <c r="AY169" s="179" t="s">
        <v>167</v>
      </c>
    </row>
    <row r="170" spans="2:65" s="11" customFormat="1" ht="16.5" customHeight="1">
      <c r="B170" s="172"/>
      <c r="C170" s="173"/>
      <c r="D170" s="173"/>
      <c r="E170" s="174" t="s">
        <v>5</v>
      </c>
      <c r="F170" s="249" t="s">
        <v>224</v>
      </c>
      <c r="G170" s="250"/>
      <c r="H170" s="250"/>
      <c r="I170" s="250"/>
      <c r="J170" s="173"/>
      <c r="K170" s="175">
        <v>11</v>
      </c>
      <c r="L170" s="173"/>
      <c r="M170" s="173"/>
      <c r="N170" s="173"/>
      <c r="O170" s="173"/>
      <c r="P170" s="173"/>
      <c r="Q170" s="173"/>
      <c r="R170" s="176"/>
      <c r="T170" s="177"/>
      <c r="U170" s="173"/>
      <c r="V170" s="173"/>
      <c r="W170" s="173"/>
      <c r="X170" s="173"/>
      <c r="Y170" s="173"/>
      <c r="Z170" s="173"/>
      <c r="AA170" s="178"/>
      <c r="AT170" s="179" t="s">
        <v>182</v>
      </c>
      <c r="AU170" s="179" t="s">
        <v>87</v>
      </c>
      <c r="AV170" s="11" t="s">
        <v>87</v>
      </c>
      <c r="AW170" s="11" t="s">
        <v>32</v>
      </c>
      <c r="AX170" s="11" t="s">
        <v>76</v>
      </c>
      <c r="AY170" s="179" t="s">
        <v>167</v>
      </c>
    </row>
    <row r="171" spans="2:65" s="12" customFormat="1" ht="16.5" customHeight="1">
      <c r="B171" s="180"/>
      <c r="C171" s="181"/>
      <c r="D171" s="181"/>
      <c r="E171" s="182" t="s">
        <v>5</v>
      </c>
      <c r="F171" s="247" t="s">
        <v>225</v>
      </c>
      <c r="G171" s="248"/>
      <c r="H171" s="248"/>
      <c r="I171" s="248"/>
      <c r="J171" s="181"/>
      <c r="K171" s="183">
        <v>42.8</v>
      </c>
      <c r="L171" s="181"/>
      <c r="M171" s="181"/>
      <c r="N171" s="181"/>
      <c r="O171" s="181"/>
      <c r="P171" s="181"/>
      <c r="Q171" s="181"/>
      <c r="R171" s="184"/>
      <c r="T171" s="185"/>
      <c r="U171" s="181"/>
      <c r="V171" s="181"/>
      <c r="W171" s="181"/>
      <c r="X171" s="181"/>
      <c r="Y171" s="181"/>
      <c r="Z171" s="181"/>
      <c r="AA171" s="186"/>
      <c r="AT171" s="187" t="s">
        <v>182</v>
      </c>
      <c r="AU171" s="187" t="s">
        <v>87</v>
      </c>
      <c r="AV171" s="12" t="s">
        <v>172</v>
      </c>
      <c r="AW171" s="12" t="s">
        <v>32</v>
      </c>
      <c r="AX171" s="12" t="s">
        <v>82</v>
      </c>
      <c r="AY171" s="187" t="s">
        <v>167</v>
      </c>
    </row>
    <row r="172" spans="2:65" s="1" customFormat="1" ht="51" customHeight="1">
      <c r="B172" s="134"/>
      <c r="C172" s="188" t="s">
        <v>226</v>
      </c>
      <c r="D172" s="188" t="s">
        <v>227</v>
      </c>
      <c r="E172" s="189" t="s">
        <v>228</v>
      </c>
      <c r="F172" s="251" t="s">
        <v>229</v>
      </c>
      <c r="G172" s="251"/>
      <c r="H172" s="251"/>
      <c r="I172" s="251"/>
      <c r="J172" s="190" t="s">
        <v>219</v>
      </c>
      <c r="K172" s="191">
        <v>44.94</v>
      </c>
      <c r="L172" s="252">
        <v>0</v>
      </c>
      <c r="M172" s="252"/>
      <c r="N172" s="253">
        <f>ROUND(L172*K172,3)</f>
        <v>0</v>
      </c>
      <c r="O172" s="254"/>
      <c r="P172" s="254"/>
      <c r="Q172" s="254"/>
      <c r="R172" s="137"/>
      <c r="T172" s="168" t="s">
        <v>5</v>
      </c>
      <c r="U172" s="45" t="s">
        <v>43</v>
      </c>
      <c r="V172" s="37"/>
      <c r="W172" s="169">
        <f>V172*K172</f>
        <v>0</v>
      </c>
      <c r="X172" s="169">
        <v>1E-3</v>
      </c>
      <c r="Y172" s="169">
        <f>X172*K172</f>
        <v>4.4940000000000001E-2</v>
      </c>
      <c r="Z172" s="169">
        <v>0</v>
      </c>
      <c r="AA172" s="170">
        <f>Z172*K172</f>
        <v>0</v>
      </c>
      <c r="AR172" s="21" t="s">
        <v>202</v>
      </c>
      <c r="AT172" s="21" t="s">
        <v>227</v>
      </c>
      <c r="AU172" s="21" t="s">
        <v>87</v>
      </c>
      <c r="AY172" s="21" t="s">
        <v>167</v>
      </c>
      <c r="BE172" s="110">
        <f>IF(U172="základná",N172,0)</f>
        <v>0</v>
      </c>
      <c r="BF172" s="110">
        <f>IF(U172="znížená",N172,0)</f>
        <v>0</v>
      </c>
      <c r="BG172" s="110">
        <f>IF(U172="zákl. prenesená",N172,0)</f>
        <v>0</v>
      </c>
      <c r="BH172" s="110">
        <f>IF(U172="zníž. prenesená",N172,0)</f>
        <v>0</v>
      </c>
      <c r="BI172" s="110">
        <f>IF(U172="nulová",N172,0)</f>
        <v>0</v>
      </c>
      <c r="BJ172" s="21" t="s">
        <v>87</v>
      </c>
      <c r="BK172" s="171">
        <f>ROUND(L172*K172,3)</f>
        <v>0</v>
      </c>
      <c r="BL172" s="21" t="s">
        <v>172</v>
      </c>
      <c r="BM172" s="21" t="s">
        <v>230</v>
      </c>
    </row>
    <row r="173" spans="2:65" s="10" customFormat="1" ht="29.9" customHeight="1">
      <c r="B173" s="152"/>
      <c r="C173" s="153"/>
      <c r="D173" s="162" t="s">
        <v>126</v>
      </c>
      <c r="E173" s="162"/>
      <c r="F173" s="162"/>
      <c r="G173" s="162"/>
      <c r="H173" s="162"/>
      <c r="I173" s="162"/>
      <c r="J173" s="162"/>
      <c r="K173" s="162"/>
      <c r="L173" s="162"/>
      <c r="M173" s="162"/>
      <c r="N173" s="256">
        <f>BK173</f>
        <v>0</v>
      </c>
      <c r="O173" s="257"/>
      <c r="P173" s="257"/>
      <c r="Q173" s="257"/>
      <c r="R173" s="155"/>
      <c r="T173" s="156"/>
      <c r="U173" s="153"/>
      <c r="V173" s="153"/>
      <c r="W173" s="157">
        <f>SUM(W174:W225)</f>
        <v>0</v>
      </c>
      <c r="X173" s="153"/>
      <c r="Y173" s="157">
        <f>SUM(Y174:Y225)</f>
        <v>4.2000700000000002E-2</v>
      </c>
      <c r="Z173" s="153"/>
      <c r="AA173" s="158">
        <f>SUM(AA174:AA225)</f>
        <v>15.519702000000002</v>
      </c>
      <c r="AR173" s="159" t="s">
        <v>82</v>
      </c>
      <c r="AT173" s="160" t="s">
        <v>75</v>
      </c>
      <c r="AU173" s="160" t="s">
        <v>82</v>
      </c>
      <c r="AY173" s="159" t="s">
        <v>167</v>
      </c>
      <c r="BK173" s="161">
        <f>SUM(BK174:BK225)</f>
        <v>0</v>
      </c>
    </row>
    <row r="174" spans="2:65" s="1" customFormat="1" ht="25.5" customHeight="1">
      <c r="B174" s="134"/>
      <c r="C174" s="163" t="s">
        <v>231</v>
      </c>
      <c r="D174" s="163" t="s">
        <v>168</v>
      </c>
      <c r="E174" s="164" t="s">
        <v>232</v>
      </c>
      <c r="F174" s="244" t="s">
        <v>233</v>
      </c>
      <c r="G174" s="244"/>
      <c r="H174" s="244"/>
      <c r="I174" s="244"/>
      <c r="J174" s="165" t="s">
        <v>234</v>
      </c>
      <c r="K174" s="166">
        <v>24.8</v>
      </c>
      <c r="L174" s="255">
        <v>0</v>
      </c>
      <c r="M174" s="255"/>
      <c r="N174" s="254">
        <f>ROUND(L174*K174,3)</f>
        <v>0</v>
      </c>
      <c r="O174" s="254"/>
      <c r="P174" s="254"/>
      <c r="Q174" s="254"/>
      <c r="R174" s="137"/>
      <c r="T174" s="168" t="s">
        <v>5</v>
      </c>
      <c r="U174" s="45" t="s">
        <v>43</v>
      </c>
      <c r="V174" s="37"/>
      <c r="W174" s="169">
        <f>V174*K174</f>
        <v>0</v>
      </c>
      <c r="X174" s="169">
        <v>1.5299999999999999E-3</v>
      </c>
      <c r="Y174" s="169">
        <f>X174*K174</f>
        <v>3.7943999999999999E-2</v>
      </c>
      <c r="Z174" s="169">
        <v>0</v>
      </c>
      <c r="AA174" s="170">
        <f>Z174*K174</f>
        <v>0</v>
      </c>
      <c r="AR174" s="21" t="s">
        <v>172</v>
      </c>
      <c r="AT174" s="21" t="s">
        <v>168</v>
      </c>
      <c r="AU174" s="21" t="s">
        <v>87</v>
      </c>
      <c r="AY174" s="21" t="s">
        <v>167</v>
      </c>
      <c r="BE174" s="110">
        <f>IF(U174="základná",N174,0)</f>
        <v>0</v>
      </c>
      <c r="BF174" s="110">
        <f>IF(U174="znížená",N174,0)</f>
        <v>0</v>
      </c>
      <c r="BG174" s="110">
        <f>IF(U174="zákl. prenesená",N174,0)</f>
        <v>0</v>
      </c>
      <c r="BH174" s="110">
        <f>IF(U174="zníž. prenesená",N174,0)</f>
        <v>0</v>
      </c>
      <c r="BI174" s="110">
        <f>IF(U174="nulová",N174,0)</f>
        <v>0</v>
      </c>
      <c r="BJ174" s="21" t="s">
        <v>87</v>
      </c>
      <c r="BK174" s="171">
        <f>ROUND(L174*K174,3)</f>
        <v>0</v>
      </c>
      <c r="BL174" s="21" t="s">
        <v>172</v>
      </c>
      <c r="BM174" s="21" t="s">
        <v>235</v>
      </c>
    </row>
    <row r="175" spans="2:65" s="1" customFormat="1" ht="16.5" customHeight="1">
      <c r="B175" s="134"/>
      <c r="C175" s="163" t="s">
        <v>236</v>
      </c>
      <c r="D175" s="163" t="s">
        <v>168</v>
      </c>
      <c r="E175" s="164" t="s">
        <v>237</v>
      </c>
      <c r="F175" s="244" t="s">
        <v>238</v>
      </c>
      <c r="G175" s="244"/>
      <c r="H175" s="244"/>
      <c r="I175" s="244"/>
      <c r="J175" s="165" t="s">
        <v>234</v>
      </c>
      <c r="K175" s="166">
        <v>143.16</v>
      </c>
      <c r="L175" s="255">
        <v>0</v>
      </c>
      <c r="M175" s="255"/>
      <c r="N175" s="254">
        <f>ROUND(L175*K175,3)</f>
        <v>0</v>
      </c>
      <c r="O175" s="254"/>
      <c r="P175" s="254"/>
      <c r="Q175" s="254"/>
      <c r="R175" s="137"/>
      <c r="T175" s="168" t="s">
        <v>5</v>
      </c>
      <c r="U175" s="45" t="s">
        <v>43</v>
      </c>
      <c r="V175" s="37"/>
      <c r="W175" s="169">
        <f>V175*K175</f>
        <v>0</v>
      </c>
      <c r="X175" s="169">
        <v>2.0000000000000002E-5</v>
      </c>
      <c r="Y175" s="169">
        <f>X175*K175</f>
        <v>2.8632000000000002E-3</v>
      </c>
      <c r="Z175" s="169">
        <v>0</v>
      </c>
      <c r="AA175" s="170">
        <f>Z175*K175</f>
        <v>0</v>
      </c>
      <c r="AR175" s="21" t="s">
        <v>172</v>
      </c>
      <c r="AT175" s="21" t="s">
        <v>168</v>
      </c>
      <c r="AU175" s="21" t="s">
        <v>87</v>
      </c>
      <c r="AY175" s="21" t="s">
        <v>167</v>
      </c>
      <c r="BE175" s="110">
        <f>IF(U175="základná",N175,0)</f>
        <v>0</v>
      </c>
      <c r="BF175" s="110">
        <f>IF(U175="znížená",N175,0)</f>
        <v>0</v>
      </c>
      <c r="BG175" s="110">
        <f>IF(U175="zákl. prenesená",N175,0)</f>
        <v>0</v>
      </c>
      <c r="BH175" s="110">
        <f>IF(U175="zníž. prenesená",N175,0)</f>
        <v>0</v>
      </c>
      <c r="BI175" s="110">
        <f>IF(U175="nulová",N175,0)</f>
        <v>0</v>
      </c>
      <c r="BJ175" s="21" t="s">
        <v>87</v>
      </c>
      <c r="BK175" s="171">
        <f>ROUND(L175*K175,3)</f>
        <v>0</v>
      </c>
      <c r="BL175" s="21" t="s">
        <v>172</v>
      </c>
      <c r="BM175" s="21" t="s">
        <v>239</v>
      </c>
    </row>
    <row r="176" spans="2:65" s="11" customFormat="1" ht="25.5" customHeight="1">
      <c r="B176" s="172"/>
      <c r="C176" s="173"/>
      <c r="D176" s="173"/>
      <c r="E176" s="174" t="s">
        <v>5</v>
      </c>
      <c r="F176" s="245" t="s">
        <v>240</v>
      </c>
      <c r="G176" s="246"/>
      <c r="H176" s="246"/>
      <c r="I176" s="246"/>
      <c r="J176" s="173"/>
      <c r="K176" s="175">
        <v>143.16</v>
      </c>
      <c r="L176" s="173"/>
      <c r="M176" s="173"/>
      <c r="N176" s="173"/>
      <c r="O176" s="173"/>
      <c r="P176" s="173"/>
      <c r="Q176" s="173"/>
      <c r="R176" s="176"/>
      <c r="T176" s="177"/>
      <c r="U176" s="173"/>
      <c r="V176" s="173"/>
      <c r="W176" s="173"/>
      <c r="X176" s="173"/>
      <c r="Y176" s="173"/>
      <c r="Z176" s="173"/>
      <c r="AA176" s="178"/>
      <c r="AT176" s="179" t="s">
        <v>182</v>
      </c>
      <c r="AU176" s="179" t="s">
        <v>87</v>
      </c>
      <c r="AV176" s="11" t="s">
        <v>87</v>
      </c>
      <c r="AW176" s="11" t="s">
        <v>32</v>
      </c>
      <c r="AX176" s="11" t="s">
        <v>82</v>
      </c>
      <c r="AY176" s="179" t="s">
        <v>167</v>
      </c>
    </row>
    <row r="177" spans="2:65" s="1" customFormat="1" ht="16.5" customHeight="1">
      <c r="B177" s="134"/>
      <c r="C177" s="163" t="s">
        <v>241</v>
      </c>
      <c r="D177" s="163" t="s">
        <v>168</v>
      </c>
      <c r="E177" s="164" t="s">
        <v>242</v>
      </c>
      <c r="F177" s="244" t="s">
        <v>243</v>
      </c>
      <c r="G177" s="244"/>
      <c r="H177" s="244"/>
      <c r="I177" s="244"/>
      <c r="J177" s="165" t="s">
        <v>234</v>
      </c>
      <c r="K177" s="166">
        <v>23.87</v>
      </c>
      <c r="L177" s="255">
        <v>0</v>
      </c>
      <c r="M177" s="255"/>
      <c r="N177" s="254">
        <f>ROUND(L177*K177,3)</f>
        <v>0</v>
      </c>
      <c r="O177" s="254"/>
      <c r="P177" s="254"/>
      <c r="Q177" s="254"/>
      <c r="R177" s="137"/>
      <c r="T177" s="168" t="s">
        <v>5</v>
      </c>
      <c r="U177" s="45" t="s">
        <v>43</v>
      </c>
      <c r="V177" s="37"/>
      <c r="W177" s="169">
        <f>V177*K177</f>
        <v>0</v>
      </c>
      <c r="X177" s="169">
        <v>5.0000000000000002E-5</v>
      </c>
      <c r="Y177" s="169">
        <f>X177*K177</f>
        <v>1.1935000000000001E-3</v>
      </c>
      <c r="Z177" s="169">
        <v>0</v>
      </c>
      <c r="AA177" s="170">
        <f>Z177*K177</f>
        <v>0</v>
      </c>
      <c r="AR177" s="21" t="s">
        <v>172</v>
      </c>
      <c r="AT177" s="21" t="s">
        <v>168</v>
      </c>
      <c r="AU177" s="21" t="s">
        <v>87</v>
      </c>
      <c r="AY177" s="21" t="s">
        <v>167</v>
      </c>
      <c r="BE177" s="110">
        <f>IF(U177="základná",N177,0)</f>
        <v>0</v>
      </c>
      <c r="BF177" s="110">
        <f>IF(U177="znížená",N177,0)</f>
        <v>0</v>
      </c>
      <c r="BG177" s="110">
        <f>IF(U177="zákl. prenesená",N177,0)</f>
        <v>0</v>
      </c>
      <c r="BH177" s="110">
        <f>IF(U177="zníž. prenesená",N177,0)</f>
        <v>0</v>
      </c>
      <c r="BI177" s="110">
        <f>IF(U177="nulová",N177,0)</f>
        <v>0</v>
      </c>
      <c r="BJ177" s="21" t="s">
        <v>87</v>
      </c>
      <c r="BK177" s="171">
        <f>ROUND(L177*K177,3)</f>
        <v>0</v>
      </c>
      <c r="BL177" s="21" t="s">
        <v>172</v>
      </c>
      <c r="BM177" s="21" t="s">
        <v>244</v>
      </c>
    </row>
    <row r="178" spans="2:65" s="11" customFormat="1" ht="16.5" customHeight="1">
      <c r="B178" s="172"/>
      <c r="C178" s="173"/>
      <c r="D178" s="173"/>
      <c r="E178" s="174" t="s">
        <v>5</v>
      </c>
      <c r="F178" s="245" t="s">
        <v>245</v>
      </c>
      <c r="G178" s="246"/>
      <c r="H178" s="246"/>
      <c r="I178" s="246"/>
      <c r="J178" s="173"/>
      <c r="K178" s="175">
        <v>6.03</v>
      </c>
      <c r="L178" s="173"/>
      <c r="M178" s="173"/>
      <c r="N178" s="173"/>
      <c r="O178" s="173"/>
      <c r="P178" s="173"/>
      <c r="Q178" s="173"/>
      <c r="R178" s="176"/>
      <c r="T178" s="177"/>
      <c r="U178" s="173"/>
      <c r="V178" s="173"/>
      <c r="W178" s="173"/>
      <c r="X178" s="173"/>
      <c r="Y178" s="173"/>
      <c r="Z178" s="173"/>
      <c r="AA178" s="178"/>
      <c r="AT178" s="179" t="s">
        <v>182</v>
      </c>
      <c r="AU178" s="179" t="s">
        <v>87</v>
      </c>
      <c r="AV178" s="11" t="s">
        <v>87</v>
      </c>
      <c r="AW178" s="11" t="s">
        <v>32</v>
      </c>
      <c r="AX178" s="11" t="s">
        <v>76</v>
      </c>
      <c r="AY178" s="179" t="s">
        <v>167</v>
      </c>
    </row>
    <row r="179" spans="2:65" s="11" customFormat="1" ht="16.5" customHeight="1">
      <c r="B179" s="172"/>
      <c r="C179" s="173"/>
      <c r="D179" s="173"/>
      <c r="E179" s="174" t="s">
        <v>5</v>
      </c>
      <c r="F179" s="249" t="s">
        <v>246</v>
      </c>
      <c r="G179" s="250"/>
      <c r="H179" s="250"/>
      <c r="I179" s="250"/>
      <c r="J179" s="173"/>
      <c r="K179" s="175">
        <v>5.86</v>
      </c>
      <c r="L179" s="173"/>
      <c r="M179" s="173"/>
      <c r="N179" s="173"/>
      <c r="O179" s="173"/>
      <c r="P179" s="173"/>
      <c r="Q179" s="173"/>
      <c r="R179" s="176"/>
      <c r="T179" s="177"/>
      <c r="U179" s="173"/>
      <c r="V179" s="173"/>
      <c r="W179" s="173"/>
      <c r="X179" s="173"/>
      <c r="Y179" s="173"/>
      <c r="Z179" s="173"/>
      <c r="AA179" s="178"/>
      <c r="AT179" s="179" t="s">
        <v>182</v>
      </c>
      <c r="AU179" s="179" t="s">
        <v>87</v>
      </c>
      <c r="AV179" s="11" t="s">
        <v>87</v>
      </c>
      <c r="AW179" s="11" t="s">
        <v>32</v>
      </c>
      <c r="AX179" s="11" t="s">
        <v>76</v>
      </c>
      <c r="AY179" s="179" t="s">
        <v>167</v>
      </c>
    </row>
    <row r="180" spans="2:65" s="11" customFormat="1" ht="16.5" customHeight="1">
      <c r="B180" s="172"/>
      <c r="C180" s="173"/>
      <c r="D180" s="173"/>
      <c r="E180" s="174" t="s">
        <v>5</v>
      </c>
      <c r="F180" s="249" t="s">
        <v>247</v>
      </c>
      <c r="G180" s="250"/>
      <c r="H180" s="250"/>
      <c r="I180" s="250"/>
      <c r="J180" s="173"/>
      <c r="K180" s="175">
        <v>5.95</v>
      </c>
      <c r="L180" s="173"/>
      <c r="M180" s="173"/>
      <c r="N180" s="173"/>
      <c r="O180" s="173"/>
      <c r="P180" s="173"/>
      <c r="Q180" s="173"/>
      <c r="R180" s="176"/>
      <c r="T180" s="177"/>
      <c r="U180" s="173"/>
      <c r="V180" s="173"/>
      <c r="W180" s="173"/>
      <c r="X180" s="173"/>
      <c r="Y180" s="173"/>
      <c r="Z180" s="173"/>
      <c r="AA180" s="178"/>
      <c r="AT180" s="179" t="s">
        <v>182</v>
      </c>
      <c r="AU180" s="179" t="s">
        <v>87</v>
      </c>
      <c r="AV180" s="11" t="s">
        <v>87</v>
      </c>
      <c r="AW180" s="11" t="s">
        <v>32</v>
      </c>
      <c r="AX180" s="11" t="s">
        <v>76</v>
      </c>
      <c r="AY180" s="179" t="s">
        <v>167</v>
      </c>
    </row>
    <row r="181" spans="2:65" s="11" customFormat="1" ht="16.5" customHeight="1">
      <c r="B181" s="172"/>
      <c r="C181" s="173"/>
      <c r="D181" s="173"/>
      <c r="E181" s="174" t="s">
        <v>5</v>
      </c>
      <c r="F181" s="249" t="s">
        <v>248</v>
      </c>
      <c r="G181" s="250"/>
      <c r="H181" s="250"/>
      <c r="I181" s="250"/>
      <c r="J181" s="173"/>
      <c r="K181" s="175">
        <v>6.03</v>
      </c>
      <c r="L181" s="173"/>
      <c r="M181" s="173"/>
      <c r="N181" s="173"/>
      <c r="O181" s="173"/>
      <c r="P181" s="173"/>
      <c r="Q181" s="173"/>
      <c r="R181" s="176"/>
      <c r="T181" s="177"/>
      <c r="U181" s="173"/>
      <c r="V181" s="173"/>
      <c r="W181" s="173"/>
      <c r="X181" s="173"/>
      <c r="Y181" s="173"/>
      <c r="Z181" s="173"/>
      <c r="AA181" s="178"/>
      <c r="AT181" s="179" t="s">
        <v>182</v>
      </c>
      <c r="AU181" s="179" t="s">
        <v>87</v>
      </c>
      <c r="AV181" s="11" t="s">
        <v>87</v>
      </c>
      <c r="AW181" s="11" t="s">
        <v>32</v>
      </c>
      <c r="AX181" s="11" t="s">
        <v>76</v>
      </c>
      <c r="AY181" s="179" t="s">
        <v>167</v>
      </c>
    </row>
    <row r="182" spans="2:65" s="12" customFormat="1" ht="16.5" customHeight="1">
      <c r="B182" s="180"/>
      <c r="C182" s="181"/>
      <c r="D182" s="181"/>
      <c r="E182" s="182" t="s">
        <v>5</v>
      </c>
      <c r="F182" s="247" t="s">
        <v>211</v>
      </c>
      <c r="G182" s="248"/>
      <c r="H182" s="248"/>
      <c r="I182" s="248"/>
      <c r="J182" s="181"/>
      <c r="K182" s="183">
        <v>23.87</v>
      </c>
      <c r="L182" s="181"/>
      <c r="M182" s="181"/>
      <c r="N182" s="181"/>
      <c r="O182" s="181"/>
      <c r="P182" s="181"/>
      <c r="Q182" s="181"/>
      <c r="R182" s="184"/>
      <c r="T182" s="185"/>
      <c r="U182" s="181"/>
      <c r="V182" s="181"/>
      <c r="W182" s="181"/>
      <c r="X182" s="181"/>
      <c r="Y182" s="181"/>
      <c r="Z182" s="181"/>
      <c r="AA182" s="186"/>
      <c r="AT182" s="187" t="s">
        <v>182</v>
      </c>
      <c r="AU182" s="187" t="s">
        <v>87</v>
      </c>
      <c r="AV182" s="12" t="s">
        <v>172</v>
      </c>
      <c r="AW182" s="12" t="s">
        <v>32</v>
      </c>
      <c r="AX182" s="12" t="s">
        <v>82</v>
      </c>
      <c r="AY182" s="187" t="s">
        <v>167</v>
      </c>
    </row>
    <row r="183" spans="2:65" s="1" customFormat="1" ht="25.5" customHeight="1">
      <c r="B183" s="134"/>
      <c r="C183" s="163" t="s">
        <v>249</v>
      </c>
      <c r="D183" s="163" t="s">
        <v>168</v>
      </c>
      <c r="E183" s="164" t="s">
        <v>250</v>
      </c>
      <c r="F183" s="244" t="s">
        <v>251</v>
      </c>
      <c r="G183" s="244"/>
      <c r="H183" s="244"/>
      <c r="I183" s="244"/>
      <c r="J183" s="165" t="s">
        <v>234</v>
      </c>
      <c r="K183" s="166">
        <v>6.7160000000000002</v>
      </c>
      <c r="L183" s="255">
        <v>0</v>
      </c>
      <c r="M183" s="255"/>
      <c r="N183" s="254">
        <f>ROUND(L183*K183,3)</f>
        <v>0</v>
      </c>
      <c r="O183" s="254"/>
      <c r="P183" s="254"/>
      <c r="Q183" s="254"/>
      <c r="R183" s="137"/>
      <c r="T183" s="168" t="s">
        <v>5</v>
      </c>
      <c r="U183" s="45" t="s">
        <v>43</v>
      </c>
      <c r="V183" s="37"/>
      <c r="W183" s="169">
        <f>V183*K183</f>
        <v>0</v>
      </c>
      <c r="X183" s="169">
        <v>0</v>
      </c>
      <c r="Y183" s="169">
        <f>X183*K183</f>
        <v>0</v>
      </c>
      <c r="Z183" s="169">
        <v>0.19600000000000001</v>
      </c>
      <c r="AA183" s="170">
        <f>Z183*K183</f>
        <v>1.3163360000000002</v>
      </c>
      <c r="AR183" s="21" t="s">
        <v>172</v>
      </c>
      <c r="AT183" s="21" t="s">
        <v>168</v>
      </c>
      <c r="AU183" s="21" t="s">
        <v>87</v>
      </c>
      <c r="AY183" s="21" t="s">
        <v>167</v>
      </c>
      <c r="BE183" s="110">
        <f>IF(U183="základná",N183,0)</f>
        <v>0</v>
      </c>
      <c r="BF183" s="110">
        <f>IF(U183="znížená",N183,0)</f>
        <v>0</v>
      </c>
      <c r="BG183" s="110">
        <f>IF(U183="zákl. prenesená",N183,0)</f>
        <v>0</v>
      </c>
      <c r="BH183" s="110">
        <f>IF(U183="zníž. prenesená",N183,0)</f>
        <v>0</v>
      </c>
      <c r="BI183" s="110">
        <f>IF(U183="nulová",N183,0)</f>
        <v>0</v>
      </c>
      <c r="BJ183" s="21" t="s">
        <v>87</v>
      </c>
      <c r="BK183" s="171">
        <f>ROUND(L183*K183,3)</f>
        <v>0</v>
      </c>
      <c r="BL183" s="21" t="s">
        <v>172</v>
      </c>
      <c r="BM183" s="21" t="s">
        <v>252</v>
      </c>
    </row>
    <row r="184" spans="2:65" s="11" customFormat="1" ht="25.5" customHeight="1">
      <c r="B184" s="172"/>
      <c r="C184" s="173"/>
      <c r="D184" s="173"/>
      <c r="E184" s="174" t="s">
        <v>5</v>
      </c>
      <c r="F184" s="245" t="s">
        <v>253</v>
      </c>
      <c r="G184" s="246"/>
      <c r="H184" s="246"/>
      <c r="I184" s="246"/>
      <c r="J184" s="173"/>
      <c r="K184" s="175">
        <v>13.02</v>
      </c>
      <c r="L184" s="173"/>
      <c r="M184" s="173"/>
      <c r="N184" s="173"/>
      <c r="O184" s="173"/>
      <c r="P184" s="173"/>
      <c r="Q184" s="173"/>
      <c r="R184" s="176"/>
      <c r="T184" s="177"/>
      <c r="U184" s="173"/>
      <c r="V184" s="173"/>
      <c r="W184" s="173"/>
      <c r="X184" s="173"/>
      <c r="Y184" s="173"/>
      <c r="Z184" s="173"/>
      <c r="AA184" s="178"/>
      <c r="AT184" s="179" t="s">
        <v>182</v>
      </c>
      <c r="AU184" s="179" t="s">
        <v>87</v>
      </c>
      <c r="AV184" s="11" t="s">
        <v>87</v>
      </c>
      <c r="AW184" s="11" t="s">
        <v>32</v>
      </c>
      <c r="AX184" s="11" t="s">
        <v>76</v>
      </c>
      <c r="AY184" s="179" t="s">
        <v>167</v>
      </c>
    </row>
    <row r="185" spans="2:65" s="11" customFormat="1" ht="25.5" customHeight="1">
      <c r="B185" s="172"/>
      <c r="C185" s="173"/>
      <c r="D185" s="173"/>
      <c r="E185" s="174" t="s">
        <v>5</v>
      </c>
      <c r="F185" s="249" t="s">
        <v>254</v>
      </c>
      <c r="G185" s="250"/>
      <c r="H185" s="250"/>
      <c r="I185" s="250"/>
      <c r="J185" s="173"/>
      <c r="K185" s="175">
        <v>-6.3040000000000003</v>
      </c>
      <c r="L185" s="173"/>
      <c r="M185" s="173"/>
      <c r="N185" s="173"/>
      <c r="O185" s="173"/>
      <c r="P185" s="173"/>
      <c r="Q185" s="173"/>
      <c r="R185" s="176"/>
      <c r="T185" s="177"/>
      <c r="U185" s="173"/>
      <c r="V185" s="173"/>
      <c r="W185" s="173"/>
      <c r="X185" s="173"/>
      <c r="Y185" s="173"/>
      <c r="Z185" s="173"/>
      <c r="AA185" s="178"/>
      <c r="AT185" s="179" t="s">
        <v>182</v>
      </c>
      <c r="AU185" s="179" t="s">
        <v>87</v>
      </c>
      <c r="AV185" s="11" t="s">
        <v>87</v>
      </c>
      <c r="AW185" s="11" t="s">
        <v>32</v>
      </c>
      <c r="AX185" s="11" t="s">
        <v>76</v>
      </c>
      <c r="AY185" s="179" t="s">
        <v>167</v>
      </c>
    </row>
    <row r="186" spans="2:65" s="12" customFormat="1" ht="16.5" customHeight="1">
      <c r="B186" s="180"/>
      <c r="C186" s="181"/>
      <c r="D186" s="181"/>
      <c r="E186" s="182" t="s">
        <v>5</v>
      </c>
      <c r="F186" s="247" t="s">
        <v>211</v>
      </c>
      <c r="G186" s="248"/>
      <c r="H186" s="248"/>
      <c r="I186" s="248"/>
      <c r="J186" s="181"/>
      <c r="K186" s="183">
        <v>6.7160000000000002</v>
      </c>
      <c r="L186" s="181"/>
      <c r="M186" s="181"/>
      <c r="N186" s="181"/>
      <c r="O186" s="181"/>
      <c r="P186" s="181"/>
      <c r="Q186" s="181"/>
      <c r="R186" s="184"/>
      <c r="T186" s="185"/>
      <c r="U186" s="181"/>
      <c r="V186" s="181"/>
      <c r="W186" s="181"/>
      <c r="X186" s="181"/>
      <c r="Y186" s="181"/>
      <c r="Z186" s="181"/>
      <c r="AA186" s="186"/>
      <c r="AT186" s="187" t="s">
        <v>182</v>
      </c>
      <c r="AU186" s="187" t="s">
        <v>87</v>
      </c>
      <c r="AV186" s="12" t="s">
        <v>172</v>
      </c>
      <c r="AW186" s="12" t="s">
        <v>32</v>
      </c>
      <c r="AX186" s="12" t="s">
        <v>82</v>
      </c>
      <c r="AY186" s="187" t="s">
        <v>167</v>
      </c>
    </row>
    <row r="187" spans="2:65" s="1" customFormat="1" ht="51" customHeight="1">
      <c r="B187" s="134"/>
      <c r="C187" s="163" t="s">
        <v>255</v>
      </c>
      <c r="D187" s="163" t="s">
        <v>168</v>
      </c>
      <c r="E187" s="164" t="s">
        <v>256</v>
      </c>
      <c r="F187" s="244" t="s">
        <v>257</v>
      </c>
      <c r="G187" s="244"/>
      <c r="H187" s="244"/>
      <c r="I187" s="244"/>
      <c r="J187" s="165" t="s">
        <v>205</v>
      </c>
      <c r="K187" s="166">
        <v>2.4430000000000001</v>
      </c>
      <c r="L187" s="255">
        <v>0</v>
      </c>
      <c r="M187" s="255"/>
      <c r="N187" s="254">
        <f>ROUND(L187*K187,3)</f>
        <v>0</v>
      </c>
      <c r="O187" s="254"/>
      <c r="P187" s="254"/>
      <c r="Q187" s="254"/>
      <c r="R187" s="137"/>
      <c r="T187" s="168" t="s">
        <v>5</v>
      </c>
      <c r="U187" s="45" t="s">
        <v>43</v>
      </c>
      <c r="V187" s="37"/>
      <c r="W187" s="169">
        <f>V187*K187</f>
        <v>0</v>
      </c>
      <c r="X187" s="169">
        <v>0</v>
      </c>
      <c r="Y187" s="169">
        <f>X187*K187</f>
        <v>0</v>
      </c>
      <c r="Z187" s="169">
        <v>2.2000000000000002</v>
      </c>
      <c r="AA187" s="170">
        <f>Z187*K187</f>
        <v>5.3746000000000009</v>
      </c>
      <c r="AR187" s="21" t="s">
        <v>172</v>
      </c>
      <c r="AT187" s="21" t="s">
        <v>168</v>
      </c>
      <c r="AU187" s="21" t="s">
        <v>87</v>
      </c>
      <c r="AY187" s="21" t="s">
        <v>167</v>
      </c>
      <c r="BE187" s="110">
        <f>IF(U187="základná",N187,0)</f>
        <v>0</v>
      </c>
      <c r="BF187" s="110">
        <f>IF(U187="znížená",N187,0)</f>
        <v>0</v>
      </c>
      <c r="BG187" s="110">
        <f>IF(U187="zákl. prenesená",N187,0)</f>
        <v>0</v>
      </c>
      <c r="BH187" s="110">
        <f>IF(U187="zníž. prenesená",N187,0)</f>
        <v>0</v>
      </c>
      <c r="BI187" s="110">
        <f>IF(U187="nulová",N187,0)</f>
        <v>0</v>
      </c>
      <c r="BJ187" s="21" t="s">
        <v>87</v>
      </c>
      <c r="BK187" s="171">
        <f>ROUND(L187*K187,3)</f>
        <v>0</v>
      </c>
      <c r="BL187" s="21" t="s">
        <v>172</v>
      </c>
      <c r="BM187" s="21" t="s">
        <v>258</v>
      </c>
    </row>
    <row r="188" spans="2:65" s="11" customFormat="1" ht="25.5" customHeight="1">
      <c r="B188" s="172"/>
      <c r="C188" s="173"/>
      <c r="D188" s="173"/>
      <c r="E188" s="174" t="s">
        <v>5</v>
      </c>
      <c r="F188" s="245" t="s">
        <v>259</v>
      </c>
      <c r="G188" s="246"/>
      <c r="H188" s="246"/>
      <c r="I188" s="246"/>
      <c r="J188" s="173"/>
      <c r="K188" s="175">
        <v>0.60299999999999998</v>
      </c>
      <c r="L188" s="173"/>
      <c r="M188" s="173"/>
      <c r="N188" s="173"/>
      <c r="O188" s="173"/>
      <c r="P188" s="173"/>
      <c r="Q188" s="173"/>
      <c r="R188" s="176"/>
      <c r="T188" s="177"/>
      <c r="U188" s="173"/>
      <c r="V188" s="173"/>
      <c r="W188" s="173"/>
      <c r="X188" s="173"/>
      <c r="Y188" s="173"/>
      <c r="Z188" s="173"/>
      <c r="AA188" s="178"/>
      <c r="AT188" s="179" t="s">
        <v>182</v>
      </c>
      <c r="AU188" s="179" t="s">
        <v>87</v>
      </c>
      <c r="AV188" s="11" t="s">
        <v>87</v>
      </c>
      <c r="AW188" s="11" t="s">
        <v>32</v>
      </c>
      <c r="AX188" s="11" t="s">
        <v>76</v>
      </c>
      <c r="AY188" s="179" t="s">
        <v>167</v>
      </c>
    </row>
    <row r="189" spans="2:65" s="11" customFormat="1" ht="25.5" customHeight="1">
      <c r="B189" s="172"/>
      <c r="C189" s="173"/>
      <c r="D189" s="173"/>
      <c r="E189" s="174" t="s">
        <v>5</v>
      </c>
      <c r="F189" s="249" t="s">
        <v>260</v>
      </c>
      <c r="G189" s="250"/>
      <c r="H189" s="250"/>
      <c r="I189" s="250"/>
      <c r="J189" s="173"/>
      <c r="K189" s="175">
        <v>0.58599999999999997</v>
      </c>
      <c r="L189" s="173"/>
      <c r="M189" s="173"/>
      <c r="N189" s="173"/>
      <c r="O189" s="173"/>
      <c r="P189" s="173"/>
      <c r="Q189" s="173"/>
      <c r="R189" s="176"/>
      <c r="T189" s="177"/>
      <c r="U189" s="173"/>
      <c r="V189" s="173"/>
      <c r="W189" s="173"/>
      <c r="X189" s="173"/>
      <c r="Y189" s="173"/>
      <c r="Z189" s="173"/>
      <c r="AA189" s="178"/>
      <c r="AT189" s="179" t="s">
        <v>182</v>
      </c>
      <c r="AU189" s="179" t="s">
        <v>87</v>
      </c>
      <c r="AV189" s="11" t="s">
        <v>87</v>
      </c>
      <c r="AW189" s="11" t="s">
        <v>32</v>
      </c>
      <c r="AX189" s="11" t="s">
        <v>76</v>
      </c>
      <c r="AY189" s="179" t="s">
        <v>167</v>
      </c>
    </row>
    <row r="190" spans="2:65" s="11" customFormat="1" ht="25.5" customHeight="1">
      <c r="B190" s="172"/>
      <c r="C190" s="173"/>
      <c r="D190" s="173"/>
      <c r="E190" s="174" t="s">
        <v>5</v>
      </c>
      <c r="F190" s="249" t="s">
        <v>261</v>
      </c>
      <c r="G190" s="250"/>
      <c r="H190" s="250"/>
      <c r="I190" s="250"/>
      <c r="J190" s="173"/>
      <c r="K190" s="175">
        <v>0.59499999999999997</v>
      </c>
      <c r="L190" s="173"/>
      <c r="M190" s="173"/>
      <c r="N190" s="173"/>
      <c r="O190" s="173"/>
      <c r="P190" s="173"/>
      <c r="Q190" s="173"/>
      <c r="R190" s="176"/>
      <c r="T190" s="177"/>
      <c r="U190" s="173"/>
      <c r="V190" s="173"/>
      <c r="W190" s="173"/>
      <c r="X190" s="173"/>
      <c r="Y190" s="173"/>
      <c r="Z190" s="173"/>
      <c r="AA190" s="178"/>
      <c r="AT190" s="179" t="s">
        <v>182</v>
      </c>
      <c r="AU190" s="179" t="s">
        <v>87</v>
      </c>
      <c r="AV190" s="11" t="s">
        <v>87</v>
      </c>
      <c r="AW190" s="11" t="s">
        <v>32</v>
      </c>
      <c r="AX190" s="11" t="s">
        <v>76</v>
      </c>
      <c r="AY190" s="179" t="s">
        <v>167</v>
      </c>
    </row>
    <row r="191" spans="2:65" s="11" customFormat="1" ht="25.5" customHeight="1">
      <c r="B191" s="172"/>
      <c r="C191" s="173"/>
      <c r="D191" s="173"/>
      <c r="E191" s="174" t="s">
        <v>5</v>
      </c>
      <c r="F191" s="249" t="s">
        <v>262</v>
      </c>
      <c r="G191" s="250"/>
      <c r="H191" s="250"/>
      <c r="I191" s="250"/>
      <c r="J191" s="173"/>
      <c r="K191" s="175">
        <v>0.60299999999999998</v>
      </c>
      <c r="L191" s="173"/>
      <c r="M191" s="173"/>
      <c r="N191" s="173"/>
      <c r="O191" s="173"/>
      <c r="P191" s="173"/>
      <c r="Q191" s="173"/>
      <c r="R191" s="176"/>
      <c r="T191" s="177"/>
      <c r="U191" s="173"/>
      <c r="V191" s="173"/>
      <c r="W191" s="173"/>
      <c r="X191" s="173"/>
      <c r="Y191" s="173"/>
      <c r="Z191" s="173"/>
      <c r="AA191" s="178"/>
      <c r="AT191" s="179" t="s">
        <v>182</v>
      </c>
      <c r="AU191" s="179" t="s">
        <v>87</v>
      </c>
      <c r="AV191" s="11" t="s">
        <v>87</v>
      </c>
      <c r="AW191" s="11" t="s">
        <v>32</v>
      </c>
      <c r="AX191" s="11" t="s">
        <v>76</v>
      </c>
      <c r="AY191" s="179" t="s">
        <v>167</v>
      </c>
    </row>
    <row r="192" spans="2:65" s="11" customFormat="1" ht="25.5" customHeight="1">
      <c r="B192" s="172"/>
      <c r="C192" s="173"/>
      <c r="D192" s="173"/>
      <c r="E192" s="174" t="s">
        <v>5</v>
      </c>
      <c r="F192" s="249" t="s">
        <v>263</v>
      </c>
      <c r="G192" s="250"/>
      <c r="H192" s="250"/>
      <c r="I192" s="250"/>
      <c r="J192" s="173"/>
      <c r="K192" s="175">
        <v>5.6000000000000001E-2</v>
      </c>
      <c r="L192" s="173"/>
      <c r="M192" s="173"/>
      <c r="N192" s="173"/>
      <c r="O192" s="173"/>
      <c r="P192" s="173"/>
      <c r="Q192" s="173"/>
      <c r="R192" s="176"/>
      <c r="T192" s="177"/>
      <c r="U192" s="173"/>
      <c r="V192" s="173"/>
      <c r="W192" s="173"/>
      <c r="X192" s="173"/>
      <c r="Y192" s="173"/>
      <c r="Z192" s="173"/>
      <c r="AA192" s="178"/>
      <c r="AT192" s="179" t="s">
        <v>182</v>
      </c>
      <c r="AU192" s="179" t="s">
        <v>87</v>
      </c>
      <c r="AV192" s="11" t="s">
        <v>87</v>
      </c>
      <c r="AW192" s="11" t="s">
        <v>32</v>
      </c>
      <c r="AX192" s="11" t="s">
        <v>76</v>
      </c>
      <c r="AY192" s="179" t="s">
        <v>167</v>
      </c>
    </row>
    <row r="193" spans="2:65" s="12" customFormat="1" ht="16.5" customHeight="1">
      <c r="B193" s="180"/>
      <c r="C193" s="181"/>
      <c r="D193" s="181"/>
      <c r="E193" s="182" t="s">
        <v>5</v>
      </c>
      <c r="F193" s="247" t="s">
        <v>211</v>
      </c>
      <c r="G193" s="248"/>
      <c r="H193" s="248"/>
      <c r="I193" s="248"/>
      <c r="J193" s="181"/>
      <c r="K193" s="183">
        <v>2.4430000000000001</v>
      </c>
      <c r="L193" s="181"/>
      <c r="M193" s="181"/>
      <c r="N193" s="181"/>
      <c r="O193" s="181"/>
      <c r="P193" s="181"/>
      <c r="Q193" s="181"/>
      <c r="R193" s="184"/>
      <c r="T193" s="185"/>
      <c r="U193" s="181"/>
      <c r="V193" s="181"/>
      <c r="W193" s="181"/>
      <c r="X193" s="181"/>
      <c r="Y193" s="181"/>
      <c r="Z193" s="181"/>
      <c r="AA193" s="186"/>
      <c r="AT193" s="187" t="s">
        <v>182</v>
      </c>
      <c r="AU193" s="187" t="s">
        <v>87</v>
      </c>
      <c r="AV193" s="12" t="s">
        <v>172</v>
      </c>
      <c r="AW193" s="12" t="s">
        <v>32</v>
      </c>
      <c r="AX193" s="12" t="s">
        <v>82</v>
      </c>
      <c r="AY193" s="187" t="s">
        <v>167</v>
      </c>
    </row>
    <row r="194" spans="2:65" s="1" customFormat="1" ht="38.25" customHeight="1">
      <c r="B194" s="134"/>
      <c r="C194" s="163" t="s">
        <v>264</v>
      </c>
      <c r="D194" s="163" t="s">
        <v>168</v>
      </c>
      <c r="E194" s="164" t="s">
        <v>265</v>
      </c>
      <c r="F194" s="244" t="s">
        <v>266</v>
      </c>
      <c r="G194" s="244"/>
      <c r="H194" s="244"/>
      <c r="I194" s="244"/>
      <c r="J194" s="165" t="s">
        <v>234</v>
      </c>
      <c r="K194" s="166">
        <v>23.87</v>
      </c>
      <c r="L194" s="255">
        <v>0</v>
      </c>
      <c r="M194" s="255"/>
      <c r="N194" s="254">
        <f>ROUND(L194*K194,3)</f>
        <v>0</v>
      </c>
      <c r="O194" s="254"/>
      <c r="P194" s="254"/>
      <c r="Q194" s="254"/>
      <c r="R194" s="137"/>
      <c r="T194" s="168" t="s">
        <v>5</v>
      </c>
      <c r="U194" s="45" t="s">
        <v>43</v>
      </c>
      <c r="V194" s="37"/>
      <c r="W194" s="169">
        <f>V194*K194</f>
        <v>0</v>
      </c>
      <c r="X194" s="169">
        <v>0</v>
      </c>
      <c r="Y194" s="169">
        <f>X194*K194</f>
        <v>0</v>
      </c>
      <c r="Z194" s="169">
        <v>6.5000000000000002E-2</v>
      </c>
      <c r="AA194" s="170">
        <f>Z194*K194</f>
        <v>1.5515500000000002</v>
      </c>
      <c r="AR194" s="21" t="s">
        <v>172</v>
      </c>
      <c r="AT194" s="21" t="s">
        <v>168</v>
      </c>
      <c r="AU194" s="21" t="s">
        <v>87</v>
      </c>
      <c r="AY194" s="21" t="s">
        <v>167</v>
      </c>
      <c r="BE194" s="110">
        <f>IF(U194="základná",N194,0)</f>
        <v>0</v>
      </c>
      <c r="BF194" s="110">
        <f>IF(U194="znížená",N194,0)</f>
        <v>0</v>
      </c>
      <c r="BG194" s="110">
        <f>IF(U194="zákl. prenesená",N194,0)</f>
        <v>0</v>
      </c>
      <c r="BH194" s="110">
        <f>IF(U194="zníž. prenesená",N194,0)</f>
        <v>0</v>
      </c>
      <c r="BI194" s="110">
        <f>IF(U194="nulová",N194,0)</f>
        <v>0</v>
      </c>
      <c r="BJ194" s="21" t="s">
        <v>87</v>
      </c>
      <c r="BK194" s="171">
        <f>ROUND(L194*K194,3)</f>
        <v>0</v>
      </c>
      <c r="BL194" s="21" t="s">
        <v>172</v>
      </c>
      <c r="BM194" s="21" t="s">
        <v>267</v>
      </c>
    </row>
    <row r="195" spans="2:65" s="11" customFormat="1" ht="25.5" customHeight="1">
      <c r="B195" s="172"/>
      <c r="C195" s="173"/>
      <c r="D195" s="173"/>
      <c r="E195" s="174" t="s">
        <v>5</v>
      </c>
      <c r="F195" s="245" t="s">
        <v>268</v>
      </c>
      <c r="G195" s="246"/>
      <c r="H195" s="246"/>
      <c r="I195" s="246"/>
      <c r="J195" s="173"/>
      <c r="K195" s="175">
        <v>6.03</v>
      </c>
      <c r="L195" s="173"/>
      <c r="M195" s="173"/>
      <c r="N195" s="173"/>
      <c r="O195" s="173"/>
      <c r="P195" s="173"/>
      <c r="Q195" s="173"/>
      <c r="R195" s="176"/>
      <c r="T195" s="177"/>
      <c r="U195" s="173"/>
      <c r="V195" s="173"/>
      <c r="W195" s="173"/>
      <c r="X195" s="173"/>
      <c r="Y195" s="173"/>
      <c r="Z195" s="173"/>
      <c r="AA195" s="178"/>
      <c r="AT195" s="179" t="s">
        <v>182</v>
      </c>
      <c r="AU195" s="179" t="s">
        <v>87</v>
      </c>
      <c r="AV195" s="11" t="s">
        <v>87</v>
      </c>
      <c r="AW195" s="11" t="s">
        <v>32</v>
      </c>
      <c r="AX195" s="11" t="s">
        <v>76</v>
      </c>
      <c r="AY195" s="179" t="s">
        <v>167</v>
      </c>
    </row>
    <row r="196" spans="2:65" s="11" customFormat="1" ht="25.5" customHeight="1">
      <c r="B196" s="172"/>
      <c r="C196" s="173"/>
      <c r="D196" s="173"/>
      <c r="E196" s="174" t="s">
        <v>5</v>
      </c>
      <c r="F196" s="249" t="s">
        <v>269</v>
      </c>
      <c r="G196" s="250"/>
      <c r="H196" s="250"/>
      <c r="I196" s="250"/>
      <c r="J196" s="173"/>
      <c r="K196" s="175">
        <v>5.86</v>
      </c>
      <c r="L196" s="173"/>
      <c r="M196" s="173"/>
      <c r="N196" s="173"/>
      <c r="O196" s="173"/>
      <c r="P196" s="173"/>
      <c r="Q196" s="173"/>
      <c r="R196" s="176"/>
      <c r="T196" s="177"/>
      <c r="U196" s="173"/>
      <c r="V196" s="173"/>
      <c r="W196" s="173"/>
      <c r="X196" s="173"/>
      <c r="Y196" s="173"/>
      <c r="Z196" s="173"/>
      <c r="AA196" s="178"/>
      <c r="AT196" s="179" t="s">
        <v>182</v>
      </c>
      <c r="AU196" s="179" t="s">
        <v>87</v>
      </c>
      <c r="AV196" s="11" t="s">
        <v>87</v>
      </c>
      <c r="AW196" s="11" t="s">
        <v>32</v>
      </c>
      <c r="AX196" s="11" t="s">
        <v>76</v>
      </c>
      <c r="AY196" s="179" t="s">
        <v>167</v>
      </c>
    </row>
    <row r="197" spans="2:65" s="11" customFormat="1" ht="25.5" customHeight="1">
      <c r="B197" s="172"/>
      <c r="C197" s="173"/>
      <c r="D197" s="173"/>
      <c r="E197" s="174" t="s">
        <v>5</v>
      </c>
      <c r="F197" s="249" t="s">
        <v>270</v>
      </c>
      <c r="G197" s="250"/>
      <c r="H197" s="250"/>
      <c r="I197" s="250"/>
      <c r="J197" s="173"/>
      <c r="K197" s="175">
        <v>5.95</v>
      </c>
      <c r="L197" s="173"/>
      <c r="M197" s="173"/>
      <c r="N197" s="173"/>
      <c r="O197" s="173"/>
      <c r="P197" s="173"/>
      <c r="Q197" s="173"/>
      <c r="R197" s="176"/>
      <c r="T197" s="177"/>
      <c r="U197" s="173"/>
      <c r="V197" s="173"/>
      <c r="W197" s="173"/>
      <c r="X197" s="173"/>
      <c r="Y197" s="173"/>
      <c r="Z197" s="173"/>
      <c r="AA197" s="178"/>
      <c r="AT197" s="179" t="s">
        <v>182</v>
      </c>
      <c r="AU197" s="179" t="s">
        <v>87</v>
      </c>
      <c r="AV197" s="11" t="s">
        <v>87</v>
      </c>
      <c r="AW197" s="11" t="s">
        <v>32</v>
      </c>
      <c r="AX197" s="11" t="s">
        <v>76</v>
      </c>
      <c r="AY197" s="179" t="s">
        <v>167</v>
      </c>
    </row>
    <row r="198" spans="2:65" s="11" customFormat="1" ht="25.5" customHeight="1">
      <c r="B198" s="172"/>
      <c r="C198" s="173"/>
      <c r="D198" s="173"/>
      <c r="E198" s="174" t="s">
        <v>5</v>
      </c>
      <c r="F198" s="249" t="s">
        <v>271</v>
      </c>
      <c r="G198" s="250"/>
      <c r="H198" s="250"/>
      <c r="I198" s="250"/>
      <c r="J198" s="173"/>
      <c r="K198" s="175">
        <v>6.03</v>
      </c>
      <c r="L198" s="173"/>
      <c r="M198" s="173"/>
      <c r="N198" s="173"/>
      <c r="O198" s="173"/>
      <c r="P198" s="173"/>
      <c r="Q198" s="173"/>
      <c r="R198" s="176"/>
      <c r="T198" s="177"/>
      <c r="U198" s="173"/>
      <c r="V198" s="173"/>
      <c r="W198" s="173"/>
      <c r="X198" s="173"/>
      <c r="Y198" s="173"/>
      <c r="Z198" s="173"/>
      <c r="AA198" s="178"/>
      <c r="AT198" s="179" t="s">
        <v>182</v>
      </c>
      <c r="AU198" s="179" t="s">
        <v>87</v>
      </c>
      <c r="AV198" s="11" t="s">
        <v>87</v>
      </c>
      <c r="AW198" s="11" t="s">
        <v>32</v>
      </c>
      <c r="AX198" s="11" t="s">
        <v>76</v>
      </c>
      <c r="AY198" s="179" t="s">
        <v>167</v>
      </c>
    </row>
    <row r="199" spans="2:65" s="12" customFormat="1" ht="16.5" customHeight="1">
      <c r="B199" s="180"/>
      <c r="C199" s="181"/>
      <c r="D199" s="181"/>
      <c r="E199" s="182" t="s">
        <v>5</v>
      </c>
      <c r="F199" s="247" t="s">
        <v>211</v>
      </c>
      <c r="G199" s="248"/>
      <c r="H199" s="248"/>
      <c r="I199" s="248"/>
      <c r="J199" s="181"/>
      <c r="K199" s="183">
        <v>23.87</v>
      </c>
      <c r="L199" s="181"/>
      <c r="M199" s="181"/>
      <c r="N199" s="181"/>
      <c r="O199" s="181"/>
      <c r="P199" s="181"/>
      <c r="Q199" s="181"/>
      <c r="R199" s="184"/>
      <c r="T199" s="185"/>
      <c r="U199" s="181"/>
      <c r="V199" s="181"/>
      <c r="W199" s="181"/>
      <c r="X199" s="181"/>
      <c r="Y199" s="181"/>
      <c r="Z199" s="181"/>
      <c r="AA199" s="186"/>
      <c r="AT199" s="187" t="s">
        <v>182</v>
      </c>
      <c r="AU199" s="187" t="s">
        <v>87</v>
      </c>
      <c r="AV199" s="12" t="s">
        <v>172</v>
      </c>
      <c r="AW199" s="12" t="s">
        <v>32</v>
      </c>
      <c r="AX199" s="12" t="s">
        <v>82</v>
      </c>
      <c r="AY199" s="187" t="s">
        <v>167</v>
      </c>
    </row>
    <row r="200" spans="2:65" s="1" customFormat="1" ht="25.5" customHeight="1">
      <c r="B200" s="134"/>
      <c r="C200" s="163" t="s">
        <v>272</v>
      </c>
      <c r="D200" s="163" t="s">
        <v>168</v>
      </c>
      <c r="E200" s="164" t="s">
        <v>273</v>
      </c>
      <c r="F200" s="244" t="s">
        <v>274</v>
      </c>
      <c r="G200" s="244"/>
      <c r="H200" s="244"/>
      <c r="I200" s="244"/>
      <c r="J200" s="165" t="s">
        <v>171</v>
      </c>
      <c r="K200" s="166">
        <v>8</v>
      </c>
      <c r="L200" s="255">
        <v>0</v>
      </c>
      <c r="M200" s="255"/>
      <c r="N200" s="254">
        <f>ROUND(L200*K200,3)</f>
        <v>0</v>
      </c>
      <c r="O200" s="254"/>
      <c r="P200" s="254"/>
      <c r="Q200" s="254"/>
      <c r="R200" s="137"/>
      <c r="T200" s="168" t="s">
        <v>5</v>
      </c>
      <c r="U200" s="45" t="s">
        <v>43</v>
      </c>
      <c r="V200" s="37"/>
      <c r="W200" s="169">
        <f>V200*K200</f>
        <v>0</v>
      </c>
      <c r="X200" s="169">
        <v>0</v>
      </c>
      <c r="Y200" s="169">
        <f>X200*K200</f>
        <v>0</v>
      </c>
      <c r="Z200" s="169">
        <v>0</v>
      </c>
      <c r="AA200" s="170">
        <f>Z200*K200</f>
        <v>0</v>
      </c>
      <c r="AR200" s="21" t="s">
        <v>172</v>
      </c>
      <c r="AT200" s="21" t="s">
        <v>168</v>
      </c>
      <c r="AU200" s="21" t="s">
        <v>87</v>
      </c>
      <c r="AY200" s="21" t="s">
        <v>167</v>
      </c>
      <c r="BE200" s="110">
        <f>IF(U200="základná",N200,0)</f>
        <v>0</v>
      </c>
      <c r="BF200" s="110">
        <f>IF(U200="znížená",N200,0)</f>
        <v>0</v>
      </c>
      <c r="BG200" s="110">
        <f>IF(U200="zákl. prenesená",N200,0)</f>
        <v>0</v>
      </c>
      <c r="BH200" s="110">
        <f>IF(U200="zníž. prenesená",N200,0)</f>
        <v>0</v>
      </c>
      <c r="BI200" s="110">
        <f>IF(U200="nulová",N200,0)</f>
        <v>0</v>
      </c>
      <c r="BJ200" s="21" t="s">
        <v>87</v>
      </c>
      <c r="BK200" s="171">
        <f>ROUND(L200*K200,3)</f>
        <v>0</v>
      </c>
      <c r="BL200" s="21" t="s">
        <v>172</v>
      </c>
      <c r="BM200" s="21" t="s">
        <v>275</v>
      </c>
    </row>
    <row r="201" spans="2:65" s="11" customFormat="1" ht="25.5" customHeight="1">
      <c r="B201" s="172"/>
      <c r="C201" s="173"/>
      <c r="D201" s="173"/>
      <c r="E201" s="174" t="s">
        <v>5</v>
      </c>
      <c r="F201" s="245" t="s">
        <v>276</v>
      </c>
      <c r="G201" s="246"/>
      <c r="H201" s="246"/>
      <c r="I201" s="246"/>
      <c r="J201" s="173"/>
      <c r="K201" s="175">
        <v>4</v>
      </c>
      <c r="L201" s="173"/>
      <c r="M201" s="173"/>
      <c r="N201" s="173"/>
      <c r="O201" s="173"/>
      <c r="P201" s="173"/>
      <c r="Q201" s="173"/>
      <c r="R201" s="176"/>
      <c r="T201" s="177"/>
      <c r="U201" s="173"/>
      <c r="V201" s="173"/>
      <c r="W201" s="173"/>
      <c r="X201" s="173"/>
      <c r="Y201" s="173"/>
      <c r="Z201" s="173"/>
      <c r="AA201" s="178"/>
      <c r="AT201" s="179" t="s">
        <v>182</v>
      </c>
      <c r="AU201" s="179" t="s">
        <v>87</v>
      </c>
      <c r="AV201" s="11" t="s">
        <v>87</v>
      </c>
      <c r="AW201" s="11" t="s">
        <v>32</v>
      </c>
      <c r="AX201" s="11" t="s">
        <v>76</v>
      </c>
      <c r="AY201" s="179" t="s">
        <v>167</v>
      </c>
    </row>
    <row r="202" spans="2:65" s="11" customFormat="1" ht="25.5" customHeight="1">
      <c r="B202" s="172"/>
      <c r="C202" s="173"/>
      <c r="D202" s="173"/>
      <c r="E202" s="174" t="s">
        <v>5</v>
      </c>
      <c r="F202" s="249" t="s">
        <v>277</v>
      </c>
      <c r="G202" s="250"/>
      <c r="H202" s="250"/>
      <c r="I202" s="250"/>
      <c r="J202" s="173"/>
      <c r="K202" s="175">
        <v>4</v>
      </c>
      <c r="L202" s="173"/>
      <c r="M202" s="173"/>
      <c r="N202" s="173"/>
      <c r="O202" s="173"/>
      <c r="P202" s="173"/>
      <c r="Q202" s="173"/>
      <c r="R202" s="176"/>
      <c r="T202" s="177"/>
      <c r="U202" s="173"/>
      <c r="V202" s="173"/>
      <c r="W202" s="173"/>
      <c r="X202" s="173"/>
      <c r="Y202" s="173"/>
      <c r="Z202" s="173"/>
      <c r="AA202" s="178"/>
      <c r="AT202" s="179" t="s">
        <v>182</v>
      </c>
      <c r="AU202" s="179" t="s">
        <v>87</v>
      </c>
      <c r="AV202" s="11" t="s">
        <v>87</v>
      </c>
      <c r="AW202" s="11" t="s">
        <v>32</v>
      </c>
      <c r="AX202" s="11" t="s">
        <v>76</v>
      </c>
      <c r="AY202" s="179" t="s">
        <v>167</v>
      </c>
    </row>
    <row r="203" spans="2:65" s="12" customFormat="1" ht="16.5" customHeight="1">
      <c r="B203" s="180"/>
      <c r="C203" s="181"/>
      <c r="D203" s="181"/>
      <c r="E203" s="182" t="s">
        <v>5</v>
      </c>
      <c r="F203" s="247" t="s">
        <v>211</v>
      </c>
      <c r="G203" s="248"/>
      <c r="H203" s="248"/>
      <c r="I203" s="248"/>
      <c r="J203" s="181"/>
      <c r="K203" s="183">
        <v>8</v>
      </c>
      <c r="L203" s="181"/>
      <c r="M203" s="181"/>
      <c r="N203" s="181"/>
      <c r="O203" s="181"/>
      <c r="P203" s="181"/>
      <c r="Q203" s="181"/>
      <c r="R203" s="184"/>
      <c r="T203" s="185"/>
      <c r="U203" s="181"/>
      <c r="V203" s="181"/>
      <c r="W203" s="181"/>
      <c r="X203" s="181"/>
      <c r="Y203" s="181"/>
      <c r="Z203" s="181"/>
      <c r="AA203" s="186"/>
      <c r="AT203" s="187" t="s">
        <v>182</v>
      </c>
      <c r="AU203" s="187" t="s">
        <v>87</v>
      </c>
      <c r="AV203" s="12" t="s">
        <v>172</v>
      </c>
      <c r="AW203" s="12" t="s">
        <v>32</v>
      </c>
      <c r="AX203" s="12" t="s">
        <v>82</v>
      </c>
      <c r="AY203" s="187" t="s">
        <v>167</v>
      </c>
    </row>
    <row r="204" spans="2:65" s="1" customFormat="1" ht="25.5" customHeight="1">
      <c r="B204" s="134"/>
      <c r="C204" s="163" t="s">
        <v>278</v>
      </c>
      <c r="D204" s="163" t="s">
        <v>168</v>
      </c>
      <c r="E204" s="164" t="s">
        <v>279</v>
      </c>
      <c r="F204" s="244" t="s">
        <v>280</v>
      </c>
      <c r="G204" s="244"/>
      <c r="H204" s="244"/>
      <c r="I204" s="244"/>
      <c r="J204" s="165" t="s">
        <v>234</v>
      </c>
      <c r="K204" s="166">
        <v>11.032</v>
      </c>
      <c r="L204" s="255">
        <v>0</v>
      </c>
      <c r="M204" s="255"/>
      <c r="N204" s="254">
        <f>ROUND(L204*K204,3)</f>
        <v>0</v>
      </c>
      <c r="O204" s="254"/>
      <c r="P204" s="254"/>
      <c r="Q204" s="254"/>
      <c r="R204" s="137"/>
      <c r="T204" s="168" t="s">
        <v>5</v>
      </c>
      <c r="U204" s="45" t="s">
        <v>43</v>
      </c>
      <c r="V204" s="37"/>
      <c r="W204" s="169">
        <f>V204*K204</f>
        <v>0</v>
      </c>
      <c r="X204" s="169">
        <v>0</v>
      </c>
      <c r="Y204" s="169">
        <f>X204*K204</f>
        <v>0</v>
      </c>
      <c r="Z204" s="169">
        <v>7.5999999999999998E-2</v>
      </c>
      <c r="AA204" s="170">
        <f>Z204*K204</f>
        <v>0.83843199999999996</v>
      </c>
      <c r="AR204" s="21" t="s">
        <v>172</v>
      </c>
      <c r="AT204" s="21" t="s">
        <v>168</v>
      </c>
      <c r="AU204" s="21" t="s">
        <v>87</v>
      </c>
      <c r="AY204" s="21" t="s">
        <v>167</v>
      </c>
      <c r="BE204" s="110">
        <f>IF(U204="základná",N204,0)</f>
        <v>0</v>
      </c>
      <c r="BF204" s="110">
        <f>IF(U204="znížená",N204,0)</f>
        <v>0</v>
      </c>
      <c r="BG204" s="110">
        <f>IF(U204="zákl. prenesená",N204,0)</f>
        <v>0</v>
      </c>
      <c r="BH204" s="110">
        <f>IF(U204="zníž. prenesená",N204,0)</f>
        <v>0</v>
      </c>
      <c r="BI204" s="110">
        <f>IF(U204="nulová",N204,0)</f>
        <v>0</v>
      </c>
      <c r="BJ204" s="21" t="s">
        <v>87</v>
      </c>
      <c r="BK204" s="171">
        <f>ROUND(L204*K204,3)</f>
        <v>0</v>
      </c>
      <c r="BL204" s="21" t="s">
        <v>172</v>
      </c>
      <c r="BM204" s="21" t="s">
        <v>281</v>
      </c>
    </row>
    <row r="205" spans="2:65" s="11" customFormat="1" ht="25.5" customHeight="1">
      <c r="B205" s="172"/>
      <c r="C205" s="173"/>
      <c r="D205" s="173"/>
      <c r="E205" s="174" t="s">
        <v>5</v>
      </c>
      <c r="F205" s="245" t="s">
        <v>282</v>
      </c>
      <c r="G205" s="246"/>
      <c r="H205" s="246"/>
      <c r="I205" s="246"/>
      <c r="J205" s="173"/>
      <c r="K205" s="175">
        <v>4.7279999999999998</v>
      </c>
      <c r="L205" s="173"/>
      <c r="M205" s="173"/>
      <c r="N205" s="173"/>
      <c r="O205" s="173"/>
      <c r="P205" s="173"/>
      <c r="Q205" s="173"/>
      <c r="R205" s="176"/>
      <c r="T205" s="177"/>
      <c r="U205" s="173"/>
      <c r="V205" s="173"/>
      <c r="W205" s="173"/>
      <c r="X205" s="173"/>
      <c r="Y205" s="173"/>
      <c r="Z205" s="173"/>
      <c r="AA205" s="178"/>
      <c r="AT205" s="179" t="s">
        <v>182</v>
      </c>
      <c r="AU205" s="179" t="s">
        <v>87</v>
      </c>
      <c r="AV205" s="11" t="s">
        <v>87</v>
      </c>
      <c r="AW205" s="11" t="s">
        <v>32</v>
      </c>
      <c r="AX205" s="11" t="s">
        <v>76</v>
      </c>
      <c r="AY205" s="179" t="s">
        <v>167</v>
      </c>
    </row>
    <row r="206" spans="2:65" s="11" customFormat="1" ht="25.5" customHeight="1">
      <c r="B206" s="172"/>
      <c r="C206" s="173"/>
      <c r="D206" s="173"/>
      <c r="E206" s="174" t="s">
        <v>5</v>
      </c>
      <c r="F206" s="249" t="s">
        <v>283</v>
      </c>
      <c r="G206" s="250"/>
      <c r="H206" s="250"/>
      <c r="I206" s="250"/>
      <c r="J206" s="173"/>
      <c r="K206" s="175">
        <v>6.3040000000000003</v>
      </c>
      <c r="L206" s="173"/>
      <c r="M206" s="173"/>
      <c r="N206" s="173"/>
      <c r="O206" s="173"/>
      <c r="P206" s="173"/>
      <c r="Q206" s="173"/>
      <c r="R206" s="176"/>
      <c r="T206" s="177"/>
      <c r="U206" s="173"/>
      <c r="V206" s="173"/>
      <c r="W206" s="173"/>
      <c r="X206" s="173"/>
      <c r="Y206" s="173"/>
      <c r="Z206" s="173"/>
      <c r="AA206" s="178"/>
      <c r="AT206" s="179" t="s">
        <v>182</v>
      </c>
      <c r="AU206" s="179" t="s">
        <v>87</v>
      </c>
      <c r="AV206" s="11" t="s">
        <v>87</v>
      </c>
      <c r="AW206" s="11" t="s">
        <v>32</v>
      </c>
      <c r="AX206" s="11" t="s">
        <v>76</v>
      </c>
      <c r="AY206" s="179" t="s">
        <v>167</v>
      </c>
    </row>
    <row r="207" spans="2:65" s="12" customFormat="1" ht="16.5" customHeight="1">
      <c r="B207" s="180"/>
      <c r="C207" s="181"/>
      <c r="D207" s="181"/>
      <c r="E207" s="182" t="s">
        <v>5</v>
      </c>
      <c r="F207" s="247" t="s">
        <v>211</v>
      </c>
      <c r="G207" s="248"/>
      <c r="H207" s="248"/>
      <c r="I207" s="248"/>
      <c r="J207" s="181"/>
      <c r="K207" s="183">
        <v>11.032</v>
      </c>
      <c r="L207" s="181"/>
      <c r="M207" s="181"/>
      <c r="N207" s="181"/>
      <c r="O207" s="181"/>
      <c r="P207" s="181"/>
      <c r="Q207" s="181"/>
      <c r="R207" s="184"/>
      <c r="T207" s="185"/>
      <c r="U207" s="181"/>
      <c r="V207" s="181"/>
      <c r="W207" s="181"/>
      <c r="X207" s="181"/>
      <c r="Y207" s="181"/>
      <c r="Z207" s="181"/>
      <c r="AA207" s="186"/>
      <c r="AT207" s="187" t="s">
        <v>182</v>
      </c>
      <c r="AU207" s="187" t="s">
        <v>87</v>
      </c>
      <c r="AV207" s="12" t="s">
        <v>172</v>
      </c>
      <c r="AW207" s="12" t="s">
        <v>32</v>
      </c>
      <c r="AX207" s="12" t="s">
        <v>82</v>
      </c>
      <c r="AY207" s="187" t="s">
        <v>167</v>
      </c>
    </row>
    <row r="208" spans="2:65" s="1" customFormat="1" ht="25.5" customHeight="1">
      <c r="B208" s="134"/>
      <c r="C208" s="163" t="s">
        <v>10</v>
      </c>
      <c r="D208" s="163" t="s">
        <v>168</v>
      </c>
      <c r="E208" s="164" t="s">
        <v>284</v>
      </c>
      <c r="F208" s="244" t="s">
        <v>285</v>
      </c>
      <c r="G208" s="244"/>
      <c r="H208" s="244"/>
      <c r="I208" s="244"/>
      <c r="J208" s="165" t="s">
        <v>234</v>
      </c>
      <c r="K208" s="166">
        <v>94.688000000000002</v>
      </c>
      <c r="L208" s="255">
        <v>0</v>
      </c>
      <c r="M208" s="255"/>
      <c r="N208" s="254">
        <f>ROUND(L208*K208,3)</f>
        <v>0</v>
      </c>
      <c r="O208" s="254"/>
      <c r="P208" s="254"/>
      <c r="Q208" s="254"/>
      <c r="R208" s="137"/>
      <c r="T208" s="168" t="s">
        <v>5</v>
      </c>
      <c r="U208" s="45" t="s">
        <v>43</v>
      </c>
      <c r="V208" s="37"/>
      <c r="W208" s="169">
        <f>V208*K208</f>
        <v>0</v>
      </c>
      <c r="X208" s="169">
        <v>0</v>
      </c>
      <c r="Y208" s="169">
        <f>X208*K208</f>
        <v>0</v>
      </c>
      <c r="Z208" s="169">
        <v>6.8000000000000005E-2</v>
      </c>
      <c r="AA208" s="170">
        <f>Z208*K208</f>
        <v>6.438784000000001</v>
      </c>
      <c r="AR208" s="21" t="s">
        <v>172</v>
      </c>
      <c r="AT208" s="21" t="s">
        <v>168</v>
      </c>
      <c r="AU208" s="21" t="s">
        <v>87</v>
      </c>
      <c r="AY208" s="21" t="s">
        <v>167</v>
      </c>
      <c r="BE208" s="110">
        <f>IF(U208="základná",N208,0)</f>
        <v>0</v>
      </c>
      <c r="BF208" s="110">
        <f>IF(U208="znížená",N208,0)</f>
        <v>0</v>
      </c>
      <c r="BG208" s="110">
        <f>IF(U208="zákl. prenesená",N208,0)</f>
        <v>0</v>
      </c>
      <c r="BH208" s="110">
        <f>IF(U208="zníž. prenesená",N208,0)</f>
        <v>0</v>
      </c>
      <c r="BI208" s="110">
        <f>IF(U208="nulová",N208,0)</f>
        <v>0</v>
      </c>
      <c r="BJ208" s="21" t="s">
        <v>87</v>
      </c>
      <c r="BK208" s="171">
        <f>ROUND(L208*K208,3)</f>
        <v>0</v>
      </c>
      <c r="BL208" s="21" t="s">
        <v>172</v>
      </c>
      <c r="BM208" s="21" t="s">
        <v>286</v>
      </c>
    </row>
    <row r="209" spans="2:65" s="11" customFormat="1" ht="25.5" customHeight="1">
      <c r="B209" s="172"/>
      <c r="C209" s="173"/>
      <c r="D209" s="173"/>
      <c r="E209" s="174" t="s">
        <v>5</v>
      </c>
      <c r="F209" s="245" t="s">
        <v>287</v>
      </c>
      <c r="G209" s="246"/>
      <c r="H209" s="246"/>
      <c r="I209" s="246"/>
      <c r="J209" s="173"/>
      <c r="K209" s="175">
        <v>23.1</v>
      </c>
      <c r="L209" s="173"/>
      <c r="M209" s="173"/>
      <c r="N209" s="173"/>
      <c r="O209" s="173"/>
      <c r="P209" s="173"/>
      <c r="Q209" s="173"/>
      <c r="R209" s="176"/>
      <c r="T209" s="177"/>
      <c r="U209" s="173"/>
      <c r="V209" s="173"/>
      <c r="W209" s="173"/>
      <c r="X209" s="173"/>
      <c r="Y209" s="173"/>
      <c r="Z209" s="173"/>
      <c r="AA209" s="178"/>
      <c r="AT209" s="179" t="s">
        <v>182</v>
      </c>
      <c r="AU209" s="179" t="s">
        <v>87</v>
      </c>
      <c r="AV209" s="11" t="s">
        <v>87</v>
      </c>
      <c r="AW209" s="11" t="s">
        <v>32</v>
      </c>
      <c r="AX209" s="11" t="s">
        <v>76</v>
      </c>
      <c r="AY209" s="179" t="s">
        <v>167</v>
      </c>
    </row>
    <row r="210" spans="2:65" s="11" customFormat="1" ht="25.5" customHeight="1">
      <c r="B210" s="172"/>
      <c r="C210" s="173"/>
      <c r="D210" s="173"/>
      <c r="E210" s="174" t="s">
        <v>5</v>
      </c>
      <c r="F210" s="249" t="s">
        <v>288</v>
      </c>
      <c r="G210" s="250"/>
      <c r="H210" s="250"/>
      <c r="I210" s="250"/>
      <c r="J210" s="173"/>
      <c r="K210" s="175">
        <v>34.020000000000003</v>
      </c>
      <c r="L210" s="173"/>
      <c r="M210" s="173"/>
      <c r="N210" s="173"/>
      <c r="O210" s="173"/>
      <c r="P210" s="173"/>
      <c r="Q210" s="173"/>
      <c r="R210" s="176"/>
      <c r="T210" s="177"/>
      <c r="U210" s="173"/>
      <c r="V210" s="173"/>
      <c r="W210" s="173"/>
      <c r="X210" s="173"/>
      <c r="Y210" s="173"/>
      <c r="Z210" s="173"/>
      <c r="AA210" s="178"/>
      <c r="AT210" s="179" t="s">
        <v>182</v>
      </c>
      <c r="AU210" s="179" t="s">
        <v>87</v>
      </c>
      <c r="AV210" s="11" t="s">
        <v>87</v>
      </c>
      <c r="AW210" s="11" t="s">
        <v>32</v>
      </c>
      <c r="AX210" s="11" t="s">
        <v>76</v>
      </c>
      <c r="AY210" s="179" t="s">
        <v>167</v>
      </c>
    </row>
    <row r="211" spans="2:65" s="11" customFormat="1" ht="25.5" customHeight="1">
      <c r="B211" s="172"/>
      <c r="C211" s="173"/>
      <c r="D211" s="173"/>
      <c r="E211" s="174" t="s">
        <v>5</v>
      </c>
      <c r="F211" s="249" t="s">
        <v>289</v>
      </c>
      <c r="G211" s="250"/>
      <c r="H211" s="250"/>
      <c r="I211" s="250"/>
      <c r="J211" s="173"/>
      <c r="K211" s="175">
        <v>34.020000000000003</v>
      </c>
      <c r="L211" s="173"/>
      <c r="M211" s="173"/>
      <c r="N211" s="173"/>
      <c r="O211" s="173"/>
      <c r="P211" s="173"/>
      <c r="Q211" s="173"/>
      <c r="R211" s="176"/>
      <c r="T211" s="177"/>
      <c r="U211" s="173"/>
      <c r="V211" s="173"/>
      <c r="W211" s="173"/>
      <c r="X211" s="173"/>
      <c r="Y211" s="173"/>
      <c r="Z211" s="173"/>
      <c r="AA211" s="178"/>
      <c r="AT211" s="179" t="s">
        <v>182</v>
      </c>
      <c r="AU211" s="179" t="s">
        <v>87</v>
      </c>
      <c r="AV211" s="11" t="s">
        <v>87</v>
      </c>
      <c r="AW211" s="11" t="s">
        <v>32</v>
      </c>
      <c r="AX211" s="11" t="s">
        <v>76</v>
      </c>
      <c r="AY211" s="179" t="s">
        <v>167</v>
      </c>
    </row>
    <row r="212" spans="2:65" s="11" customFormat="1" ht="25.5" customHeight="1">
      <c r="B212" s="172"/>
      <c r="C212" s="173"/>
      <c r="D212" s="173"/>
      <c r="E212" s="174" t="s">
        <v>5</v>
      </c>
      <c r="F212" s="249" t="s">
        <v>290</v>
      </c>
      <c r="G212" s="250"/>
      <c r="H212" s="250"/>
      <c r="I212" s="250"/>
      <c r="J212" s="173"/>
      <c r="K212" s="175">
        <v>23.1</v>
      </c>
      <c r="L212" s="173"/>
      <c r="M212" s="173"/>
      <c r="N212" s="173"/>
      <c r="O212" s="173"/>
      <c r="P212" s="173"/>
      <c r="Q212" s="173"/>
      <c r="R212" s="176"/>
      <c r="T212" s="177"/>
      <c r="U212" s="173"/>
      <c r="V212" s="173"/>
      <c r="W212" s="173"/>
      <c r="X212" s="173"/>
      <c r="Y212" s="173"/>
      <c r="Z212" s="173"/>
      <c r="AA212" s="178"/>
      <c r="AT212" s="179" t="s">
        <v>182</v>
      </c>
      <c r="AU212" s="179" t="s">
        <v>87</v>
      </c>
      <c r="AV212" s="11" t="s">
        <v>87</v>
      </c>
      <c r="AW212" s="11" t="s">
        <v>32</v>
      </c>
      <c r="AX212" s="11" t="s">
        <v>76</v>
      </c>
      <c r="AY212" s="179" t="s">
        <v>167</v>
      </c>
    </row>
    <row r="213" spans="2:65" s="11" customFormat="1" ht="25.5" customHeight="1">
      <c r="B213" s="172"/>
      <c r="C213" s="173"/>
      <c r="D213" s="173"/>
      <c r="E213" s="174" t="s">
        <v>5</v>
      </c>
      <c r="F213" s="249" t="s">
        <v>291</v>
      </c>
      <c r="G213" s="250"/>
      <c r="H213" s="250"/>
      <c r="I213" s="250"/>
      <c r="J213" s="173"/>
      <c r="K213" s="175">
        <v>1.04</v>
      </c>
      <c r="L213" s="173"/>
      <c r="M213" s="173"/>
      <c r="N213" s="173"/>
      <c r="O213" s="173"/>
      <c r="P213" s="173"/>
      <c r="Q213" s="173"/>
      <c r="R213" s="176"/>
      <c r="T213" s="177"/>
      <c r="U213" s="173"/>
      <c r="V213" s="173"/>
      <c r="W213" s="173"/>
      <c r="X213" s="173"/>
      <c r="Y213" s="173"/>
      <c r="Z213" s="173"/>
      <c r="AA213" s="178"/>
      <c r="AT213" s="179" t="s">
        <v>182</v>
      </c>
      <c r="AU213" s="179" t="s">
        <v>87</v>
      </c>
      <c r="AV213" s="11" t="s">
        <v>87</v>
      </c>
      <c r="AW213" s="11" t="s">
        <v>32</v>
      </c>
      <c r="AX213" s="11" t="s">
        <v>76</v>
      </c>
      <c r="AY213" s="179" t="s">
        <v>167</v>
      </c>
    </row>
    <row r="214" spans="2:65" s="11" customFormat="1" ht="25.5" customHeight="1">
      <c r="B214" s="172"/>
      <c r="C214" s="173"/>
      <c r="D214" s="173"/>
      <c r="E214" s="174" t="s">
        <v>5</v>
      </c>
      <c r="F214" s="249" t="s">
        <v>292</v>
      </c>
      <c r="G214" s="250"/>
      <c r="H214" s="250"/>
      <c r="I214" s="250"/>
      <c r="J214" s="173"/>
      <c r="K214" s="175">
        <v>-20.591999999999999</v>
      </c>
      <c r="L214" s="173"/>
      <c r="M214" s="173"/>
      <c r="N214" s="173"/>
      <c r="O214" s="173"/>
      <c r="P214" s="173"/>
      <c r="Q214" s="173"/>
      <c r="R214" s="176"/>
      <c r="T214" s="177"/>
      <c r="U214" s="173"/>
      <c r="V214" s="173"/>
      <c r="W214" s="173"/>
      <c r="X214" s="173"/>
      <c r="Y214" s="173"/>
      <c r="Z214" s="173"/>
      <c r="AA214" s="178"/>
      <c r="AT214" s="179" t="s">
        <v>182</v>
      </c>
      <c r="AU214" s="179" t="s">
        <v>87</v>
      </c>
      <c r="AV214" s="11" t="s">
        <v>87</v>
      </c>
      <c r="AW214" s="11" t="s">
        <v>32</v>
      </c>
      <c r="AX214" s="11" t="s">
        <v>76</v>
      </c>
      <c r="AY214" s="179" t="s">
        <v>167</v>
      </c>
    </row>
    <row r="215" spans="2:65" s="12" customFormat="1" ht="16.5" customHeight="1">
      <c r="B215" s="180"/>
      <c r="C215" s="181"/>
      <c r="D215" s="181"/>
      <c r="E215" s="182" t="s">
        <v>5</v>
      </c>
      <c r="F215" s="247" t="s">
        <v>211</v>
      </c>
      <c r="G215" s="248"/>
      <c r="H215" s="248"/>
      <c r="I215" s="248"/>
      <c r="J215" s="181"/>
      <c r="K215" s="183">
        <v>94.688000000000002</v>
      </c>
      <c r="L215" s="181"/>
      <c r="M215" s="181"/>
      <c r="N215" s="181"/>
      <c r="O215" s="181"/>
      <c r="P215" s="181"/>
      <c r="Q215" s="181"/>
      <c r="R215" s="184"/>
      <c r="T215" s="185"/>
      <c r="U215" s="181"/>
      <c r="V215" s="181"/>
      <c r="W215" s="181"/>
      <c r="X215" s="181"/>
      <c r="Y215" s="181"/>
      <c r="Z215" s="181"/>
      <c r="AA215" s="186"/>
      <c r="AT215" s="187" t="s">
        <v>182</v>
      </c>
      <c r="AU215" s="187" t="s">
        <v>87</v>
      </c>
      <c r="AV215" s="12" t="s">
        <v>172</v>
      </c>
      <c r="AW215" s="12" t="s">
        <v>32</v>
      </c>
      <c r="AX215" s="12" t="s">
        <v>82</v>
      </c>
      <c r="AY215" s="187" t="s">
        <v>167</v>
      </c>
    </row>
    <row r="216" spans="2:65" s="1" customFormat="1" ht="25.5" customHeight="1">
      <c r="B216" s="134"/>
      <c r="C216" s="163" t="s">
        <v>293</v>
      </c>
      <c r="D216" s="163" t="s">
        <v>168</v>
      </c>
      <c r="E216" s="164" t="s">
        <v>294</v>
      </c>
      <c r="F216" s="244" t="s">
        <v>295</v>
      </c>
      <c r="G216" s="244"/>
      <c r="H216" s="244"/>
      <c r="I216" s="244"/>
      <c r="J216" s="165" t="s">
        <v>296</v>
      </c>
      <c r="K216" s="166">
        <v>15.52</v>
      </c>
      <c r="L216" s="255">
        <v>0</v>
      </c>
      <c r="M216" s="255"/>
      <c r="N216" s="254">
        <f t="shared" ref="N216:N222" si="5">ROUND(L216*K216,3)</f>
        <v>0</v>
      </c>
      <c r="O216" s="254"/>
      <c r="P216" s="254"/>
      <c r="Q216" s="254"/>
      <c r="R216" s="137"/>
      <c r="T216" s="168" t="s">
        <v>5</v>
      </c>
      <c r="U216" s="45" t="s">
        <v>43</v>
      </c>
      <c r="V216" s="37"/>
      <c r="W216" s="169">
        <f t="shared" ref="W216:W222" si="6">V216*K216</f>
        <v>0</v>
      </c>
      <c r="X216" s="169">
        <v>0</v>
      </c>
      <c r="Y216" s="169">
        <f t="shared" ref="Y216:Y222" si="7">X216*K216</f>
        <v>0</v>
      </c>
      <c r="Z216" s="169">
        <v>0</v>
      </c>
      <c r="AA216" s="170">
        <f t="shared" ref="AA216:AA222" si="8">Z216*K216</f>
        <v>0</v>
      </c>
      <c r="AR216" s="21" t="s">
        <v>172</v>
      </c>
      <c r="AT216" s="21" t="s">
        <v>168</v>
      </c>
      <c r="AU216" s="21" t="s">
        <v>87</v>
      </c>
      <c r="AY216" s="21" t="s">
        <v>167</v>
      </c>
      <c r="BE216" s="110">
        <f t="shared" ref="BE216:BE222" si="9">IF(U216="základná",N216,0)</f>
        <v>0</v>
      </c>
      <c r="BF216" s="110">
        <f t="shared" ref="BF216:BF222" si="10">IF(U216="znížená",N216,0)</f>
        <v>0</v>
      </c>
      <c r="BG216" s="110">
        <f t="shared" ref="BG216:BG222" si="11">IF(U216="zákl. prenesená",N216,0)</f>
        <v>0</v>
      </c>
      <c r="BH216" s="110">
        <f t="shared" ref="BH216:BH222" si="12">IF(U216="zníž. prenesená",N216,0)</f>
        <v>0</v>
      </c>
      <c r="BI216" s="110">
        <f t="shared" ref="BI216:BI222" si="13">IF(U216="nulová",N216,0)</f>
        <v>0</v>
      </c>
      <c r="BJ216" s="21" t="s">
        <v>87</v>
      </c>
      <c r="BK216" s="171">
        <f t="shared" ref="BK216:BK222" si="14">ROUND(L216*K216,3)</f>
        <v>0</v>
      </c>
      <c r="BL216" s="21" t="s">
        <v>172</v>
      </c>
      <c r="BM216" s="21" t="s">
        <v>297</v>
      </c>
    </row>
    <row r="217" spans="2:65" s="1" customFormat="1" ht="16.5" customHeight="1">
      <c r="B217" s="134"/>
      <c r="C217" s="163" t="s">
        <v>298</v>
      </c>
      <c r="D217" s="163" t="s">
        <v>168</v>
      </c>
      <c r="E217" s="164" t="s">
        <v>299</v>
      </c>
      <c r="F217" s="244" t="s">
        <v>300</v>
      </c>
      <c r="G217" s="244"/>
      <c r="H217" s="244"/>
      <c r="I217" s="244"/>
      <c r="J217" s="165" t="s">
        <v>296</v>
      </c>
      <c r="K217" s="166">
        <v>15.52</v>
      </c>
      <c r="L217" s="255">
        <v>0</v>
      </c>
      <c r="M217" s="255"/>
      <c r="N217" s="254">
        <f t="shared" si="5"/>
        <v>0</v>
      </c>
      <c r="O217" s="254"/>
      <c r="P217" s="254"/>
      <c r="Q217" s="254"/>
      <c r="R217" s="137"/>
      <c r="T217" s="168" t="s">
        <v>5</v>
      </c>
      <c r="U217" s="45" t="s">
        <v>43</v>
      </c>
      <c r="V217" s="37"/>
      <c r="W217" s="169">
        <f t="shared" si="6"/>
        <v>0</v>
      </c>
      <c r="X217" s="169">
        <v>0</v>
      </c>
      <c r="Y217" s="169">
        <f t="shared" si="7"/>
        <v>0</v>
      </c>
      <c r="Z217" s="169">
        <v>0</v>
      </c>
      <c r="AA217" s="170">
        <f t="shared" si="8"/>
        <v>0</v>
      </c>
      <c r="AR217" s="21" t="s">
        <v>172</v>
      </c>
      <c r="AT217" s="21" t="s">
        <v>168</v>
      </c>
      <c r="AU217" s="21" t="s">
        <v>87</v>
      </c>
      <c r="AY217" s="21" t="s">
        <v>167</v>
      </c>
      <c r="BE217" s="110">
        <f t="shared" si="9"/>
        <v>0</v>
      </c>
      <c r="BF217" s="110">
        <f t="shared" si="10"/>
        <v>0</v>
      </c>
      <c r="BG217" s="110">
        <f t="shared" si="11"/>
        <v>0</v>
      </c>
      <c r="BH217" s="110">
        <f t="shared" si="12"/>
        <v>0</v>
      </c>
      <c r="BI217" s="110">
        <f t="shared" si="13"/>
        <v>0</v>
      </c>
      <c r="BJ217" s="21" t="s">
        <v>87</v>
      </c>
      <c r="BK217" s="171">
        <f t="shared" si="14"/>
        <v>0</v>
      </c>
      <c r="BL217" s="21" t="s">
        <v>172</v>
      </c>
      <c r="BM217" s="21" t="s">
        <v>301</v>
      </c>
    </row>
    <row r="218" spans="2:65" s="1" customFormat="1" ht="25.5" customHeight="1">
      <c r="B218" s="134"/>
      <c r="C218" s="163" t="s">
        <v>302</v>
      </c>
      <c r="D218" s="163" t="s">
        <v>168</v>
      </c>
      <c r="E218" s="164" t="s">
        <v>303</v>
      </c>
      <c r="F218" s="244" t="s">
        <v>304</v>
      </c>
      <c r="G218" s="244"/>
      <c r="H218" s="244"/>
      <c r="I218" s="244"/>
      <c r="J218" s="165" t="s">
        <v>296</v>
      </c>
      <c r="K218" s="166">
        <v>15.52</v>
      </c>
      <c r="L218" s="255">
        <v>0</v>
      </c>
      <c r="M218" s="255"/>
      <c r="N218" s="254">
        <f t="shared" si="5"/>
        <v>0</v>
      </c>
      <c r="O218" s="254"/>
      <c r="P218" s="254"/>
      <c r="Q218" s="254"/>
      <c r="R218" s="137"/>
      <c r="T218" s="168" t="s">
        <v>5</v>
      </c>
      <c r="U218" s="45" t="s">
        <v>43</v>
      </c>
      <c r="V218" s="37"/>
      <c r="W218" s="169">
        <f t="shared" si="6"/>
        <v>0</v>
      </c>
      <c r="X218" s="169">
        <v>0</v>
      </c>
      <c r="Y218" s="169">
        <f t="shared" si="7"/>
        <v>0</v>
      </c>
      <c r="Z218" s="169">
        <v>0</v>
      </c>
      <c r="AA218" s="170">
        <f t="shared" si="8"/>
        <v>0</v>
      </c>
      <c r="AR218" s="21" t="s">
        <v>172</v>
      </c>
      <c r="AT218" s="21" t="s">
        <v>168</v>
      </c>
      <c r="AU218" s="21" t="s">
        <v>87</v>
      </c>
      <c r="AY218" s="21" t="s">
        <v>167</v>
      </c>
      <c r="BE218" s="110">
        <f t="shared" si="9"/>
        <v>0</v>
      </c>
      <c r="BF218" s="110">
        <f t="shared" si="10"/>
        <v>0</v>
      </c>
      <c r="BG218" s="110">
        <f t="shared" si="11"/>
        <v>0</v>
      </c>
      <c r="BH218" s="110">
        <f t="shared" si="12"/>
        <v>0</v>
      </c>
      <c r="BI218" s="110">
        <f t="shared" si="13"/>
        <v>0</v>
      </c>
      <c r="BJ218" s="21" t="s">
        <v>87</v>
      </c>
      <c r="BK218" s="171">
        <f t="shared" si="14"/>
        <v>0</v>
      </c>
      <c r="BL218" s="21" t="s">
        <v>172</v>
      </c>
      <c r="BM218" s="21" t="s">
        <v>305</v>
      </c>
    </row>
    <row r="219" spans="2:65" s="1" customFormat="1" ht="25.5" customHeight="1">
      <c r="B219" s="134"/>
      <c r="C219" s="163" t="s">
        <v>306</v>
      </c>
      <c r="D219" s="163" t="s">
        <v>168</v>
      </c>
      <c r="E219" s="164" t="s">
        <v>307</v>
      </c>
      <c r="F219" s="244" t="s">
        <v>308</v>
      </c>
      <c r="G219" s="244"/>
      <c r="H219" s="244"/>
      <c r="I219" s="244"/>
      <c r="J219" s="165" t="s">
        <v>296</v>
      </c>
      <c r="K219" s="166">
        <v>527.67999999999995</v>
      </c>
      <c r="L219" s="255">
        <v>0</v>
      </c>
      <c r="M219" s="255"/>
      <c r="N219" s="254">
        <f t="shared" si="5"/>
        <v>0</v>
      </c>
      <c r="O219" s="254"/>
      <c r="P219" s="254"/>
      <c r="Q219" s="254"/>
      <c r="R219" s="137"/>
      <c r="T219" s="168" t="s">
        <v>5</v>
      </c>
      <c r="U219" s="45" t="s">
        <v>43</v>
      </c>
      <c r="V219" s="37"/>
      <c r="W219" s="169">
        <f t="shared" si="6"/>
        <v>0</v>
      </c>
      <c r="X219" s="169">
        <v>0</v>
      </c>
      <c r="Y219" s="169">
        <f t="shared" si="7"/>
        <v>0</v>
      </c>
      <c r="Z219" s="169">
        <v>0</v>
      </c>
      <c r="AA219" s="170">
        <f t="shared" si="8"/>
        <v>0</v>
      </c>
      <c r="AR219" s="21" t="s">
        <v>172</v>
      </c>
      <c r="AT219" s="21" t="s">
        <v>168</v>
      </c>
      <c r="AU219" s="21" t="s">
        <v>87</v>
      </c>
      <c r="AY219" s="21" t="s">
        <v>167</v>
      </c>
      <c r="BE219" s="110">
        <f t="shared" si="9"/>
        <v>0</v>
      </c>
      <c r="BF219" s="110">
        <f t="shared" si="10"/>
        <v>0</v>
      </c>
      <c r="BG219" s="110">
        <f t="shared" si="11"/>
        <v>0</v>
      </c>
      <c r="BH219" s="110">
        <f t="shared" si="12"/>
        <v>0</v>
      </c>
      <c r="BI219" s="110">
        <f t="shared" si="13"/>
        <v>0</v>
      </c>
      <c r="BJ219" s="21" t="s">
        <v>87</v>
      </c>
      <c r="BK219" s="171">
        <f t="shared" si="14"/>
        <v>0</v>
      </c>
      <c r="BL219" s="21" t="s">
        <v>172</v>
      </c>
      <c r="BM219" s="21" t="s">
        <v>309</v>
      </c>
    </row>
    <row r="220" spans="2:65" s="1" customFormat="1" ht="25.5" customHeight="1">
      <c r="B220" s="134"/>
      <c r="C220" s="163" t="s">
        <v>310</v>
      </c>
      <c r="D220" s="163" t="s">
        <v>168</v>
      </c>
      <c r="E220" s="164" t="s">
        <v>311</v>
      </c>
      <c r="F220" s="244" t="s">
        <v>312</v>
      </c>
      <c r="G220" s="244"/>
      <c r="H220" s="244"/>
      <c r="I220" s="244"/>
      <c r="J220" s="165" t="s">
        <v>296</v>
      </c>
      <c r="K220" s="166">
        <v>15.52</v>
      </c>
      <c r="L220" s="255">
        <v>0</v>
      </c>
      <c r="M220" s="255"/>
      <c r="N220" s="254">
        <f t="shared" si="5"/>
        <v>0</v>
      </c>
      <c r="O220" s="254"/>
      <c r="P220" s="254"/>
      <c r="Q220" s="254"/>
      <c r="R220" s="137"/>
      <c r="T220" s="168" t="s">
        <v>5</v>
      </c>
      <c r="U220" s="45" t="s">
        <v>43</v>
      </c>
      <c r="V220" s="37"/>
      <c r="W220" s="169">
        <f t="shared" si="6"/>
        <v>0</v>
      </c>
      <c r="X220" s="169">
        <v>0</v>
      </c>
      <c r="Y220" s="169">
        <f t="shared" si="7"/>
        <v>0</v>
      </c>
      <c r="Z220" s="169">
        <v>0</v>
      </c>
      <c r="AA220" s="170">
        <f t="shared" si="8"/>
        <v>0</v>
      </c>
      <c r="AR220" s="21" t="s">
        <v>172</v>
      </c>
      <c r="AT220" s="21" t="s">
        <v>168</v>
      </c>
      <c r="AU220" s="21" t="s">
        <v>87</v>
      </c>
      <c r="AY220" s="21" t="s">
        <v>167</v>
      </c>
      <c r="BE220" s="110">
        <f t="shared" si="9"/>
        <v>0</v>
      </c>
      <c r="BF220" s="110">
        <f t="shared" si="10"/>
        <v>0</v>
      </c>
      <c r="BG220" s="110">
        <f t="shared" si="11"/>
        <v>0</v>
      </c>
      <c r="BH220" s="110">
        <f t="shared" si="12"/>
        <v>0</v>
      </c>
      <c r="BI220" s="110">
        <f t="shared" si="13"/>
        <v>0</v>
      </c>
      <c r="BJ220" s="21" t="s">
        <v>87</v>
      </c>
      <c r="BK220" s="171">
        <f t="shared" si="14"/>
        <v>0</v>
      </c>
      <c r="BL220" s="21" t="s">
        <v>172</v>
      </c>
      <c r="BM220" s="21" t="s">
        <v>313</v>
      </c>
    </row>
    <row r="221" spans="2:65" s="1" customFormat="1" ht="25.5" customHeight="1">
      <c r="B221" s="134"/>
      <c r="C221" s="163" t="s">
        <v>314</v>
      </c>
      <c r="D221" s="163" t="s">
        <v>168</v>
      </c>
      <c r="E221" s="164" t="s">
        <v>315</v>
      </c>
      <c r="F221" s="244" t="s">
        <v>316</v>
      </c>
      <c r="G221" s="244"/>
      <c r="H221" s="244"/>
      <c r="I221" s="244"/>
      <c r="J221" s="165" t="s">
        <v>296</v>
      </c>
      <c r="K221" s="166">
        <v>186.24</v>
      </c>
      <c r="L221" s="255">
        <v>0</v>
      </c>
      <c r="M221" s="255"/>
      <c r="N221" s="254">
        <f t="shared" si="5"/>
        <v>0</v>
      </c>
      <c r="O221" s="254"/>
      <c r="P221" s="254"/>
      <c r="Q221" s="254"/>
      <c r="R221" s="137"/>
      <c r="T221" s="168" t="s">
        <v>5</v>
      </c>
      <c r="U221" s="45" t="s">
        <v>43</v>
      </c>
      <c r="V221" s="37"/>
      <c r="W221" s="169">
        <f t="shared" si="6"/>
        <v>0</v>
      </c>
      <c r="X221" s="169">
        <v>0</v>
      </c>
      <c r="Y221" s="169">
        <f t="shared" si="7"/>
        <v>0</v>
      </c>
      <c r="Z221" s="169">
        <v>0</v>
      </c>
      <c r="AA221" s="170">
        <f t="shared" si="8"/>
        <v>0</v>
      </c>
      <c r="AR221" s="21" t="s">
        <v>172</v>
      </c>
      <c r="AT221" s="21" t="s">
        <v>168</v>
      </c>
      <c r="AU221" s="21" t="s">
        <v>87</v>
      </c>
      <c r="AY221" s="21" t="s">
        <v>167</v>
      </c>
      <c r="BE221" s="110">
        <f t="shared" si="9"/>
        <v>0</v>
      </c>
      <c r="BF221" s="110">
        <f t="shared" si="10"/>
        <v>0</v>
      </c>
      <c r="BG221" s="110">
        <f t="shared" si="11"/>
        <v>0</v>
      </c>
      <c r="BH221" s="110">
        <f t="shared" si="12"/>
        <v>0</v>
      </c>
      <c r="BI221" s="110">
        <f t="shared" si="13"/>
        <v>0</v>
      </c>
      <c r="BJ221" s="21" t="s">
        <v>87</v>
      </c>
      <c r="BK221" s="171">
        <f t="shared" si="14"/>
        <v>0</v>
      </c>
      <c r="BL221" s="21" t="s">
        <v>172</v>
      </c>
      <c r="BM221" s="21" t="s">
        <v>317</v>
      </c>
    </row>
    <row r="222" spans="2:65" s="1" customFormat="1" ht="25.5" customHeight="1">
      <c r="B222" s="134"/>
      <c r="C222" s="163" t="s">
        <v>318</v>
      </c>
      <c r="D222" s="163" t="s">
        <v>168</v>
      </c>
      <c r="E222" s="164" t="s">
        <v>319</v>
      </c>
      <c r="F222" s="244" t="s">
        <v>320</v>
      </c>
      <c r="G222" s="244"/>
      <c r="H222" s="244"/>
      <c r="I222" s="244"/>
      <c r="J222" s="165" t="s">
        <v>296</v>
      </c>
      <c r="K222" s="166">
        <v>13.692</v>
      </c>
      <c r="L222" s="255">
        <v>0</v>
      </c>
      <c r="M222" s="255"/>
      <c r="N222" s="254">
        <f t="shared" si="5"/>
        <v>0</v>
      </c>
      <c r="O222" s="254"/>
      <c r="P222" s="254"/>
      <c r="Q222" s="254"/>
      <c r="R222" s="137"/>
      <c r="T222" s="168" t="s">
        <v>5</v>
      </c>
      <c r="U222" s="45" t="s">
        <v>43</v>
      </c>
      <c r="V222" s="37"/>
      <c r="W222" s="169">
        <f t="shared" si="6"/>
        <v>0</v>
      </c>
      <c r="X222" s="169">
        <v>0</v>
      </c>
      <c r="Y222" s="169">
        <f t="shared" si="7"/>
        <v>0</v>
      </c>
      <c r="Z222" s="169">
        <v>0</v>
      </c>
      <c r="AA222" s="170">
        <f t="shared" si="8"/>
        <v>0</v>
      </c>
      <c r="AR222" s="21" t="s">
        <v>172</v>
      </c>
      <c r="AT222" s="21" t="s">
        <v>168</v>
      </c>
      <c r="AU222" s="21" t="s">
        <v>87</v>
      </c>
      <c r="AY222" s="21" t="s">
        <v>167</v>
      </c>
      <c r="BE222" s="110">
        <f t="shared" si="9"/>
        <v>0</v>
      </c>
      <c r="BF222" s="110">
        <f t="shared" si="10"/>
        <v>0</v>
      </c>
      <c r="BG222" s="110">
        <f t="shared" si="11"/>
        <v>0</v>
      </c>
      <c r="BH222" s="110">
        <f t="shared" si="12"/>
        <v>0</v>
      </c>
      <c r="BI222" s="110">
        <f t="shared" si="13"/>
        <v>0</v>
      </c>
      <c r="BJ222" s="21" t="s">
        <v>87</v>
      </c>
      <c r="BK222" s="171">
        <f t="shared" si="14"/>
        <v>0</v>
      </c>
      <c r="BL222" s="21" t="s">
        <v>172</v>
      </c>
      <c r="BM222" s="21" t="s">
        <v>321</v>
      </c>
    </row>
    <row r="223" spans="2:65" s="11" customFormat="1" ht="25.5" customHeight="1">
      <c r="B223" s="172"/>
      <c r="C223" s="173"/>
      <c r="D223" s="173"/>
      <c r="E223" s="174" t="s">
        <v>5</v>
      </c>
      <c r="F223" s="245" t="s">
        <v>322</v>
      </c>
      <c r="G223" s="246"/>
      <c r="H223" s="246"/>
      <c r="I223" s="246"/>
      <c r="J223" s="173"/>
      <c r="K223" s="175">
        <v>13.840999999999999</v>
      </c>
      <c r="L223" s="173"/>
      <c r="M223" s="173"/>
      <c r="N223" s="173"/>
      <c r="O223" s="173"/>
      <c r="P223" s="173"/>
      <c r="Q223" s="173"/>
      <c r="R223" s="176"/>
      <c r="T223" s="177"/>
      <c r="U223" s="173"/>
      <c r="V223" s="173"/>
      <c r="W223" s="173"/>
      <c r="X223" s="173"/>
      <c r="Y223" s="173"/>
      <c r="Z223" s="173"/>
      <c r="AA223" s="178"/>
      <c r="AT223" s="179" t="s">
        <v>182</v>
      </c>
      <c r="AU223" s="179" t="s">
        <v>87</v>
      </c>
      <c r="AV223" s="11" t="s">
        <v>87</v>
      </c>
      <c r="AW223" s="11" t="s">
        <v>32</v>
      </c>
      <c r="AX223" s="11" t="s">
        <v>76</v>
      </c>
      <c r="AY223" s="179" t="s">
        <v>167</v>
      </c>
    </row>
    <row r="224" spans="2:65" s="11" customFormat="1" ht="25.5" customHeight="1">
      <c r="B224" s="172"/>
      <c r="C224" s="173"/>
      <c r="D224" s="173"/>
      <c r="E224" s="174" t="s">
        <v>5</v>
      </c>
      <c r="F224" s="249" t="s">
        <v>323</v>
      </c>
      <c r="G224" s="250"/>
      <c r="H224" s="250"/>
      <c r="I224" s="250"/>
      <c r="J224" s="173"/>
      <c r="K224" s="175">
        <v>-0.14899999999999999</v>
      </c>
      <c r="L224" s="173"/>
      <c r="M224" s="173"/>
      <c r="N224" s="173"/>
      <c r="O224" s="173"/>
      <c r="P224" s="173"/>
      <c r="Q224" s="173"/>
      <c r="R224" s="176"/>
      <c r="T224" s="177"/>
      <c r="U224" s="173"/>
      <c r="V224" s="173"/>
      <c r="W224" s="173"/>
      <c r="X224" s="173"/>
      <c r="Y224" s="173"/>
      <c r="Z224" s="173"/>
      <c r="AA224" s="178"/>
      <c r="AT224" s="179" t="s">
        <v>182</v>
      </c>
      <c r="AU224" s="179" t="s">
        <v>87</v>
      </c>
      <c r="AV224" s="11" t="s">
        <v>87</v>
      </c>
      <c r="AW224" s="11" t="s">
        <v>32</v>
      </c>
      <c r="AX224" s="11" t="s">
        <v>76</v>
      </c>
      <c r="AY224" s="179" t="s">
        <v>167</v>
      </c>
    </row>
    <row r="225" spans="2:65" s="12" customFormat="1" ht="16.5" customHeight="1">
      <c r="B225" s="180"/>
      <c r="C225" s="181"/>
      <c r="D225" s="181"/>
      <c r="E225" s="182" t="s">
        <v>5</v>
      </c>
      <c r="F225" s="247" t="s">
        <v>211</v>
      </c>
      <c r="G225" s="248"/>
      <c r="H225" s="248"/>
      <c r="I225" s="248"/>
      <c r="J225" s="181"/>
      <c r="K225" s="183">
        <v>13.692</v>
      </c>
      <c r="L225" s="181"/>
      <c r="M225" s="181"/>
      <c r="N225" s="181"/>
      <c r="O225" s="181"/>
      <c r="P225" s="181"/>
      <c r="Q225" s="181"/>
      <c r="R225" s="184"/>
      <c r="T225" s="185"/>
      <c r="U225" s="181"/>
      <c r="V225" s="181"/>
      <c r="W225" s="181"/>
      <c r="X225" s="181"/>
      <c r="Y225" s="181"/>
      <c r="Z225" s="181"/>
      <c r="AA225" s="186"/>
      <c r="AT225" s="187" t="s">
        <v>182</v>
      </c>
      <c r="AU225" s="187" t="s">
        <v>87</v>
      </c>
      <c r="AV225" s="12" t="s">
        <v>172</v>
      </c>
      <c r="AW225" s="12" t="s">
        <v>32</v>
      </c>
      <c r="AX225" s="12" t="s">
        <v>82</v>
      </c>
      <c r="AY225" s="187" t="s">
        <v>167</v>
      </c>
    </row>
    <row r="226" spans="2:65" s="10" customFormat="1" ht="29.9" customHeight="1">
      <c r="B226" s="152"/>
      <c r="C226" s="153"/>
      <c r="D226" s="162" t="s">
        <v>127</v>
      </c>
      <c r="E226" s="162"/>
      <c r="F226" s="162"/>
      <c r="G226" s="162"/>
      <c r="H226" s="162"/>
      <c r="I226" s="162"/>
      <c r="J226" s="162"/>
      <c r="K226" s="162"/>
      <c r="L226" s="162"/>
      <c r="M226" s="162"/>
      <c r="N226" s="258">
        <f>BK226</f>
        <v>0</v>
      </c>
      <c r="O226" s="259"/>
      <c r="P226" s="259"/>
      <c r="Q226" s="259"/>
      <c r="R226" s="155"/>
      <c r="T226" s="156"/>
      <c r="U226" s="153"/>
      <c r="V226" s="153"/>
      <c r="W226" s="157">
        <f>W227</f>
        <v>0</v>
      </c>
      <c r="X226" s="153"/>
      <c r="Y226" s="157">
        <f>Y227</f>
        <v>0</v>
      </c>
      <c r="Z226" s="153"/>
      <c r="AA226" s="158">
        <f>AA227</f>
        <v>0</v>
      </c>
      <c r="AR226" s="159" t="s">
        <v>82</v>
      </c>
      <c r="AT226" s="160" t="s">
        <v>75</v>
      </c>
      <c r="AU226" s="160" t="s">
        <v>82</v>
      </c>
      <c r="AY226" s="159" t="s">
        <v>167</v>
      </c>
      <c r="BK226" s="161">
        <f>BK227</f>
        <v>0</v>
      </c>
    </row>
    <row r="227" spans="2:65" s="1" customFormat="1" ht="38.25" customHeight="1">
      <c r="B227" s="134"/>
      <c r="C227" s="163" t="s">
        <v>324</v>
      </c>
      <c r="D227" s="163" t="s">
        <v>168</v>
      </c>
      <c r="E227" s="164" t="s">
        <v>325</v>
      </c>
      <c r="F227" s="244" t="s">
        <v>326</v>
      </c>
      <c r="G227" s="244"/>
      <c r="H227" s="244"/>
      <c r="I227" s="244"/>
      <c r="J227" s="165" t="s">
        <v>296</v>
      </c>
      <c r="K227" s="166">
        <v>4.6120000000000001</v>
      </c>
      <c r="L227" s="255">
        <v>0</v>
      </c>
      <c r="M227" s="255"/>
      <c r="N227" s="254">
        <f>ROUND(L227*K227,3)</f>
        <v>0</v>
      </c>
      <c r="O227" s="254"/>
      <c r="P227" s="254"/>
      <c r="Q227" s="254"/>
      <c r="R227" s="137"/>
      <c r="T227" s="168" t="s">
        <v>5</v>
      </c>
      <c r="U227" s="45" t="s">
        <v>43</v>
      </c>
      <c r="V227" s="37"/>
      <c r="W227" s="169">
        <f>V227*K227</f>
        <v>0</v>
      </c>
      <c r="X227" s="169">
        <v>0</v>
      </c>
      <c r="Y227" s="169">
        <f>X227*K227</f>
        <v>0</v>
      </c>
      <c r="Z227" s="169">
        <v>0</v>
      </c>
      <c r="AA227" s="170">
        <f>Z227*K227</f>
        <v>0</v>
      </c>
      <c r="AR227" s="21" t="s">
        <v>172</v>
      </c>
      <c r="AT227" s="21" t="s">
        <v>168</v>
      </c>
      <c r="AU227" s="21" t="s">
        <v>87</v>
      </c>
      <c r="AY227" s="21" t="s">
        <v>167</v>
      </c>
      <c r="BE227" s="110">
        <f>IF(U227="základná",N227,0)</f>
        <v>0</v>
      </c>
      <c r="BF227" s="110">
        <f>IF(U227="znížená",N227,0)</f>
        <v>0</v>
      </c>
      <c r="BG227" s="110">
        <f>IF(U227="zákl. prenesená",N227,0)</f>
        <v>0</v>
      </c>
      <c r="BH227" s="110">
        <f>IF(U227="zníž. prenesená",N227,0)</f>
        <v>0</v>
      </c>
      <c r="BI227" s="110">
        <f>IF(U227="nulová",N227,0)</f>
        <v>0</v>
      </c>
      <c r="BJ227" s="21" t="s">
        <v>87</v>
      </c>
      <c r="BK227" s="171">
        <f>ROUND(L227*K227,3)</f>
        <v>0</v>
      </c>
      <c r="BL227" s="21" t="s">
        <v>172</v>
      </c>
      <c r="BM227" s="21" t="s">
        <v>327</v>
      </c>
    </row>
    <row r="228" spans="2:65" s="10" customFormat="1" ht="37.4" customHeight="1">
      <c r="B228" s="152"/>
      <c r="C228" s="153"/>
      <c r="D228" s="154" t="s">
        <v>128</v>
      </c>
      <c r="E228" s="154"/>
      <c r="F228" s="154"/>
      <c r="G228" s="154"/>
      <c r="H228" s="154"/>
      <c r="I228" s="154"/>
      <c r="J228" s="154"/>
      <c r="K228" s="154"/>
      <c r="L228" s="154"/>
      <c r="M228" s="154"/>
      <c r="N228" s="260">
        <f>BK228</f>
        <v>0</v>
      </c>
      <c r="O228" s="261"/>
      <c r="P228" s="261"/>
      <c r="Q228" s="261"/>
      <c r="R228" s="155"/>
      <c r="T228" s="156"/>
      <c r="U228" s="153"/>
      <c r="V228" s="153"/>
      <c r="W228" s="157">
        <f>W229+W232+W239+W244+W257+W264+W281+W289+W307+W315+W328</f>
        <v>0</v>
      </c>
      <c r="X228" s="153"/>
      <c r="Y228" s="157">
        <f>Y229+Y232+Y239+Y244+Y257+Y264+Y281+Y289+Y307+Y315+Y328</f>
        <v>2.11008102</v>
      </c>
      <c r="Z228" s="153"/>
      <c r="AA228" s="158">
        <f>AA229+AA232+AA239+AA244+AA257+AA264+AA281+AA289+AA307+AA315+AA328</f>
        <v>0</v>
      </c>
      <c r="AR228" s="159" t="s">
        <v>87</v>
      </c>
      <c r="AT228" s="160" t="s">
        <v>75</v>
      </c>
      <c r="AU228" s="160" t="s">
        <v>76</v>
      </c>
      <c r="AY228" s="159" t="s">
        <v>167</v>
      </c>
      <c r="BK228" s="161">
        <f>BK229+BK232+BK239+BK244+BK257+BK264+BK281+BK289+BK307+BK315+BK328</f>
        <v>0</v>
      </c>
    </row>
    <row r="229" spans="2:65" s="10" customFormat="1" ht="19.899999999999999" customHeight="1">
      <c r="B229" s="152"/>
      <c r="C229" s="153"/>
      <c r="D229" s="162" t="s">
        <v>129</v>
      </c>
      <c r="E229" s="162"/>
      <c r="F229" s="162"/>
      <c r="G229" s="162"/>
      <c r="H229" s="162"/>
      <c r="I229" s="162"/>
      <c r="J229" s="162"/>
      <c r="K229" s="162"/>
      <c r="L229" s="162"/>
      <c r="M229" s="162"/>
      <c r="N229" s="258">
        <f>BK229</f>
        <v>0</v>
      </c>
      <c r="O229" s="259"/>
      <c r="P229" s="259"/>
      <c r="Q229" s="259"/>
      <c r="R229" s="155"/>
      <c r="T229" s="156"/>
      <c r="U229" s="153"/>
      <c r="V229" s="153"/>
      <c r="W229" s="157">
        <f>SUM(W230:W231)</f>
        <v>0</v>
      </c>
      <c r="X229" s="153"/>
      <c r="Y229" s="157">
        <f>SUM(Y230:Y231)</f>
        <v>0</v>
      </c>
      <c r="Z229" s="153"/>
      <c r="AA229" s="158">
        <f>SUM(AA230:AA231)</f>
        <v>0</v>
      </c>
      <c r="AR229" s="159" t="s">
        <v>87</v>
      </c>
      <c r="AT229" s="160" t="s">
        <v>75</v>
      </c>
      <c r="AU229" s="160" t="s">
        <v>82</v>
      </c>
      <c r="AY229" s="159" t="s">
        <v>167</v>
      </c>
      <c r="BK229" s="161">
        <f>SUM(BK230:BK231)</f>
        <v>0</v>
      </c>
    </row>
    <row r="230" spans="2:65" s="1" customFormat="1" ht="16.5" customHeight="1">
      <c r="B230" s="134"/>
      <c r="C230" s="163" t="s">
        <v>328</v>
      </c>
      <c r="D230" s="163" t="s">
        <v>168</v>
      </c>
      <c r="E230" s="164" t="s">
        <v>329</v>
      </c>
      <c r="F230" s="244" t="s">
        <v>330</v>
      </c>
      <c r="G230" s="244"/>
      <c r="H230" s="244"/>
      <c r="I230" s="244"/>
      <c r="J230" s="165" t="s">
        <v>331</v>
      </c>
      <c r="K230" s="166">
        <v>1</v>
      </c>
      <c r="L230" s="255">
        <v>0</v>
      </c>
      <c r="M230" s="255"/>
      <c r="N230" s="254">
        <f>ROUND(L230*K230,3)</f>
        <v>0</v>
      </c>
      <c r="O230" s="254"/>
      <c r="P230" s="254"/>
      <c r="Q230" s="254"/>
      <c r="R230" s="137"/>
      <c r="T230" s="168" t="s">
        <v>5</v>
      </c>
      <c r="U230" s="45" t="s">
        <v>43</v>
      </c>
      <c r="V230" s="37"/>
      <c r="W230" s="169">
        <f>V230*K230</f>
        <v>0</v>
      </c>
      <c r="X230" s="169">
        <v>0</v>
      </c>
      <c r="Y230" s="169">
        <f>X230*K230</f>
        <v>0</v>
      </c>
      <c r="Z230" s="169">
        <v>0</v>
      </c>
      <c r="AA230" s="170">
        <f>Z230*K230</f>
        <v>0</v>
      </c>
      <c r="AR230" s="21" t="s">
        <v>255</v>
      </c>
      <c r="AT230" s="21" t="s">
        <v>168</v>
      </c>
      <c r="AU230" s="21" t="s">
        <v>87</v>
      </c>
      <c r="AY230" s="21" t="s">
        <v>167</v>
      </c>
      <c r="BE230" s="110">
        <f>IF(U230="základná",N230,0)</f>
        <v>0</v>
      </c>
      <c r="BF230" s="110">
        <f>IF(U230="znížená",N230,0)</f>
        <v>0</v>
      </c>
      <c r="BG230" s="110">
        <f>IF(U230="zákl. prenesená",N230,0)</f>
        <v>0</v>
      </c>
      <c r="BH230" s="110">
        <f>IF(U230="zníž. prenesená",N230,0)</f>
        <v>0</v>
      </c>
      <c r="BI230" s="110">
        <f>IF(U230="nulová",N230,0)</f>
        <v>0</v>
      </c>
      <c r="BJ230" s="21" t="s">
        <v>87</v>
      </c>
      <c r="BK230" s="171">
        <f>ROUND(L230*K230,3)</f>
        <v>0</v>
      </c>
      <c r="BL230" s="21" t="s">
        <v>255</v>
      </c>
      <c r="BM230" s="21" t="s">
        <v>332</v>
      </c>
    </row>
    <row r="231" spans="2:65" s="11" customFormat="1" ht="25.5" customHeight="1">
      <c r="B231" s="172"/>
      <c r="C231" s="173"/>
      <c r="D231" s="173"/>
      <c r="E231" s="174" t="s">
        <v>5</v>
      </c>
      <c r="F231" s="245" t="s">
        <v>333</v>
      </c>
      <c r="G231" s="246"/>
      <c r="H231" s="246"/>
      <c r="I231" s="246"/>
      <c r="J231" s="173"/>
      <c r="K231" s="175">
        <v>1</v>
      </c>
      <c r="L231" s="173"/>
      <c r="M231" s="173"/>
      <c r="N231" s="173"/>
      <c r="O231" s="173"/>
      <c r="P231" s="173"/>
      <c r="Q231" s="173"/>
      <c r="R231" s="176"/>
      <c r="T231" s="177"/>
      <c r="U231" s="173"/>
      <c r="V231" s="173"/>
      <c r="W231" s="173"/>
      <c r="X231" s="173"/>
      <c r="Y231" s="173"/>
      <c r="Z231" s="173"/>
      <c r="AA231" s="178"/>
      <c r="AT231" s="179" t="s">
        <v>182</v>
      </c>
      <c r="AU231" s="179" t="s">
        <v>87</v>
      </c>
      <c r="AV231" s="11" t="s">
        <v>87</v>
      </c>
      <c r="AW231" s="11" t="s">
        <v>32</v>
      </c>
      <c r="AX231" s="11" t="s">
        <v>82</v>
      </c>
      <c r="AY231" s="179" t="s">
        <v>167</v>
      </c>
    </row>
    <row r="232" spans="2:65" s="10" customFormat="1" ht="29.9" customHeight="1">
      <c r="B232" s="152"/>
      <c r="C232" s="153"/>
      <c r="D232" s="162" t="s">
        <v>130</v>
      </c>
      <c r="E232" s="162"/>
      <c r="F232" s="162"/>
      <c r="G232" s="162"/>
      <c r="H232" s="162"/>
      <c r="I232" s="162"/>
      <c r="J232" s="162"/>
      <c r="K232" s="162"/>
      <c r="L232" s="162"/>
      <c r="M232" s="162"/>
      <c r="N232" s="258">
        <f>BK232</f>
        <v>0</v>
      </c>
      <c r="O232" s="259"/>
      <c r="P232" s="259"/>
      <c r="Q232" s="259"/>
      <c r="R232" s="155"/>
      <c r="T232" s="156"/>
      <c r="U232" s="153"/>
      <c r="V232" s="153"/>
      <c r="W232" s="157">
        <f>SUM(W233:W238)</f>
        <v>0</v>
      </c>
      <c r="X232" s="153"/>
      <c r="Y232" s="157">
        <f>SUM(Y233:Y238)</f>
        <v>1.92E-3</v>
      </c>
      <c r="Z232" s="153"/>
      <c r="AA232" s="158">
        <f>SUM(AA233:AA238)</f>
        <v>0</v>
      </c>
      <c r="AR232" s="159" t="s">
        <v>87</v>
      </c>
      <c r="AT232" s="160" t="s">
        <v>75</v>
      </c>
      <c r="AU232" s="160" t="s">
        <v>82</v>
      </c>
      <c r="AY232" s="159" t="s">
        <v>167</v>
      </c>
      <c r="BK232" s="161">
        <f>SUM(BK233:BK238)</f>
        <v>0</v>
      </c>
    </row>
    <row r="233" spans="2:65" s="1" customFormat="1" ht="25.5" customHeight="1">
      <c r="B233" s="134"/>
      <c r="C233" s="163" t="s">
        <v>334</v>
      </c>
      <c r="D233" s="163" t="s">
        <v>168</v>
      </c>
      <c r="E233" s="164" t="s">
        <v>335</v>
      </c>
      <c r="F233" s="244" t="s">
        <v>336</v>
      </c>
      <c r="G233" s="244"/>
      <c r="H233" s="244"/>
      <c r="I233" s="244"/>
      <c r="J233" s="165" t="s">
        <v>171</v>
      </c>
      <c r="K233" s="166">
        <v>4</v>
      </c>
      <c r="L233" s="255">
        <v>0</v>
      </c>
      <c r="M233" s="255"/>
      <c r="N233" s="254">
        <f t="shared" ref="N233:N238" si="15">ROUND(L233*K233,3)</f>
        <v>0</v>
      </c>
      <c r="O233" s="254"/>
      <c r="P233" s="254"/>
      <c r="Q233" s="254"/>
      <c r="R233" s="137"/>
      <c r="T233" s="168" t="s">
        <v>5</v>
      </c>
      <c r="U233" s="45" t="s">
        <v>43</v>
      </c>
      <c r="V233" s="37"/>
      <c r="W233" s="169">
        <f t="shared" ref="W233:W238" si="16">V233*K233</f>
        <v>0</v>
      </c>
      <c r="X233" s="169">
        <v>1.2E-4</v>
      </c>
      <c r="Y233" s="169">
        <f t="shared" ref="Y233:Y238" si="17">X233*K233</f>
        <v>4.8000000000000001E-4</v>
      </c>
      <c r="Z233" s="169">
        <v>0</v>
      </c>
      <c r="AA233" s="170">
        <f t="shared" ref="AA233:AA238" si="18">Z233*K233</f>
        <v>0</v>
      </c>
      <c r="AR233" s="21" t="s">
        <v>255</v>
      </c>
      <c r="AT233" s="21" t="s">
        <v>168</v>
      </c>
      <c r="AU233" s="21" t="s">
        <v>87</v>
      </c>
      <c r="AY233" s="21" t="s">
        <v>167</v>
      </c>
      <c r="BE233" s="110">
        <f t="shared" ref="BE233:BE238" si="19">IF(U233="základná",N233,0)</f>
        <v>0</v>
      </c>
      <c r="BF233" s="110">
        <f t="shared" ref="BF233:BF238" si="20">IF(U233="znížená",N233,0)</f>
        <v>0</v>
      </c>
      <c r="BG233" s="110">
        <f t="shared" ref="BG233:BG238" si="21">IF(U233="zákl. prenesená",N233,0)</f>
        <v>0</v>
      </c>
      <c r="BH233" s="110">
        <f t="shared" ref="BH233:BH238" si="22">IF(U233="zníž. prenesená",N233,0)</f>
        <v>0</v>
      </c>
      <c r="BI233" s="110">
        <f t="shared" ref="BI233:BI238" si="23">IF(U233="nulová",N233,0)</f>
        <v>0</v>
      </c>
      <c r="BJ233" s="21" t="s">
        <v>87</v>
      </c>
      <c r="BK233" s="171">
        <f t="shared" ref="BK233:BK238" si="24">ROUND(L233*K233,3)</f>
        <v>0</v>
      </c>
      <c r="BL233" s="21" t="s">
        <v>255</v>
      </c>
      <c r="BM233" s="21" t="s">
        <v>337</v>
      </c>
    </row>
    <row r="234" spans="2:65" s="1" customFormat="1" ht="25.5" customHeight="1">
      <c r="B234" s="134"/>
      <c r="C234" s="163" t="s">
        <v>338</v>
      </c>
      <c r="D234" s="163" t="s">
        <v>168</v>
      </c>
      <c r="E234" s="164" t="s">
        <v>339</v>
      </c>
      <c r="F234" s="244" t="s">
        <v>340</v>
      </c>
      <c r="G234" s="244"/>
      <c r="H234" s="244"/>
      <c r="I234" s="244"/>
      <c r="J234" s="165" t="s">
        <v>171</v>
      </c>
      <c r="K234" s="166">
        <v>4</v>
      </c>
      <c r="L234" s="255">
        <v>0</v>
      </c>
      <c r="M234" s="255"/>
      <c r="N234" s="254">
        <f t="shared" si="15"/>
        <v>0</v>
      </c>
      <c r="O234" s="254"/>
      <c r="P234" s="254"/>
      <c r="Q234" s="254"/>
      <c r="R234" s="137"/>
      <c r="T234" s="168" t="s">
        <v>5</v>
      </c>
      <c r="U234" s="45" t="s">
        <v>43</v>
      </c>
      <c r="V234" s="37"/>
      <c r="W234" s="169">
        <f t="shared" si="16"/>
        <v>0</v>
      </c>
      <c r="X234" s="169">
        <v>1.2E-4</v>
      </c>
      <c r="Y234" s="169">
        <f t="shared" si="17"/>
        <v>4.8000000000000001E-4</v>
      </c>
      <c r="Z234" s="169">
        <v>0</v>
      </c>
      <c r="AA234" s="170">
        <f t="shared" si="18"/>
        <v>0</v>
      </c>
      <c r="AR234" s="21" t="s">
        <v>255</v>
      </c>
      <c r="AT234" s="21" t="s">
        <v>168</v>
      </c>
      <c r="AU234" s="21" t="s">
        <v>87</v>
      </c>
      <c r="AY234" s="21" t="s">
        <v>167</v>
      </c>
      <c r="BE234" s="110">
        <f t="shared" si="19"/>
        <v>0</v>
      </c>
      <c r="BF234" s="110">
        <f t="shared" si="20"/>
        <v>0</v>
      </c>
      <c r="BG234" s="110">
        <f t="shared" si="21"/>
        <v>0</v>
      </c>
      <c r="BH234" s="110">
        <f t="shared" si="22"/>
        <v>0</v>
      </c>
      <c r="BI234" s="110">
        <f t="shared" si="23"/>
        <v>0</v>
      </c>
      <c r="BJ234" s="21" t="s">
        <v>87</v>
      </c>
      <c r="BK234" s="171">
        <f t="shared" si="24"/>
        <v>0</v>
      </c>
      <c r="BL234" s="21" t="s">
        <v>255</v>
      </c>
      <c r="BM234" s="21" t="s">
        <v>341</v>
      </c>
    </row>
    <row r="235" spans="2:65" s="1" customFormat="1" ht="25.5" customHeight="1">
      <c r="B235" s="134"/>
      <c r="C235" s="163" t="s">
        <v>342</v>
      </c>
      <c r="D235" s="163" t="s">
        <v>168</v>
      </c>
      <c r="E235" s="164" t="s">
        <v>343</v>
      </c>
      <c r="F235" s="244" t="s">
        <v>344</v>
      </c>
      <c r="G235" s="244"/>
      <c r="H235" s="244"/>
      <c r="I235" s="244"/>
      <c r="J235" s="165" t="s">
        <v>171</v>
      </c>
      <c r="K235" s="166">
        <v>2</v>
      </c>
      <c r="L235" s="255">
        <v>0</v>
      </c>
      <c r="M235" s="255"/>
      <c r="N235" s="254">
        <f t="shared" si="15"/>
        <v>0</v>
      </c>
      <c r="O235" s="254"/>
      <c r="P235" s="254"/>
      <c r="Q235" s="254"/>
      <c r="R235" s="137"/>
      <c r="T235" s="168" t="s">
        <v>5</v>
      </c>
      <c r="U235" s="45" t="s">
        <v>43</v>
      </c>
      <c r="V235" s="37"/>
      <c r="W235" s="169">
        <f t="shared" si="16"/>
        <v>0</v>
      </c>
      <c r="X235" s="169">
        <v>1.2E-4</v>
      </c>
      <c r="Y235" s="169">
        <f t="shared" si="17"/>
        <v>2.4000000000000001E-4</v>
      </c>
      <c r="Z235" s="169">
        <v>0</v>
      </c>
      <c r="AA235" s="170">
        <f t="shared" si="18"/>
        <v>0</v>
      </c>
      <c r="AR235" s="21" t="s">
        <v>255</v>
      </c>
      <c r="AT235" s="21" t="s">
        <v>168</v>
      </c>
      <c r="AU235" s="21" t="s">
        <v>87</v>
      </c>
      <c r="AY235" s="21" t="s">
        <v>167</v>
      </c>
      <c r="BE235" s="110">
        <f t="shared" si="19"/>
        <v>0</v>
      </c>
      <c r="BF235" s="110">
        <f t="shared" si="20"/>
        <v>0</v>
      </c>
      <c r="BG235" s="110">
        <f t="shared" si="21"/>
        <v>0</v>
      </c>
      <c r="BH235" s="110">
        <f t="shared" si="22"/>
        <v>0</v>
      </c>
      <c r="BI235" s="110">
        <f t="shared" si="23"/>
        <v>0</v>
      </c>
      <c r="BJ235" s="21" t="s">
        <v>87</v>
      </c>
      <c r="BK235" s="171">
        <f t="shared" si="24"/>
        <v>0</v>
      </c>
      <c r="BL235" s="21" t="s">
        <v>255</v>
      </c>
      <c r="BM235" s="21" t="s">
        <v>345</v>
      </c>
    </row>
    <row r="236" spans="2:65" s="1" customFormat="1" ht="25.5" customHeight="1">
      <c r="B236" s="134"/>
      <c r="C236" s="163" t="s">
        <v>346</v>
      </c>
      <c r="D236" s="163" t="s">
        <v>168</v>
      </c>
      <c r="E236" s="164" t="s">
        <v>347</v>
      </c>
      <c r="F236" s="244" t="s">
        <v>348</v>
      </c>
      <c r="G236" s="244"/>
      <c r="H236" s="244"/>
      <c r="I236" s="244"/>
      <c r="J236" s="165" t="s">
        <v>171</v>
      </c>
      <c r="K236" s="166">
        <v>2</v>
      </c>
      <c r="L236" s="255">
        <v>0</v>
      </c>
      <c r="M236" s="255"/>
      <c r="N236" s="254">
        <f t="shared" si="15"/>
        <v>0</v>
      </c>
      <c r="O236" s="254"/>
      <c r="P236" s="254"/>
      <c r="Q236" s="254"/>
      <c r="R236" s="137"/>
      <c r="T236" s="168" t="s">
        <v>5</v>
      </c>
      <c r="U236" s="45" t="s">
        <v>43</v>
      </c>
      <c r="V236" s="37"/>
      <c r="W236" s="169">
        <f t="shared" si="16"/>
        <v>0</v>
      </c>
      <c r="X236" s="169">
        <v>1.2E-4</v>
      </c>
      <c r="Y236" s="169">
        <f t="shared" si="17"/>
        <v>2.4000000000000001E-4</v>
      </c>
      <c r="Z236" s="169">
        <v>0</v>
      </c>
      <c r="AA236" s="170">
        <f t="shared" si="18"/>
        <v>0</v>
      </c>
      <c r="AR236" s="21" t="s">
        <v>255</v>
      </c>
      <c r="AT236" s="21" t="s">
        <v>168</v>
      </c>
      <c r="AU236" s="21" t="s">
        <v>87</v>
      </c>
      <c r="AY236" s="21" t="s">
        <v>167</v>
      </c>
      <c r="BE236" s="110">
        <f t="shared" si="19"/>
        <v>0</v>
      </c>
      <c r="BF236" s="110">
        <f t="shared" si="20"/>
        <v>0</v>
      </c>
      <c r="BG236" s="110">
        <f t="shared" si="21"/>
        <v>0</v>
      </c>
      <c r="BH236" s="110">
        <f t="shared" si="22"/>
        <v>0</v>
      </c>
      <c r="BI236" s="110">
        <f t="shared" si="23"/>
        <v>0</v>
      </c>
      <c r="BJ236" s="21" t="s">
        <v>87</v>
      </c>
      <c r="BK236" s="171">
        <f t="shared" si="24"/>
        <v>0</v>
      </c>
      <c r="BL236" s="21" t="s">
        <v>255</v>
      </c>
      <c r="BM236" s="21" t="s">
        <v>349</v>
      </c>
    </row>
    <row r="237" spans="2:65" s="1" customFormat="1" ht="25.5" customHeight="1">
      <c r="B237" s="134"/>
      <c r="C237" s="163" t="s">
        <v>350</v>
      </c>
      <c r="D237" s="163" t="s">
        <v>168</v>
      </c>
      <c r="E237" s="164" t="s">
        <v>351</v>
      </c>
      <c r="F237" s="244" t="s">
        <v>352</v>
      </c>
      <c r="G237" s="244"/>
      <c r="H237" s="244"/>
      <c r="I237" s="244"/>
      <c r="J237" s="165" t="s">
        <v>171</v>
      </c>
      <c r="K237" s="166">
        <v>2</v>
      </c>
      <c r="L237" s="255">
        <v>0</v>
      </c>
      <c r="M237" s="255"/>
      <c r="N237" s="254">
        <f t="shared" si="15"/>
        <v>0</v>
      </c>
      <c r="O237" s="254"/>
      <c r="P237" s="254"/>
      <c r="Q237" s="254"/>
      <c r="R237" s="137"/>
      <c r="T237" s="168" t="s">
        <v>5</v>
      </c>
      <c r="U237" s="45" t="s">
        <v>43</v>
      </c>
      <c r="V237" s="37"/>
      <c r="W237" s="169">
        <f t="shared" si="16"/>
        <v>0</v>
      </c>
      <c r="X237" s="169">
        <v>1.2E-4</v>
      </c>
      <c r="Y237" s="169">
        <f t="shared" si="17"/>
        <v>2.4000000000000001E-4</v>
      </c>
      <c r="Z237" s="169">
        <v>0</v>
      </c>
      <c r="AA237" s="170">
        <f t="shared" si="18"/>
        <v>0</v>
      </c>
      <c r="AR237" s="21" t="s">
        <v>255</v>
      </c>
      <c r="AT237" s="21" t="s">
        <v>168</v>
      </c>
      <c r="AU237" s="21" t="s">
        <v>87</v>
      </c>
      <c r="AY237" s="21" t="s">
        <v>167</v>
      </c>
      <c r="BE237" s="110">
        <f t="shared" si="19"/>
        <v>0</v>
      </c>
      <c r="BF237" s="110">
        <f t="shared" si="20"/>
        <v>0</v>
      </c>
      <c r="BG237" s="110">
        <f t="shared" si="21"/>
        <v>0</v>
      </c>
      <c r="BH237" s="110">
        <f t="shared" si="22"/>
        <v>0</v>
      </c>
      <c r="BI237" s="110">
        <f t="shared" si="23"/>
        <v>0</v>
      </c>
      <c r="BJ237" s="21" t="s">
        <v>87</v>
      </c>
      <c r="BK237" s="171">
        <f t="shared" si="24"/>
        <v>0</v>
      </c>
      <c r="BL237" s="21" t="s">
        <v>255</v>
      </c>
      <c r="BM237" s="21" t="s">
        <v>353</v>
      </c>
    </row>
    <row r="238" spans="2:65" s="1" customFormat="1" ht="25.5" customHeight="1">
      <c r="B238" s="134"/>
      <c r="C238" s="163" t="s">
        <v>354</v>
      </c>
      <c r="D238" s="163" t="s">
        <v>168</v>
      </c>
      <c r="E238" s="164" t="s">
        <v>355</v>
      </c>
      <c r="F238" s="244" t="s">
        <v>356</v>
      </c>
      <c r="G238" s="244"/>
      <c r="H238" s="244"/>
      <c r="I238" s="244"/>
      <c r="J238" s="165" t="s">
        <v>171</v>
      </c>
      <c r="K238" s="166">
        <v>2</v>
      </c>
      <c r="L238" s="255">
        <v>0</v>
      </c>
      <c r="M238" s="255"/>
      <c r="N238" s="254">
        <f t="shared" si="15"/>
        <v>0</v>
      </c>
      <c r="O238" s="254"/>
      <c r="P238" s="254"/>
      <c r="Q238" s="254"/>
      <c r="R238" s="137"/>
      <c r="T238" s="168" t="s">
        <v>5</v>
      </c>
      <c r="U238" s="45" t="s">
        <v>43</v>
      </c>
      <c r="V238" s="37"/>
      <c r="W238" s="169">
        <f t="shared" si="16"/>
        <v>0</v>
      </c>
      <c r="X238" s="169">
        <v>1.2E-4</v>
      </c>
      <c r="Y238" s="169">
        <f t="shared" si="17"/>
        <v>2.4000000000000001E-4</v>
      </c>
      <c r="Z238" s="169">
        <v>0</v>
      </c>
      <c r="AA238" s="170">
        <f t="shared" si="18"/>
        <v>0</v>
      </c>
      <c r="AR238" s="21" t="s">
        <v>255</v>
      </c>
      <c r="AT238" s="21" t="s">
        <v>168</v>
      </c>
      <c r="AU238" s="21" t="s">
        <v>87</v>
      </c>
      <c r="AY238" s="21" t="s">
        <v>167</v>
      </c>
      <c r="BE238" s="110">
        <f t="shared" si="19"/>
        <v>0</v>
      </c>
      <c r="BF238" s="110">
        <f t="shared" si="20"/>
        <v>0</v>
      </c>
      <c r="BG238" s="110">
        <f t="shared" si="21"/>
        <v>0</v>
      </c>
      <c r="BH238" s="110">
        <f t="shared" si="22"/>
        <v>0</v>
      </c>
      <c r="BI238" s="110">
        <f t="shared" si="23"/>
        <v>0</v>
      </c>
      <c r="BJ238" s="21" t="s">
        <v>87</v>
      </c>
      <c r="BK238" s="171">
        <f t="shared" si="24"/>
        <v>0</v>
      </c>
      <c r="BL238" s="21" t="s">
        <v>255</v>
      </c>
      <c r="BM238" s="21" t="s">
        <v>357</v>
      </c>
    </row>
    <row r="239" spans="2:65" s="10" customFormat="1" ht="29.9" customHeight="1">
      <c r="B239" s="152"/>
      <c r="C239" s="153"/>
      <c r="D239" s="162" t="s">
        <v>131</v>
      </c>
      <c r="E239" s="162"/>
      <c r="F239" s="162"/>
      <c r="G239" s="162"/>
      <c r="H239" s="162"/>
      <c r="I239" s="162"/>
      <c r="J239" s="162"/>
      <c r="K239" s="162"/>
      <c r="L239" s="162"/>
      <c r="M239" s="162"/>
      <c r="N239" s="256">
        <f>BK239</f>
        <v>0</v>
      </c>
      <c r="O239" s="257"/>
      <c r="P239" s="257"/>
      <c r="Q239" s="257"/>
      <c r="R239" s="155"/>
      <c r="T239" s="156"/>
      <c r="U239" s="153"/>
      <c r="V239" s="153"/>
      <c r="W239" s="157">
        <f>SUM(W240:W243)</f>
        <v>0</v>
      </c>
      <c r="X239" s="153"/>
      <c r="Y239" s="157">
        <f>SUM(Y240:Y243)</f>
        <v>4.2000000000000002E-4</v>
      </c>
      <c r="Z239" s="153"/>
      <c r="AA239" s="158">
        <f>SUM(AA240:AA243)</f>
        <v>0</v>
      </c>
      <c r="AR239" s="159" t="s">
        <v>87</v>
      </c>
      <c r="AT239" s="160" t="s">
        <v>75</v>
      </c>
      <c r="AU239" s="160" t="s">
        <v>82</v>
      </c>
      <c r="AY239" s="159" t="s">
        <v>167</v>
      </c>
      <c r="BK239" s="161">
        <f>SUM(BK240:BK243)</f>
        <v>0</v>
      </c>
    </row>
    <row r="240" spans="2:65" s="1" customFormat="1" ht="38.25" customHeight="1">
      <c r="B240" s="134"/>
      <c r="C240" s="163" t="s">
        <v>358</v>
      </c>
      <c r="D240" s="163" t="s">
        <v>168</v>
      </c>
      <c r="E240" s="164" t="s">
        <v>359</v>
      </c>
      <c r="F240" s="244" t="s">
        <v>360</v>
      </c>
      <c r="G240" s="244"/>
      <c r="H240" s="244"/>
      <c r="I240" s="244"/>
      <c r="J240" s="165" t="s">
        <v>171</v>
      </c>
      <c r="K240" s="166">
        <v>2</v>
      </c>
      <c r="L240" s="255">
        <v>0</v>
      </c>
      <c r="M240" s="255"/>
      <c r="N240" s="254">
        <f>ROUND(L240*K240,3)</f>
        <v>0</v>
      </c>
      <c r="O240" s="254"/>
      <c r="P240" s="254"/>
      <c r="Q240" s="254"/>
      <c r="R240" s="137"/>
      <c r="T240" s="168" t="s">
        <v>5</v>
      </c>
      <c r="U240" s="45" t="s">
        <v>43</v>
      </c>
      <c r="V240" s="37"/>
      <c r="W240" s="169">
        <f>V240*K240</f>
        <v>0</v>
      </c>
      <c r="X240" s="169">
        <v>8.0000000000000007E-5</v>
      </c>
      <c r="Y240" s="169">
        <f>X240*K240</f>
        <v>1.6000000000000001E-4</v>
      </c>
      <c r="Z240" s="169">
        <v>0</v>
      </c>
      <c r="AA240" s="170">
        <f>Z240*K240</f>
        <v>0</v>
      </c>
      <c r="AR240" s="21" t="s">
        <v>255</v>
      </c>
      <c r="AT240" s="21" t="s">
        <v>168</v>
      </c>
      <c r="AU240" s="21" t="s">
        <v>87</v>
      </c>
      <c r="AY240" s="21" t="s">
        <v>167</v>
      </c>
      <c r="BE240" s="110">
        <f>IF(U240="základná",N240,0)</f>
        <v>0</v>
      </c>
      <c r="BF240" s="110">
        <f>IF(U240="znížená",N240,0)</f>
        <v>0</v>
      </c>
      <c r="BG240" s="110">
        <f>IF(U240="zákl. prenesená",N240,0)</f>
        <v>0</v>
      </c>
      <c r="BH240" s="110">
        <f>IF(U240="zníž. prenesená",N240,0)</f>
        <v>0</v>
      </c>
      <c r="BI240" s="110">
        <f>IF(U240="nulová",N240,0)</f>
        <v>0</v>
      </c>
      <c r="BJ240" s="21" t="s">
        <v>87</v>
      </c>
      <c r="BK240" s="171">
        <f>ROUND(L240*K240,3)</f>
        <v>0</v>
      </c>
      <c r="BL240" s="21" t="s">
        <v>255</v>
      </c>
      <c r="BM240" s="21" t="s">
        <v>361</v>
      </c>
    </row>
    <row r="241" spans="2:65" s="1" customFormat="1" ht="25.5" customHeight="1">
      <c r="B241" s="134"/>
      <c r="C241" s="163" t="s">
        <v>362</v>
      </c>
      <c r="D241" s="163" t="s">
        <v>168</v>
      </c>
      <c r="E241" s="164" t="s">
        <v>363</v>
      </c>
      <c r="F241" s="244" t="s">
        <v>364</v>
      </c>
      <c r="G241" s="244"/>
      <c r="H241" s="244"/>
      <c r="I241" s="244"/>
      <c r="J241" s="165" t="s">
        <v>171</v>
      </c>
      <c r="K241" s="166">
        <v>2</v>
      </c>
      <c r="L241" s="255">
        <v>0</v>
      </c>
      <c r="M241" s="255"/>
      <c r="N241" s="254">
        <f>ROUND(L241*K241,3)</f>
        <v>0</v>
      </c>
      <c r="O241" s="254"/>
      <c r="P241" s="254"/>
      <c r="Q241" s="254"/>
      <c r="R241" s="137"/>
      <c r="T241" s="168" t="s">
        <v>5</v>
      </c>
      <c r="U241" s="45" t="s">
        <v>43</v>
      </c>
      <c r="V241" s="37"/>
      <c r="W241" s="169">
        <f>V241*K241</f>
        <v>0</v>
      </c>
      <c r="X241" s="169">
        <v>0</v>
      </c>
      <c r="Y241" s="169">
        <f>X241*K241</f>
        <v>0</v>
      </c>
      <c r="Z241" s="169">
        <v>0</v>
      </c>
      <c r="AA241" s="170">
        <f>Z241*K241</f>
        <v>0</v>
      </c>
      <c r="AR241" s="21" t="s">
        <v>255</v>
      </c>
      <c r="AT241" s="21" t="s">
        <v>168</v>
      </c>
      <c r="AU241" s="21" t="s">
        <v>87</v>
      </c>
      <c r="AY241" s="21" t="s">
        <v>167</v>
      </c>
      <c r="BE241" s="110">
        <f>IF(U241="základná",N241,0)</f>
        <v>0</v>
      </c>
      <c r="BF241" s="110">
        <f>IF(U241="znížená",N241,0)</f>
        <v>0</v>
      </c>
      <c r="BG241" s="110">
        <f>IF(U241="zákl. prenesená",N241,0)</f>
        <v>0</v>
      </c>
      <c r="BH241" s="110">
        <f>IF(U241="zníž. prenesená",N241,0)</f>
        <v>0</v>
      </c>
      <c r="BI241" s="110">
        <f>IF(U241="nulová",N241,0)</f>
        <v>0</v>
      </c>
      <c r="BJ241" s="21" t="s">
        <v>87</v>
      </c>
      <c r="BK241" s="171">
        <f>ROUND(L241*K241,3)</f>
        <v>0</v>
      </c>
      <c r="BL241" s="21" t="s">
        <v>255</v>
      </c>
      <c r="BM241" s="21" t="s">
        <v>365</v>
      </c>
    </row>
    <row r="242" spans="2:65" s="1" customFormat="1" ht="25.5" customHeight="1">
      <c r="B242" s="134"/>
      <c r="C242" s="163" t="s">
        <v>366</v>
      </c>
      <c r="D242" s="163" t="s">
        <v>168</v>
      </c>
      <c r="E242" s="164" t="s">
        <v>367</v>
      </c>
      <c r="F242" s="244" t="s">
        <v>368</v>
      </c>
      <c r="G242" s="244"/>
      <c r="H242" s="244"/>
      <c r="I242" s="244"/>
      <c r="J242" s="165" t="s">
        <v>171</v>
      </c>
      <c r="K242" s="166">
        <v>2</v>
      </c>
      <c r="L242" s="255">
        <v>0</v>
      </c>
      <c r="M242" s="255"/>
      <c r="N242" s="254">
        <f>ROUND(L242*K242,3)</f>
        <v>0</v>
      </c>
      <c r="O242" s="254"/>
      <c r="P242" s="254"/>
      <c r="Q242" s="254"/>
      <c r="R242" s="137"/>
      <c r="T242" s="168" t="s">
        <v>5</v>
      </c>
      <c r="U242" s="45" t="s">
        <v>43</v>
      </c>
      <c r="V242" s="37"/>
      <c r="W242" s="169">
        <f>V242*K242</f>
        <v>0</v>
      </c>
      <c r="X242" s="169">
        <v>1.2999999999999999E-4</v>
      </c>
      <c r="Y242" s="169">
        <f>X242*K242</f>
        <v>2.5999999999999998E-4</v>
      </c>
      <c r="Z242" s="169">
        <v>0</v>
      </c>
      <c r="AA242" s="170">
        <f>Z242*K242</f>
        <v>0</v>
      </c>
      <c r="AR242" s="21" t="s">
        <v>255</v>
      </c>
      <c r="AT242" s="21" t="s">
        <v>168</v>
      </c>
      <c r="AU242" s="21" t="s">
        <v>87</v>
      </c>
      <c r="AY242" s="21" t="s">
        <v>167</v>
      </c>
      <c r="BE242" s="110">
        <f>IF(U242="základná",N242,0)</f>
        <v>0</v>
      </c>
      <c r="BF242" s="110">
        <f>IF(U242="znížená",N242,0)</f>
        <v>0</v>
      </c>
      <c r="BG242" s="110">
        <f>IF(U242="zákl. prenesená",N242,0)</f>
        <v>0</v>
      </c>
      <c r="BH242" s="110">
        <f>IF(U242="zníž. prenesená",N242,0)</f>
        <v>0</v>
      </c>
      <c r="BI242" s="110">
        <f>IF(U242="nulová",N242,0)</f>
        <v>0</v>
      </c>
      <c r="BJ242" s="21" t="s">
        <v>87</v>
      </c>
      <c r="BK242" s="171">
        <f>ROUND(L242*K242,3)</f>
        <v>0</v>
      </c>
      <c r="BL242" s="21" t="s">
        <v>255</v>
      </c>
      <c r="BM242" s="21" t="s">
        <v>369</v>
      </c>
    </row>
    <row r="243" spans="2:65" s="1" customFormat="1" ht="25.5" customHeight="1">
      <c r="B243" s="134"/>
      <c r="C243" s="163" t="s">
        <v>370</v>
      </c>
      <c r="D243" s="163" t="s">
        <v>168</v>
      </c>
      <c r="E243" s="164" t="s">
        <v>371</v>
      </c>
      <c r="F243" s="244" t="s">
        <v>372</v>
      </c>
      <c r="G243" s="244"/>
      <c r="H243" s="244"/>
      <c r="I243" s="244"/>
      <c r="J243" s="165" t="s">
        <v>373</v>
      </c>
      <c r="K243" s="167">
        <v>0</v>
      </c>
      <c r="L243" s="255">
        <v>0</v>
      </c>
      <c r="M243" s="255"/>
      <c r="N243" s="254">
        <f>ROUND(L243*K243,3)</f>
        <v>0</v>
      </c>
      <c r="O243" s="254"/>
      <c r="P243" s="254"/>
      <c r="Q243" s="254"/>
      <c r="R243" s="137"/>
      <c r="T243" s="168" t="s">
        <v>5</v>
      </c>
      <c r="U243" s="45" t="s">
        <v>43</v>
      </c>
      <c r="V243" s="37"/>
      <c r="W243" s="169">
        <f>V243*K243</f>
        <v>0</v>
      </c>
      <c r="X243" s="169">
        <v>0</v>
      </c>
      <c r="Y243" s="169">
        <f>X243*K243</f>
        <v>0</v>
      </c>
      <c r="Z243" s="169">
        <v>0</v>
      </c>
      <c r="AA243" s="170">
        <f>Z243*K243</f>
        <v>0</v>
      </c>
      <c r="AR243" s="21" t="s">
        <v>255</v>
      </c>
      <c r="AT243" s="21" t="s">
        <v>168</v>
      </c>
      <c r="AU243" s="21" t="s">
        <v>87</v>
      </c>
      <c r="AY243" s="21" t="s">
        <v>167</v>
      </c>
      <c r="BE243" s="110">
        <f>IF(U243="základná",N243,0)</f>
        <v>0</v>
      </c>
      <c r="BF243" s="110">
        <f>IF(U243="znížená",N243,0)</f>
        <v>0</v>
      </c>
      <c r="BG243" s="110">
        <f>IF(U243="zákl. prenesená",N243,0)</f>
        <v>0</v>
      </c>
      <c r="BH243" s="110">
        <f>IF(U243="zníž. prenesená",N243,0)</f>
        <v>0</v>
      </c>
      <c r="BI243" s="110">
        <f>IF(U243="nulová",N243,0)</f>
        <v>0</v>
      </c>
      <c r="BJ243" s="21" t="s">
        <v>87</v>
      </c>
      <c r="BK243" s="171">
        <f>ROUND(L243*K243,3)</f>
        <v>0</v>
      </c>
      <c r="BL243" s="21" t="s">
        <v>255</v>
      </c>
      <c r="BM243" s="21" t="s">
        <v>374</v>
      </c>
    </row>
    <row r="244" spans="2:65" s="10" customFormat="1" ht="29.9" customHeight="1">
      <c r="B244" s="152"/>
      <c r="C244" s="153"/>
      <c r="D244" s="162" t="s">
        <v>132</v>
      </c>
      <c r="E244" s="162"/>
      <c r="F244" s="162"/>
      <c r="G244" s="162"/>
      <c r="H244" s="162"/>
      <c r="I244" s="162"/>
      <c r="J244" s="162"/>
      <c r="K244" s="162"/>
      <c r="L244" s="162"/>
      <c r="M244" s="162"/>
      <c r="N244" s="256">
        <f>BK244</f>
        <v>0</v>
      </c>
      <c r="O244" s="257"/>
      <c r="P244" s="257"/>
      <c r="Q244" s="257"/>
      <c r="R244" s="155"/>
      <c r="T244" s="156"/>
      <c r="U244" s="153"/>
      <c r="V244" s="153"/>
      <c r="W244" s="157">
        <f>SUM(W245:W256)</f>
        <v>0</v>
      </c>
      <c r="X244" s="153"/>
      <c r="Y244" s="157">
        <f>SUM(Y245:Y256)</f>
        <v>0.1658</v>
      </c>
      <c r="Z244" s="153"/>
      <c r="AA244" s="158">
        <f>SUM(AA245:AA256)</f>
        <v>0</v>
      </c>
      <c r="AR244" s="159" t="s">
        <v>87</v>
      </c>
      <c r="AT244" s="160" t="s">
        <v>75</v>
      </c>
      <c r="AU244" s="160" t="s">
        <v>82</v>
      </c>
      <c r="AY244" s="159" t="s">
        <v>167</v>
      </c>
      <c r="BK244" s="161">
        <f>SUM(BK245:BK256)</f>
        <v>0</v>
      </c>
    </row>
    <row r="245" spans="2:65" s="1" customFormat="1" ht="38.25" customHeight="1">
      <c r="B245" s="134"/>
      <c r="C245" s="163" t="s">
        <v>375</v>
      </c>
      <c r="D245" s="163" t="s">
        <v>168</v>
      </c>
      <c r="E245" s="164" t="s">
        <v>376</v>
      </c>
      <c r="F245" s="244" t="s">
        <v>377</v>
      </c>
      <c r="G245" s="244"/>
      <c r="H245" s="244"/>
      <c r="I245" s="244"/>
      <c r="J245" s="165" t="s">
        <v>171</v>
      </c>
      <c r="K245" s="166">
        <v>4</v>
      </c>
      <c r="L245" s="255">
        <v>0</v>
      </c>
      <c r="M245" s="255"/>
      <c r="N245" s="254">
        <f>ROUND(L245*K245,3)</f>
        <v>0</v>
      </c>
      <c r="O245" s="254"/>
      <c r="P245" s="254"/>
      <c r="Q245" s="254"/>
      <c r="R245" s="137"/>
      <c r="T245" s="168" t="s">
        <v>5</v>
      </c>
      <c r="U245" s="45" t="s">
        <v>43</v>
      </c>
      <c r="V245" s="37"/>
      <c r="W245" s="169">
        <f>V245*K245</f>
        <v>0</v>
      </c>
      <c r="X245" s="169">
        <v>0</v>
      </c>
      <c r="Y245" s="169">
        <f>X245*K245</f>
        <v>0</v>
      </c>
      <c r="Z245" s="169">
        <v>0</v>
      </c>
      <c r="AA245" s="170">
        <f>Z245*K245</f>
        <v>0</v>
      </c>
      <c r="AR245" s="21" t="s">
        <v>255</v>
      </c>
      <c r="AT245" s="21" t="s">
        <v>168</v>
      </c>
      <c r="AU245" s="21" t="s">
        <v>87</v>
      </c>
      <c r="AY245" s="21" t="s">
        <v>167</v>
      </c>
      <c r="BE245" s="110">
        <f>IF(U245="základná",N245,0)</f>
        <v>0</v>
      </c>
      <c r="BF245" s="110">
        <f>IF(U245="znížená",N245,0)</f>
        <v>0</v>
      </c>
      <c r="BG245" s="110">
        <f>IF(U245="zákl. prenesená",N245,0)</f>
        <v>0</v>
      </c>
      <c r="BH245" s="110">
        <f>IF(U245="zníž. prenesená",N245,0)</f>
        <v>0</v>
      </c>
      <c r="BI245" s="110">
        <f>IF(U245="nulová",N245,0)</f>
        <v>0</v>
      </c>
      <c r="BJ245" s="21" t="s">
        <v>87</v>
      </c>
      <c r="BK245" s="171">
        <f>ROUND(L245*K245,3)</f>
        <v>0</v>
      </c>
      <c r="BL245" s="21" t="s">
        <v>255</v>
      </c>
      <c r="BM245" s="21" t="s">
        <v>378</v>
      </c>
    </row>
    <row r="246" spans="2:65" s="11" customFormat="1" ht="25.5" customHeight="1">
      <c r="B246" s="172"/>
      <c r="C246" s="173"/>
      <c r="D246" s="173"/>
      <c r="E246" s="174" t="s">
        <v>5</v>
      </c>
      <c r="F246" s="245" t="s">
        <v>379</v>
      </c>
      <c r="G246" s="246"/>
      <c r="H246" s="246"/>
      <c r="I246" s="246"/>
      <c r="J246" s="173"/>
      <c r="K246" s="175">
        <v>2</v>
      </c>
      <c r="L246" s="173"/>
      <c r="M246" s="173"/>
      <c r="N246" s="173"/>
      <c r="O246" s="173"/>
      <c r="P246" s="173"/>
      <c r="Q246" s="173"/>
      <c r="R246" s="176"/>
      <c r="T246" s="177"/>
      <c r="U246" s="173"/>
      <c r="V246" s="173"/>
      <c r="W246" s="173"/>
      <c r="X246" s="173"/>
      <c r="Y246" s="173"/>
      <c r="Z246" s="173"/>
      <c r="AA246" s="178"/>
      <c r="AT246" s="179" t="s">
        <v>182</v>
      </c>
      <c r="AU246" s="179" t="s">
        <v>87</v>
      </c>
      <c r="AV246" s="11" t="s">
        <v>87</v>
      </c>
      <c r="AW246" s="11" t="s">
        <v>32</v>
      </c>
      <c r="AX246" s="11" t="s">
        <v>76</v>
      </c>
      <c r="AY246" s="179" t="s">
        <v>167</v>
      </c>
    </row>
    <row r="247" spans="2:65" s="11" customFormat="1" ht="25.5" customHeight="1">
      <c r="B247" s="172"/>
      <c r="C247" s="173"/>
      <c r="D247" s="173"/>
      <c r="E247" s="174" t="s">
        <v>5</v>
      </c>
      <c r="F247" s="249" t="s">
        <v>380</v>
      </c>
      <c r="G247" s="250"/>
      <c r="H247" s="250"/>
      <c r="I247" s="250"/>
      <c r="J247" s="173"/>
      <c r="K247" s="175">
        <v>2</v>
      </c>
      <c r="L247" s="173"/>
      <c r="M247" s="173"/>
      <c r="N247" s="173"/>
      <c r="O247" s="173"/>
      <c r="P247" s="173"/>
      <c r="Q247" s="173"/>
      <c r="R247" s="176"/>
      <c r="T247" s="177"/>
      <c r="U247" s="173"/>
      <c r="V247" s="173"/>
      <c r="W247" s="173"/>
      <c r="X247" s="173"/>
      <c r="Y247" s="173"/>
      <c r="Z247" s="173"/>
      <c r="AA247" s="178"/>
      <c r="AT247" s="179" t="s">
        <v>182</v>
      </c>
      <c r="AU247" s="179" t="s">
        <v>87</v>
      </c>
      <c r="AV247" s="11" t="s">
        <v>87</v>
      </c>
      <c r="AW247" s="11" t="s">
        <v>32</v>
      </c>
      <c r="AX247" s="11" t="s">
        <v>76</v>
      </c>
      <c r="AY247" s="179" t="s">
        <v>167</v>
      </c>
    </row>
    <row r="248" spans="2:65" s="12" customFormat="1" ht="16.5" customHeight="1">
      <c r="B248" s="180"/>
      <c r="C248" s="181"/>
      <c r="D248" s="181"/>
      <c r="E248" s="182" t="s">
        <v>5</v>
      </c>
      <c r="F248" s="247" t="s">
        <v>211</v>
      </c>
      <c r="G248" s="248"/>
      <c r="H248" s="248"/>
      <c r="I248" s="248"/>
      <c r="J248" s="181"/>
      <c r="K248" s="183">
        <v>4</v>
      </c>
      <c r="L248" s="181"/>
      <c r="M248" s="181"/>
      <c r="N248" s="181"/>
      <c r="O248" s="181"/>
      <c r="P248" s="181"/>
      <c r="Q248" s="181"/>
      <c r="R248" s="184"/>
      <c r="T248" s="185"/>
      <c r="U248" s="181"/>
      <c r="V248" s="181"/>
      <c r="W248" s="181"/>
      <c r="X248" s="181"/>
      <c r="Y248" s="181"/>
      <c r="Z248" s="181"/>
      <c r="AA248" s="186"/>
      <c r="AT248" s="187" t="s">
        <v>182</v>
      </c>
      <c r="AU248" s="187" t="s">
        <v>87</v>
      </c>
      <c r="AV248" s="12" t="s">
        <v>172</v>
      </c>
      <c r="AW248" s="12" t="s">
        <v>32</v>
      </c>
      <c r="AX248" s="12" t="s">
        <v>82</v>
      </c>
      <c r="AY248" s="187" t="s">
        <v>167</v>
      </c>
    </row>
    <row r="249" spans="2:65" s="1" customFormat="1" ht="16.5" customHeight="1">
      <c r="B249" s="134"/>
      <c r="C249" s="188" t="s">
        <v>381</v>
      </c>
      <c r="D249" s="188" t="s">
        <v>227</v>
      </c>
      <c r="E249" s="189" t="s">
        <v>382</v>
      </c>
      <c r="F249" s="251" t="s">
        <v>383</v>
      </c>
      <c r="G249" s="251"/>
      <c r="H249" s="251"/>
      <c r="I249" s="251"/>
      <c r="J249" s="190" t="s">
        <v>171</v>
      </c>
      <c r="K249" s="191">
        <v>4</v>
      </c>
      <c r="L249" s="252">
        <v>0</v>
      </c>
      <c r="M249" s="252"/>
      <c r="N249" s="253">
        <f>ROUND(L249*K249,3)</f>
        <v>0</v>
      </c>
      <c r="O249" s="254"/>
      <c r="P249" s="254"/>
      <c r="Q249" s="254"/>
      <c r="R249" s="137"/>
      <c r="T249" s="168" t="s">
        <v>5</v>
      </c>
      <c r="U249" s="45" t="s">
        <v>43</v>
      </c>
      <c r="V249" s="37"/>
      <c r="W249" s="169">
        <f>V249*K249</f>
        <v>0</v>
      </c>
      <c r="X249" s="169">
        <v>1E-3</v>
      </c>
      <c r="Y249" s="169">
        <f>X249*K249</f>
        <v>4.0000000000000001E-3</v>
      </c>
      <c r="Z249" s="169">
        <v>0</v>
      </c>
      <c r="AA249" s="170">
        <f>Z249*K249</f>
        <v>0</v>
      </c>
      <c r="AR249" s="21" t="s">
        <v>342</v>
      </c>
      <c r="AT249" s="21" t="s">
        <v>227</v>
      </c>
      <c r="AU249" s="21" t="s">
        <v>87</v>
      </c>
      <c r="AY249" s="21" t="s">
        <v>167</v>
      </c>
      <c r="BE249" s="110">
        <f>IF(U249="základná",N249,0)</f>
        <v>0</v>
      </c>
      <c r="BF249" s="110">
        <f>IF(U249="znížená",N249,0)</f>
        <v>0</v>
      </c>
      <c r="BG249" s="110">
        <f>IF(U249="zákl. prenesená",N249,0)</f>
        <v>0</v>
      </c>
      <c r="BH249" s="110">
        <f>IF(U249="zníž. prenesená",N249,0)</f>
        <v>0</v>
      </c>
      <c r="BI249" s="110">
        <f>IF(U249="nulová",N249,0)</f>
        <v>0</v>
      </c>
      <c r="BJ249" s="21" t="s">
        <v>87</v>
      </c>
      <c r="BK249" s="171">
        <f>ROUND(L249*K249,3)</f>
        <v>0</v>
      </c>
      <c r="BL249" s="21" t="s">
        <v>255</v>
      </c>
      <c r="BM249" s="21" t="s">
        <v>384</v>
      </c>
    </row>
    <row r="250" spans="2:65" s="1" customFormat="1" ht="38.25" customHeight="1">
      <c r="B250" s="134"/>
      <c r="C250" s="188" t="s">
        <v>385</v>
      </c>
      <c r="D250" s="188" t="s">
        <v>227</v>
      </c>
      <c r="E250" s="189" t="s">
        <v>386</v>
      </c>
      <c r="F250" s="251" t="s">
        <v>387</v>
      </c>
      <c r="G250" s="251"/>
      <c r="H250" s="251"/>
      <c r="I250" s="251"/>
      <c r="J250" s="190" t="s">
        <v>171</v>
      </c>
      <c r="K250" s="191">
        <v>4</v>
      </c>
      <c r="L250" s="252">
        <v>0</v>
      </c>
      <c r="M250" s="252"/>
      <c r="N250" s="253">
        <f>ROUND(L250*K250,3)</f>
        <v>0</v>
      </c>
      <c r="O250" s="254"/>
      <c r="P250" s="254"/>
      <c r="Q250" s="254"/>
      <c r="R250" s="137"/>
      <c r="T250" s="168" t="s">
        <v>5</v>
      </c>
      <c r="U250" s="45" t="s">
        <v>43</v>
      </c>
      <c r="V250" s="37"/>
      <c r="W250" s="169">
        <f>V250*K250</f>
        <v>0</v>
      </c>
      <c r="X250" s="169">
        <v>2.5000000000000001E-2</v>
      </c>
      <c r="Y250" s="169">
        <f>X250*K250</f>
        <v>0.1</v>
      </c>
      <c r="Z250" s="169">
        <v>0</v>
      </c>
      <c r="AA250" s="170">
        <f>Z250*K250</f>
        <v>0</v>
      </c>
      <c r="AR250" s="21" t="s">
        <v>342</v>
      </c>
      <c r="AT250" s="21" t="s">
        <v>227</v>
      </c>
      <c r="AU250" s="21" t="s">
        <v>87</v>
      </c>
      <c r="AY250" s="21" t="s">
        <v>167</v>
      </c>
      <c r="BE250" s="110">
        <f>IF(U250="základná",N250,0)</f>
        <v>0</v>
      </c>
      <c r="BF250" s="110">
        <f>IF(U250="znížená",N250,0)</f>
        <v>0</v>
      </c>
      <c r="BG250" s="110">
        <f>IF(U250="zákl. prenesená",N250,0)</f>
        <v>0</v>
      </c>
      <c r="BH250" s="110">
        <f>IF(U250="zníž. prenesená",N250,0)</f>
        <v>0</v>
      </c>
      <c r="BI250" s="110">
        <f>IF(U250="nulová",N250,0)</f>
        <v>0</v>
      </c>
      <c r="BJ250" s="21" t="s">
        <v>87</v>
      </c>
      <c r="BK250" s="171">
        <f>ROUND(L250*K250,3)</f>
        <v>0</v>
      </c>
      <c r="BL250" s="21" t="s">
        <v>255</v>
      </c>
      <c r="BM250" s="21" t="s">
        <v>388</v>
      </c>
    </row>
    <row r="251" spans="2:65" s="1" customFormat="1" ht="25.5" customHeight="1">
      <c r="B251" s="134"/>
      <c r="C251" s="163" t="s">
        <v>389</v>
      </c>
      <c r="D251" s="163" t="s">
        <v>168</v>
      </c>
      <c r="E251" s="164" t="s">
        <v>390</v>
      </c>
      <c r="F251" s="244" t="s">
        <v>391</v>
      </c>
      <c r="G251" s="244"/>
      <c r="H251" s="244"/>
      <c r="I251" s="244"/>
      <c r="J251" s="165" t="s">
        <v>171</v>
      </c>
      <c r="K251" s="166">
        <v>4</v>
      </c>
      <c r="L251" s="255">
        <v>0</v>
      </c>
      <c r="M251" s="255"/>
      <c r="N251" s="254">
        <f>ROUND(L251*K251,3)</f>
        <v>0</v>
      </c>
      <c r="O251" s="254"/>
      <c r="P251" s="254"/>
      <c r="Q251" s="254"/>
      <c r="R251" s="137"/>
      <c r="T251" s="168" t="s">
        <v>5</v>
      </c>
      <c r="U251" s="45" t="s">
        <v>43</v>
      </c>
      <c r="V251" s="37"/>
      <c r="W251" s="169">
        <f>V251*K251</f>
        <v>0</v>
      </c>
      <c r="X251" s="169">
        <v>4.4999999999999999E-4</v>
      </c>
      <c r="Y251" s="169">
        <f>X251*K251</f>
        <v>1.8E-3</v>
      </c>
      <c r="Z251" s="169">
        <v>0</v>
      </c>
      <c r="AA251" s="170">
        <f>Z251*K251</f>
        <v>0</v>
      </c>
      <c r="AR251" s="21" t="s">
        <v>255</v>
      </c>
      <c r="AT251" s="21" t="s">
        <v>168</v>
      </c>
      <c r="AU251" s="21" t="s">
        <v>87</v>
      </c>
      <c r="AY251" s="21" t="s">
        <v>167</v>
      </c>
      <c r="BE251" s="110">
        <f>IF(U251="základná",N251,0)</f>
        <v>0</v>
      </c>
      <c r="BF251" s="110">
        <f>IF(U251="znížená",N251,0)</f>
        <v>0</v>
      </c>
      <c r="BG251" s="110">
        <f>IF(U251="zákl. prenesená",N251,0)</f>
        <v>0</v>
      </c>
      <c r="BH251" s="110">
        <f>IF(U251="zníž. prenesená",N251,0)</f>
        <v>0</v>
      </c>
      <c r="BI251" s="110">
        <f>IF(U251="nulová",N251,0)</f>
        <v>0</v>
      </c>
      <c r="BJ251" s="21" t="s">
        <v>87</v>
      </c>
      <c r="BK251" s="171">
        <f>ROUND(L251*K251,3)</f>
        <v>0</v>
      </c>
      <c r="BL251" s="21" t="s">
        <v>255</v>
      </c>
      <c r="BM251" s="21" t="s">
        <v>392</v>
      </c>
    </row>
    <row r="252" spans="2:65" s="11" customFormat="1" ht="25.5" customHeight="1">
      <c r="B252" s="172"/>
      <c r="C252" s="173"/>
      <c r="D252" s="173"/>
      <c r="E252" s="174" t="s">
        <v>5</v>
      </c>
      <c r="F252" s="245" t="s">
        <v>379</v>
      </c>
      <c r="G252" s="246"/>
      <c r="H252" s="246"/>
      <c r="I252" s="246"/>
      <c r="J252" s="173"/>
      <c r="K252" s="175">
        <v>2</v>
      </c>
      <c r="L252" s="173"/>
      <c r="M252" s="173"/>
      <c r="N252" s="173"/>
      <c r="O252" s="173"/>
      <c r="P252" s="173"/>
      <c r="Q252" s="173"/>
      <c r="R252" s="176"/>
      <c r="T252" s="177"/>
      <c r="U252" s="173"/>
      <c r="V252" s="173"/>
      <c r="W252" s="173"/>
      <c r="X252" s="173"/>
      <c r="Y252" s="173"/>
      <c r="Z252" s="173"/>
      <c r="AA252" s="178"/>
      <c r="AT252" s="179" t="s">
        <v>182</v>
      </c>
      <c r="AU252" s="179" t="s">
        <v>87</v>
      </c>
      <c r="AV252" s="11" t="s">
        <v>87</v>
      </c>
      <c r="AW252" s="11" t="s">
        <v>32</v>
      </c>
      <c r="AX252" s="11" t="s">
        <v>76</v>
      </c>
      <c r="AY252" s="179" t="s">
        <v>167</v>
      </c>
    </row>
    <row r="253" spans="2:65" s="11" customFormat="1" ht="25.5" customHeight="1">
      <c r="B253" s="172"/>
      <c r="C253" s="173"/>
      <c r="D253" s="173"/>
      <c r="E253" s="174" t="s">
        <v>5</v>
      </c>
      <c r="F253" s="249" t="s">
        <v>380</v>
      </c>
      <c r="G253" s="250"/>
      <c r="H253" s="250"/>
      <c r="I253" s="250"/>
      <c r="J253" s="173"/>
      <c r="K253" s="175">
        <v>2</v>
      </c>
      <c r="L253" s="173"/>
      <c r="M253" s="173"/>
      <c r="N253" s="173"/>
      <c r="O253" s="173"/>
      <c r="P253" s="173"/>
      <c r="Q253" s="173"/>
      <c r="R253" s="176"/>
      <c r="T253" s="177"/>
      <c r="U253" s="173"/>
      <c r="V253" s="173"/>
      <c r="W253" s="173"/>
      <c r="X253" s="173"/>
      <c r="Y253" s="173"/>
      <c r="Z253" s="173"/>
      <c r="AA253" s="178"/>
      <c r="AT253" s="179" t="s">
        <v>182</v>
      </c>
      <c r="AU253" s="179" t="s">
        <v>87</v>
      </c>
      <c r="AV253" s="11" t="s">
        <v>87</v>
      </c>
      <c r="AW253" s="11" t="s">
        <v>32</v>
      </c>
      <c r="AX253" s="11" t="s">
        <v>76</v>
      </c>
      <c r="AY253" s="179" t="s">
        <v>167</v>
      </c>
    </row>
    <row r="254" spans="2:65" s="12" customFormat="1" ht="16.5" customHeight="1">
      <c r="B254" s="180"/>
      <c r="C254" s="181"/>
      <c r="D254" s="181"/>
      <c r="E254" s="182" t="s">
        <v>5</v>
      </c>
      <c r="F254" s="247" t="s">
        <v>211</v>
      </c>
      <c r="G254" s="248"/>
      <c r="H254" s="248"/>
      <c r="I254" s="248"/>
      <c r="J254" s="181"/>
      <c r="K254" s="183">
        <v>4</v>
      </c>
      <c r="L254" s="181"/>
      <c r="M254" s="181"/>
      <c r="N254" s="181"/>
      <c r="O254" s="181"/>
      <c r="P254" s="181"/>
      <c r="Q254" s="181"/>
      <c r="R254" s="184"/>
      <c r="T254" s="185"/>
      <c r="U254" s="181"/>
      <c r="V254" s="181"/>
      <c r="W254" s="181"/>
      <c r="X254" s="181"/>
      <c r="Y254" s="181"/>
      <c r="Z254" s="181"/>
      <c r="AA254" s="186"/>
      <c r="AT254" s="187" t="s">
        <v>182</v>
      </c>
      <c r="AU254" s="187" t="s">
        <v>87</v>
      </c>
      <c r="AV254" s="12" t="s">
        <v>172</v>
      </c>
      <c r="AW254" s="12" t="s">
        <v>32</v>
      </c>
      <c r="AX254" s="12" t="s">
        <v>82</v>
      </c>
      <c r="AY254" s="187" t="s">
        <v>167</v>
      </c>
    </row>
    <row r="255" spans="2:65" s="1" customFormat="1" ht="51" customHeight="1">
      <c r="B255" s="134"/>
      <c r="C255" s="188" t="s">
        <v>393</v>
      </c>
      <c r="D255" s="188" t="s">
        <v>227</v>
      </c>
      <c r="E255" s="189" t="s">
        <v>394</v>
      </c>
      <c r="F255" s="251" t="s">
        <v>395</v>
      </c>
      <c r="G255" s="251"/>
      <c r="H255" s="251"/>
      <c r="I255" s="251"/>
      <c r="J255" s="190" t="s">
        <v>171</v>
      </c>
      <c r="K255" s="191">
        <v>4</v>
      </c>
      <c r="L255" s="252">
        <v>0</v>
      </c>
      <c r="M255" s="252"/>
      <c r="N255" s="253">
        <f>ROUND(L255*K255,3)</f>
        <v>0</v>
      </c>
      <c r="O255" s="254"/>
      <c r="P255" s="254"/>
      <c r="Q255" s="254"/>
      <c r="R255" s="137"/>
      <c r="T255" s="168" t="s">
        <v>5</v>
      </c>
      <c r="U255" s="45" t="s">
        <v>43</v>
      </c>
      <c r="V255" s="37"/>
      <c r="W255" s="169">
        <f>V255*K255</f>
        <v>0</v>
      </c>
      <c r="X255" s="169">
        <v>1.4999999999999999E-2</v>
      </c>
      <c r="Y255" s="169">
        <f>X255*K255</f>
        <v>0.06</v>
      </c>
      <c r="Z255" s="169">
        <v>0</v>
      </c>
      <c r="AA255" s="170">
        <f>Z255*K255</f>
        <v>0</v>
      </c>
      <c r="AR255" s="21" t="s">
        <v>342</v>
      </c>
      <c r="AT255" s="21" t="s">
        <v>227</v>
      </c>
      <c r="AU255" s="21" t="s">
        <v>87</v>
      </c>
      <c r="AY255" s="21" t="s">
        <v>167</v>
      </c>
      <c r="BE255" s="110">
        <f>IF(U255="základná",N255,0)</f>
        <v>0</v>
      </c>
      <c r="BF255" s="110">
        <f>IF(U255="znížená",N255,0)</f>
        <v>0</v>
      </c>
      <c r="BG255" s="110">
        <f>IF(U255="zákl. prenesená",N255,0)</f>
        <v>0</v>
      </c>
      <c r="BH255" s="110">
        <f>IF(U255="zníž. prenesená",N255,0)</f>
        <v>0</v>
      </c>
      <c r="BI255" s="110">
        <f>IF(U255="nulová",N255,0)</f>
        <v>0</v>
      </c>
      <c r="BJ255" s="21" t="s">
        <v>87</v>
      </c>
      <c r="BK255" s="171">
        <f>ROUND(L255*K255,3)</f>
        <v>0</v>
      </c>
      <c r="BL255" s="21" t="s">
        <v>255</v>
      </c>
      <c r="BM255" s="21" t="s">
        <v>396</v>
      </c>
    </row>
    <row r="256" spans="2:65" s="1" customFormat="1" ht="25.5" customHeight="1">
      <c r="B256" s="134"/>
      <c r="C256" s="163" t="s">
        <v>397</v>
      </c>
      <c r="D256" s="163" t="s">
        <v>168</v>
      </c>
      <c r="E256" s="164" t="s">
        <v>398</v>
      </c>
      <c r="F256" s="244" t="s">
        <v>399</v>
      </c>
      <c r="G256" s="244"/>
      <c r="H256" s="244"/>
      <c r="I256" s="244"/>
      <c r="J256" s="165" t="s">
        <v>373</v>
      </c>
      <c r="K256" s="167">
        <v>0</v>
      </c>
      <c r="L256" s="255">
        <v>0</v>
      </c>
      <c r="M256" s="255"/>
      <c r="N256" s="254">
        <f>ROUND(L256*K256,3)</f>
        <v>0</v>
      </c>
      <c r="O256" s="254"/>
      <c r="P256" s="254"/>
      <c r="Q256" s="254"/>
      <c r="R256" s="137"/>
      <c r="T256" s="168" t="s">
        <v>5</v>
      </c>
      <c r="U256" s="45" t="s">
        <v>43</v>
      </c>
      <c r="V256" s="37"/>
      <c r="W256" s="169">
        <f>V256*K256</f>
        <v>0</v>
      </c>
      <c r="X256" s="169">
        <v>0</v>
      </c>
      <c r="Y256" s="169">
        <f>X256*K256</f>
        <v>0</v>
      </c>
      <c r="Z256" s="169">
        <v>0</v>
      </c>
      <c r="AA256" s="170">
        <f>Z256*K256</f>
        <v>0</v>
      </c>
      <c r="AR256" s="21" t="s">
        <v>255</v>
      </c>
      <c r="AT256" s="21" t="s">
        <v>168</v>
      </c>
      <c r="AU256" s="21" t="s">
        <v>87</v>
      </c>
      <c r="AY256" s="21" t="s">
        <v>167</v>
      </c>
      <c r="BE256" s="110">
        <f>IF(U256="základná",N256,0)</f>
        <v>0</v>
      </c>
      <c r="BF256" s="110">
        <f>IF(U256="znížená",N256,0)</f>
        <v>0</v>
      </c>
      <c r="BG256" s="110">
        <f>IF(U256="zákl. prenesená",N256,0)</f>
        <v>0</v>
      </c>
      <c r="BH256" s="110">
        <f>IF(U256="zníž. prenesená",N256,0)</f>
        <v>0</v>
      </c>
      <c r="BI256" s="110">
        <f>IF(U256="nulová",N256,0)</f>
        <v>0</v>
      </c>
      <c r="BJ256" s="21" t="s">
        <v>87</v>
      </c>
      <c r="BK256" s="171">
        <f>ROUND(L256*K256,3)</f>
        <v>0</v>
      </c>
      <c r="BL256" s="21" t="s">
        <v>255</v>
      </c>
      <c r="BM256" s="21" t="s">
        <v>400</v>
      </c>
    </row>
    <row r="257" spans="2:65" s="10" customFormat="1" ht="29.9" customHeight="1">
      <c r="B257" s="152"/>
      <c r="C257" s="153"/>
      <c r="D257" s="162" t="s">
        <v>133</v>
      </c>
      <c r="E257" s="162"/>
      <c r="F257" s="162"/>
      <c r="G257" s="162"/>
      <c r="H257" s="162"/>
      <c r="I257" s="162"/>
      <c r="J257" s="162"/>
      <c r="K257" s="162"/>
      <c r="L257" s="162"/>
      <c r="M257" s="162"/>
      <c r="N257" s="256">
        <f>BK257</f>
        <v>0</v>
      </c>
      <c r="O257" s="257"/>
      <c r="P257" s="257"/>
      <c r="Q257" s="257"/>
      <c r="R257" s="155"/>
      <c r="T257" s="156"/>
      <c r="U257" s="153"/>
      <c r="V257" s="153"/>
      <c r="W257" s="157">
        <f>SUM(W258:W263)</f>
        <v>0</v>
      </c>
      <c r="X257" s="153"/>
      <c r="Y257" s="157">
        <f>SUM(Y258:Y263)</f>
        <v>6.8740000000000008E-3</v>
      </c>
      <c r="Z257" s="153"/>
      <c r="AA257" s="158">
        <f>SUM(AA258:AA263)</f>
        <v>0</v>
      </c>
      <c r="AR257" s="159" t="s">
        <v>87</v>
      </c>
      <c r="AT257" s="160" t="s">
        <v>75</v>
      </c>
      <c r="AU257" s="160" t="s">
        <v>82</v>
      </c>
      <c r="AY257" s="159" t="s">
        <v>167</v>
      </c>
      <c r="BK257" s="161">
        <f>SUM(BK258:BK263)</f>
        <v>0</v>
      </c>
    </row>
    <row r="258" spans="2:65" s="1" customFormat="1" ht="25.5" customHeight="1">
      <c r="B258" s="134"/>
      <c r="C258" s="163" t="s">
        <v>401</v>
      </c>
      <c r="D258" s="163" t="s">
        <v>168</v>
      </c>
      <c r="E258" s="164" t="s">
        <v>402</v>
      </c>
      <c r="F258" s="244" t="s">
        <v>403</v>
      </c>
      <c r="G258" s="244"/>
      <c r="H258" s="244"/>
      <c r="I258" s="244"/>
      <c r="J258" s="165" t="s">
        <v>171</v>
      </c>
      <c r="K258" s="166">
        <v>12.8</v>
      </c>
      <c r="L258" s="255">
        <v>0</v>
      </c>
      <c r="M258" s="255"/>
      <c r="N258" s="254">
        <f>ROUND(L258*K258,3)</f>
        <v>0</v>
      </c>
      <c r="O258" s="254"/>
      <c r="P258" s="254"/>
      <c r="Q258" s="254"/>
      <c r="R258" s="137"/>
      <c r="T258" s="168" t="s">
        <v>5</v>
      </c>
      <c r="U258" s="45" t="s">
        <v>43</v>
      </c>
      <c r="V258" s="37"/>
      <c r="W258" s="169">
        <f>V258*K258</f>
        <v>0</v>
      </c>
      <c r="X258" s="169">
        <v>8.0000000000000007E-5</v>
      </c>
      <c r="Y258" s="169">
        <f>X258*K258</f>
        <v>1.0240000000000002E-3</v>
      </c>
      <c r="Z258" s="169">
        <v>0</v>
      </c>
      <c r="AA258" s="170">
        <f>Z258*K258</f>
        <v>0</v>
      </c>
      <c r="AR258" s="21" t="s">
        <v>255</v>
      </c>
      <c r="AT258" s="21" t="s">
        <v>168</v>
      </c>
      <c r="AU258" s="21" t="s">
        <v>87</v>
      </c>
      <c r="AY258" s="21" t="s">
        <v>167</v>
      </c>
      <c r="BE258" s="110">
        <f>IF(U258="základná",N258,0)</f>
        <v>0</v>
      </c>
      <c r="BF258" s="110">
        <f>IF(U258="znížená",N258,0)</f>
        <v>0</v>
      </c>
      <c r="BG258" s="110">
        <f>IF(U258="zákl. prenesená",N258,0)</f>
        <v>0</v>
      </c>
      <c r="BH258" s="110">
        <f>IF(U258="zníž. prenesená",N258,0)</f>
        <v>0</v>
      </c>
      <c r="BI258" s="110">
        <f>IF(U258="nulová",N258,0)</f>
        <v>0</v>
      </c>
      <c r="BJ258" s="21" t="s">
        <v>87</v>
      </c>
      <c r="BK258" s="171">
        <f>ROUND(L258*K258,3)</f>
        <v>0</v>
      </c>
      <c r="BL258" s="21" t="s">
        <v>255</v>
      </c>
      <c r="BM258" s="21" t="s">
        <v>404</v>
      </c>
    </row>
    <row r="259" spans="2:65" s="11" customFormat="1" ht="25.5" customHeight="1">
      <c r="B259" s="172"/>
      <c r="C259" s="173"/>
      <c r="D259" s="173"/>
      <c r="E259" s="174" t="s">
        <v>5</v>
      </c>
      <c r="F259" s="245" t="s">
        <v>405</v>
      </c>
      <c r="G259" s="246"/>
      <c r="H259" s="246"/>
      <c r="I259" s="246"/>
      <c r="J259" s="173"/>
      <c r="K259" s="175">
        <v>12.8</v>
      </c>
      <c r="L259" s="173"/>
      <c r="M259" s="173"/>
      <c r="N259" s="173"/>
      <c r="O259" s="173"/>
      <c r="P259" s="173"/>
      <c r="Q259" s="173"/>
      <c r="R259" s="176"/>
      <c r="T259" s="177"/>
      <c r="U259" s="173"/>
      <c r="V259" s="173"/>
      <c r="W259" s="173"/>
      <c r="X259" s="173"/>
      <c r="Y259" s="173"/>
      <c r="Z259" s="173"/>
      <c r="AA259" s="178"/>
      <c r="AT259" s="179" t="s">
        <v>182</v>
      </c>
      <c r="AU259" s="179" t="s">
        <v>87</v>
      </c>
      <c r="AV259" s="11" t="s">
        <v>87</v>
      </c>
      <c r="AW259" s="11" t="s">
        <v>32</v>
      </c>
      <c r="AX259" s="11" t="s">
        <v>82</v>
      </c>
      <c r="AY259" s="179" t="s">
        <v>167</v>
      </c>
    </row>
    <row r="260" spans="2:65" s="1" customFormat="1" ht="38.25" customHeight="1">
      <c r="B260" s="134"/>
      <c r="C260" s="163" t="s">
        <v>406</v>
      </c>
      <c r="D260" s="163" t="s">
        <v>168</v>
      </c>
      <c r="E260" s="164" t="s">
        <v>407</v>
      </c>
      <c r="F260" s="244" t="s">
        <v>408</v>
      </c>
      <c r="G260" s="244"/>
      <c r="H260" s="244"/>
      <c r="I260" s="244"/>
      <c r="J260" s="165" t="s">
        <v>409</v>
      </c>
      <c r="K260" s="166">
        <v>5</v>
      </c>
      <c r="L260" s="255">
        <v>0</v>
      </c>
      <c r="M260" s="255"/>
      <c r="N260" s="254">
        <f>ROUND(L260*K260,3)</f>
        <v>0</v>
      </c>
      <c r="O260" s="254"/>
      <c r="P260" s="254"/>
      <c r="Q260" s="254"/>
      <c r="R260" s="137"/>
      <c r="T260" s="168" t="s">
        <v>5</v>
      </c>
      <c r="U260" s="45" t="s">
        <v>43</v>
      </c>
      <c r="V260" s="37"/>
      <c r="W260" s="169">
        <f>V260*K260</f>
        <v>0</v>
      </c>
      <c r="X260" s="169">
        <v>9.0000000000000006E-5</v>
      </c>
      <c r="Y260" s="169">
        <f>X260*K260</f>
        <v>4.5000000000000004E-4</v>
      </c>
      <c r="Z260" s="169">
        <v>0</v>
      </c>
      <c r="AA260" s="170">
        <f>Z260*K260</f>
        <v>0</v>
      </c>
      <c r="AR260" s="21" t="s">
        <v>255</v>
      </c>
      <c r="AT260" s="21" t="s">
        <v>168</v>
      </c>
      <c r="AU260" s="21" t="s">
        <v>87</v>
      </c>
      <c r="AY260" s="21" t="s">
        <v>167</v>
      </c>
      <c r="BE260" s="110">
        <f>IF(U260="základná",N260,0)</f>
        <v>0</v>
      </c>
      <c r="BF260" s="110">
        <f>IF(U260="znížená",N260,0)</f>
        <v>0</v>
      </c>
      <c r="BG260" s="110">
        <f>IF(U260="zákl. prenesená",N260,0)</f>
        <v>0</v>
      </c>
      <c r="BH260" s="110">
        <f>IF(U260="zníž. prenesená",N260,0)</f>
        <v>0</v>
      </c>
      <c r="BI260" s="110">
        <f>IF(U260="nulová",N260,0)</f>
        <v>0</v>
      </c>
      <c r="BJ260" s="21" t="s">
        <v>87</v>
      </c>
      <c r="BK260" s="171">
        <f>ROUND(L260*K260,3)</f>
        <v>0</v>
      </c>
      <c r="BL260" s="21" t="s">
        <v>255</v>
      </c>
      <c r="BM260" s="21" t="s">
        <v>410</v>
      </c>
    </row>
    <row r="261" spans="2:65" s="11" customFormat="1" ht="16.5" customHeight="1">
      <c r="B261" s="172"/>
      <c r="C261" s="173"/>
      <c r="D261" s="173"/>
      <c r="E261" s="174" t="s">
        <v>5</v>
      </c>
      <c r="F261" s="245" t="s">
        <v>411</v>
      </c>
      <c r="G261" s="246"/>
      <c r="H261" s="246"/>
      <c r="I261" s="246"/>
      <c r="J261" s="173"/>
      <c r="K261" s="175">
        <v>5</v>
      </c>
      <c r="L261" s="173"/>
      <c r="M261" s="173"/>
      <c r="N261" s="173"/>
      <c r="O261" s="173"/>
      <c r="P261" s="173"/>
      <c r="Q261" s="173"/>
      <c r="R261" s="176"/>
      <c r="T261" s="177"/>
      <c r="U261" s="173"/>
      <c r="V261" s="173"/>
      <c r="W261" s="173"/>
      <c r="X261" s="173"/>
      <c r="Y261" s="173"/>
      <c r="Z261" s="173"/>
      <c r="AA261" s="178"/>
      <c r="AT261" s="179" t="s">
        <v>182</v>
      </c>
      <c r="AU261" s="179" t="s">
        <v>87</v>
      </c>
      <c r="AV261" s="11" t="s">
        <v>87</v>
      </c>
      <c r="AW261" s="11" t="s">
        <v>32</v>
      </c>
      <c r="AX261" s="11" t="s">
        <v>82</v>
      </c>
      <c r="AY261" s="179" t="s">
        <v>167</v>
      </c>
    </row>
    <row r="262" spans="2:65" s="1" customFormat="1" ht="25.5" customHeight="1">
      <c r="B262" s="134"/>
      <c r="C262" s="188" t="s">
        <v>412</v>
      </c>
      <c r="D262" s="188" t="s">
        <v>227</v>
      </c>
      <c r="E262" s="189" t="s">
        <v>413</v>
      </c>
      <c r="F262" s="251" t="s">
        <v>414</v>
      </c>
      <c r="G262" s="251"/>
      <c r="H262" s="251"/>
      <c r="I262" s="251"/>
      <c r="J262" s="190" t="s">
        <v>409</v>
      </c>
      <c r="K262" s="191">
        <v>5.4</v>
      </c>
      <c r="L262" s="252">
        <v>0</v>
      </c>
      <c r="M262" s="252"/>
      <c r="N262" s="253">
        <f>ROUND(L262*K262,3)</f>
        <v>0</v>
      </c>
      <c r="O262" s="254"/>
      <c r="P262" s="254"/>
      <c r="Q262" s="254"/>
      <c r="R262" s="137"/>
      <c r="T262" s="168" t="s">
        <v>5</v>
      </c>
      <c r="U262" s="45" t="s">
        <v>43</v>
      </c>
      <c r="V262" s="37"/>
      <c r="W262" s="169">
        <f>V262*K262</f>
        <v>0</v>
      </c>
      <c r="X262" s="169">
        <v>1E-3</v>
      </c>
      <c r="Y262" s="169">
        <f>X262*K262</f>
        <v>5.4000000000000003E-3</v>
      </c>
      <c r="Z262" s="169">
        <v>0</v>
      </c>
      <c r="AA262" s="170">
        <f>Z262*K262</f>
        <v>0</v>
      </c>
      <c r="AR262" s="21" t="s">
        <v>342</v>
      </c>
      <c r="AT262" s="21" t="s">
        <v>227</v>
      </c>
      <c r="AU262" s="21" t="s">
        <v>87</v>
      </c>
      <c r="AY262" s="21" t="s">
        <v>167</v>
      </c>
      <c r="BE262" s="110">
        <f>IF(U262="základná",N262,0)</f>
        <v>0</v>
      </c>
      <c r="BF262" s="110">
        <f>IF(U262="znížená",N262,0)</f>
        <v>0</v>
      </c>
      <c r="BG262" s="110">
        <f>IF(U262="zákl. prenesená",N262,0)</f>
        <v>0</v>
      </c>
      <c r="BH262" s="110">
        <f>IF(U262="zníž. prenesená",N262,0)</f>
        <v>0</v>
      </c>
      <c r="BI262" s="110">
        <f>IF(U262="nulová",N262,0)</f>
        <v>0</v>
      </c>
      <c r="BJ262" s="21" t="s">
        <v>87</v>
      </c>
      <c r="BK262" s="171">
        <f>ROUND(L262*K262,3)</f>
        <v>0</v>
      </c>
      <c r="BL262" s="21" t="s">
        <v>255</v>
      </c>
      <c r="BM262" s="21" t="s">
        <v>415</v>
      </c>
    </row>
    <row r="263" spans="2:65" s="1" customFormat="1" ht="38.25" customHeight="1">
      <c r="B263" s="134"/>
      <c r="C263" s="163" t="s">
        <v>416</v>
      </c>
      <c r="D263" s="163" t="s">
        <v>168</v>
      </c>
      <c r="E263" s="164" t="s">
        <v>417</v>
      </c>
      <c r="F263" s="244" t="s">
        <v>418</v>
      </c>
      <c r="G263" s="244"/>
      <c r="H263" s="244"/>
      <c r="I263" s="244"/>
      <c r="J263" s="165" t="s">
        <v>373</v>
      </c>
      <c r="K263" s="167">
        <v>0</v>
      </c>
      <c r="L263" s="255">
        <v>0</v>
      </c>
      <c r="M263" s="255"/>
      <c r="N263" s="254">
        <f>ROUND(L263*K263,3)</f>
        <v>0</v>
      </c>
      <c r="O263" s="254"/>
      <c r="P263" s="254"/>
      <c r="Q263" s="254"/>
      <c r="R263" s="137"/>
      <c r="T263" s="168" t="s">
        <v>5</v>
      </c>
      <c r="U263" s="45" t="s">
        <v>43</v>
      </c>
      <c r="V263" s="37"/>
      <c r="W263" s="169">
        <f>V263*K263</f>
        <v>0</v>
      </c>
      <c r="X263" s="169">
        <v>0</v>
      </c>
      <c r="Y263" s="169">
        <f>X263*K263</f>
        <v>0</v>
      </c>
      <c r="Z263" s="169">
        <v>0</v>
      </c>
      <c r="AA263" s="170">
        <f>Z263*K263</f>
        <v>0</v>
      </c>
      <c r="AR263" s="21" t="s">
        <v>255</v>
      </c>
      <c r="AT263" s="21" t="s">
        <v>168</v>
      </c>
      <c r="AU263" s="21" t="s">
        <v>87</v>
      </c>
      <c r="AY263" s="21" t="s">
        <v>167</v>
      </c>
      <c r="BE263" s="110">
        <f>IF(U263="základná",N263,0)</f>
        <v>0</v>
      </c>
      <c r="BF263" s="110">
        <f>IF(U263="znížená",N263,0)</f>
        <v>0</v>
      </c>
      <c r="BG263" s="110">
        <f>IF(U263="zákl. prenesená",N263,0)</f>
        <v>0</v>
      </c>
      <c r="BH263" s="110">
        <f>IF(U263="zníž. prenesená",N263,0)</f>
        <v>0</v>
      </c>
      <c r="BI263" s="110">
        <f>IF(U263="nulová",N263,0)</f>
        <v>0</v>
      </c>
      <c r="BJ263" s="21" t="s">
        <v>87</v>
      </c>
      <c r="BK263" s="171">
        <f>ROUND(L263*K263,3)</f>
        <v>0</v>
      </c>
      <c r="BL263" s="21" t="s">
        <v>255</v>
      </c>
      <c r="BM263" s="21" t="s">
        <v>419</v>
      </c>
    </row>
    <row r="264" spans="2:65" s="10" customFormat="1" ht="29.9" customHeight="1">
      <c r="B264" s="152"/>
      <c r="C264" s="153"/>
      <c r="D264" s="162" t="s">
        <v>134</v>
      </c>
      <c r="E264" s="162"/>
      <c r="F264" s="162"/>
      <c r="G264" s="162"/>
      <c r="H264" s="162"/>
      <c r="I264" s="162"/>
      <c r="J264" s="162"/>
      <c r="K264" s="162"/>
      <c r="L264" s="162"/>
      <c r="M264" s="162"/>
      <c r="N264" s="256">
        <f>BK264</f>
        <v>0</v>
      </c>
      <c r="O264" s="257"/>
      <c r="P264" s="257"/>
      <c r="Q264" s="257"/>
      <c r="R264" s="155"/>
      <c r="T264" s="156"/>
      <c r="U264" s="153"/>
      <c r="V264" s="153"/>
      <c r="W264" s="157">
        <f>SUM(W265:W280)</f>
        <v>0</v>
      </c>
      <c r="X264" s="153"/>
      <c r="Y264" s="157">
        <f>SUM(Y265:Y280)</f>
        <v>0.58039039999999997</v>
      </c>
      <c r="Z264" s="153"/>
      <c r="AA264" s="158">
        <f>SUM(AA265:AA280)</f>
        <v>0</v>
      </c>
      <c r="AR264" s="159" t="s">
        <v>87</v>
      </c>
      <c r="AT264" s="160" t="s">
        <v>75</v>
      </c>
      <c r="AU264" s="160" t="s">
        <v>82</v>
      </c>
      <c r="AY264" s="159" t="s">
        <v>167</v>
      </c>
      <c r="BK264" s="161">
        <f>SUM(BK265:BK280)</f>
        <v>0</v>
      </c>
    </row>
    <row r="265" spans="2:65" s="1" customFormat="1" ht="25.5" customHeight="1">
      <c r="B265" s="134"/>
      <c r="C265" s="163" t="s">
        <v>420</v>
      </c>
      <c r="D265" s="163" t="s">
        <v>168</v>
      </c>
      <c r="E265" s="164" t="s">
        <v>421</v>
      </c>
      <c r="F265" s="244" t="s">
        <v>422</v>
      </c>
      <c r="G265" s="244"/>
      <c r="H265" s="244"/>
      <c r="I265" s="244"/>
      <c r="J265" s="165" t="s">
        <v>219</v>
      </c>
      <c r="K265" s="166">
        <v>38</v>
      </c>
      <c r="L265" s="255">
        <v>0</v>
      </c>
      <c r="M265" s="255"/>
      <c r="N265" s="254">
        <f>ROUND(L265*K265,3)</f>
        <v>0</v>
      </c>
      <c r="O265" s="254"/>
      <c r="P265" s="254"/>
      <c r="Q265" s="254"/>
      <c r="R265" s="137"/>
      <c r="T265" s="168" t="s">
        <v>5</v>
      </c>
      <c r="U265" s="45" t="s">
        <v>43</v>
      </c>
      <c r="V265" s="37"/>
      <c r="W265" s="169">
        <f>V265*K265</f>
        <v>0</v>
      </c>
      <c r="X265" s="169">
        <v>3.4299999999999999E-3</v>
      </c>
      <c r="Y265" s="169">
        <f>X265*K265</f>
        <v>0.13033999999999998</v>
      </c>
      <c r="Z265" s="169">
        <v>0</v>
      </c>
      <c r="AA265" s="170">
        <f>Z265*K265</f>
        <v>0</v>
      </c>
      <c r="AR265" s="21" t="s">
        <v>255</v>
      </c>
      <c r="AT265" s="21" t="s">
        <v>168</v>
      </c>
      <c r="AU265" s="21" t="s">
        <v>87</v>
      </c>
      <c r="AY265" s="21" t="s">
        <v>167</v>
      </c>
      <c r="BE265" s="110">
        <f>IF(U265="základná",N265,0)</f>
        <v>0</v>
      </c>
      <c r="BF265" s="110">
        <f>IF(U265="znížená",N265,0)</f>
        <v>0</v>
      </c>
      <c r="BG265" s="110">
        <f>IF(U265="zákl. prenesená",N265,0)</f>
        <v>0</v>
      </c>
      <c r="BH265" s="110">
        <f>IF(U265="zníž. prenesená",N265,0)</f>
        <v>0</v>
      </c>
      <c r="BI265" s="110">
        <f>IF(U265="nulová",N265,0)</f>
        <v>0</v>
      </c>
      <c r="BJ265" s="21" t="s">
        <v>87</v>
      </c>
      <c r="BK265" s="171">
        <f>ROUND(L265*K265,3)</f>
        <v>0</v>
      </c>
      <c r="BL265" s="21" t="s">
        <v>255</v>
      </c>
      <c r="BM265" s="21" t="s">
        <v>423</v>
      </c>
    </row>
    <row r="266" spans="2:65" s="11" customFormat="1" ht="16.5" customHeight="1">
      <c r="B266" s="172"/>
      <c r="C266" s="173"/>
      <c r="D266" s="173"/>
      <c r="E266" s="174" t="s">
        <v>5</v>
      </c>
      <c r="F266" s="245" t="s">
        <v>221</v>
      </c>
      <c r="G266" s="246"/>
      <c r="H266" s="246"/>
      <c r="I266" s="246"/>
      <c r="J266" s="173"/>
      <c r="K266" s="175">
        <v>11</v>
      </c>
      <c r="L266" s="173"/>
      <c r="M266" s="173"/>
      <c r="N266" s="173"/>
      <c r="O266" s="173"/>
      <c r="P266" s="173"/>
      <c r="Q266" s="173"/>
      <c r="R266" s="176"/>
      <c r="T266" s="177"/>
      <c r="U266" s="173"/>
      <c r="V266" s="173"/>
      <c r="W266" s="173"/>
      <c r="X266" s="173"/>
      <c r="Y266" s="173"/>
      <c r="Z266" s="173"/>
      <c r="AA266" s="178"/>
      <c r="AT266" s="179" t="s">
        <v>182</v>
      </c>
      <c r="AU266" s="179" t="s">
        <v>87</v>
      </c>
      <c r="AV266" s="11" t="s">
        <v>87</v>
      </c>
      <c r="AW266" s="11" t="s">
        <v>32</v>
      </c>
      <c r="AX266" s="11" t="s">
        <v>76</v>
      </c>
      <c r="AY266" s="179" t="s">
        <v>167</v>
      </c>
    </row>
    <row r="267" spans="2:65" s="11" customFormat="1" ht="16.5" customHeight="1">
      <c r="B267" s="172"/>
      <c r="C267" s="173"/>
      <c r="D267" s="173"/>
      <c r="E267" s="174" t="s">
        <v>5</v>
      </c>
      <c r="F267" s="249" t="s">
        <v>222</v>
      </c>
      <c r="G267" s="250"/>
      <c r="H267" s="250"/>
      <c r="I267" s="250"/>
      <c r="J267" s="173"/>
      <c r="K267" s="175">
        <v>10.4</v>
      </c>
      <c r="L267" s="173"/>
      <c r="M267" s="173"/>
      <c r="N267" s="173"/>
      <c r="O267" s="173"/>
      <c r="P267" s="173"/>
      <c r="Q267" s="173"/>
      <c r="R267" s="176"/>
      <c r="T267" s="177"/>
      <c r="U267" s="173"/>
      <c r="V267" s="173"/>
      <c r="W267" s="173"/>
      <c r="X267" s="173"/>
      <c r="Y267" s="173"/>
      <c r="Z267" s="173"/>
      <c r="AA267" s="178"/>
      <c r="AT267" s="179" t="s">
        <v>182</v>
      </c>
      <c r="AU267" s="179" t="s">
        <v>87</v>
      </c>
      <c r="AV267" s="11" t="s">
        <v>87</v>
      </c>
      <c r="AW267" s="11" t="s">
        <v>32</v>
      </c>
      <c r="AX267" s="11" t="s">
        <v>76</v>
      </c>
      <c r="AY267" s="179" t="s">
        <v>167</v>
      </c>
    </row>
    <row r="268" spans="2:65" s="11" customFormat="1" ht="16.5" customHeight="1">
      <c r="B268" s="172"/>
      <c r="C268" s="173"/>
      <c r="D268" s="173"/>
      <c r="E268" s="174" t="s">
        <v>5</v>
      </c>
      <c r="F268" s="249" t="s">
        <v>223</v>
      </c>
      <c r="G268" s="250"/>
      <c r="H268" s="250"/>
      <c r="I268" s="250"/>
      <c r="J268" s="173"/>
      <c r="K268" s="175">
        <v>10.4</v>
      </c>
      <c r="L268" s="173"/>
      <c r="M268" s="173"/>
      <c r="N268" s="173"/>
      <c r="O268" s="173"/>
      <c r="P268" s="173"/>
      <c r="Q268" s="173"/>
      <c r="R268" s="176"/>
      <c r="T268" s="177"/>
      <c r="U268" s="173"/>
      <c r="V268" s="173"/>
      <c r="W268" s="173"/>
      <c r="X268" s="173"/>
      <c r="Y268" s="173"/>
      <c r="Z268" s="173"/>
      <c r="AA268" s="178"/>
      <c r="AT268" s="179" t="s">
        <v>182</v>
      </c>
      <c r="AU268" s="179" t="s">
        <v>87</v>
      </c>
      <c r="AV268" s="11" t="s">
        <v>87</v>
      </c>
      <c r="AW268" s="11" t="s">
        <v>32</v>
      </c>
      <c r="AX268" s="11" t="s">
        <v>76</v>
      </c>
      <c r="AY268" s="179" t="s">
        <v>167</v>
      </c>
    </row>
    <row r="269" spans="2:65" s="11" customFormat="1" ht="16.5" customHeight="1">
      <c r="B269" s="172"/>
      <c r="C269" s="173"/>
      <c r="D269" s="173"/>
      <c r="E269" s="174" t="s">
        <v>5</v>
      </c>
      <c r="F269" s="249" t="s">
        <v>224</v>
      </c>
      <c r="G269" s="250"/>
      <c r="H269" s="250"/>
      <c r="I269" s="250"/>
      <c r="J269" s="173"/>
      <c r="K269" s="175">
        <v>11</v>
      </c>
      <c r="L269" s="173"/>
      <c r="M269" s="173"/>
      <c r="N269" s="173"/>
      <c r="O269" s="173"/>
      <c r="P269" s="173"/>
      <c r="Q269" s="173"/>
      <c r="R269" s="176"/>
      <c r="T269" s="177"/>
      <c r="U269" s="173"/>
      <c r="V269" s="173"/>
      <c r="W269" s="173"/>
      <c r="X269" s="173"/>
      <c r="Y269" s="173"/>
      <c r="Z269" s="173"/>
      <c r="AA269" s="178"/>
      <c r="AT269" s="179" t="s">
        <v>182</v>
      </c>
      <c r="AU269" s="179" t="s">
        <v>87</v>
      </c>
      <c r="AV269" s="11" t="s">
        <v>87</v>
      </c>
      <c r="AW269" s="11" t="s">
        <v>32</v>
      </c>
      <c r="AX269" s="11" t="s">
        <v>76</v>
      </c>
      <c r="AY269" s="179" t="s">
        <v>167</v>
      </c>
    </row>
    <row r="270" spans="2:65" s="11" customFormat="1" ht="16.5" customHeight="1">
      <c r="B270" s="172"/>
      <c r="C270" s="173"/>
      <c r="D270" s="173"/>
      <c r="E270" s="174" t="s">
        <v>5</v>
      </c>
      <c r="F270" s="249" t="s">
        <v>424</v>
      </c>
      <c r="G270" s="250"/>
      <c r="H270" s="250"/>
      <c r="I270" s="250"/>
      <c r="J270" s="173"/>
      <c r="K270" s="175">
        <v>-4.8</v>
      </c>
      <c r="L270" s="173"/>
      <c r="M270" s="173"/>
      <c r="N270" s="173"/>
      <c r="O270" s="173"/>
      <c r="P270" s="173"/>
      <c r="Q270" s="173"/>
      <c r="R270" s="176"/>
      <c r="T270" s="177"/>
      <c r="U270" s="173"/>
      <c r="V270" s="173"/>
      <c r="W270" s="173"/>
      <c r="X270" s="173"/>
      <c r="Y270" s="173"/>
      <c r="Z270" s="173"/>
      <c r="AA270" s="178"/>
      <c r="AT270" s="179" t="s">
        <v>182</v>
      </c>
      <c r="AU270" s="179" t="s">
        <v>87</v>
      </c>
      <c r="AV270" s="11" t="s">
        <v>87</v>
      </c>
      <c r="AW270" s="11" t="s">
        <v>32</v>
      </c>
      <c r="AX270" s="11" t="s">
        <v>76</v>
      </c>
      <c r="AY270" s="179" t="s">
        <v>167</v>
      </c>
    </row>
    <row r="271" spans="2:65" s="12" customFormat="1" ht="16.5" customHeight="1">
      <c r="B271" s="180"/>
      <c r="C271" s="181"/>
      <c r="D271" s="181"/>
      <c r="E271" s="182" t="s">
        <v>5</v>
      </c>
      <c r="F271" s="247" t="s">
        <v>225</v>
      </c>
      <c r="G271" s="248"/>
      <c r="H271" s="248"/>
      <c r="I271" s="248"/>
      <c r="J271" s="181"/>
      <c r="K271" s="183">
        <v>38</v>
      </c>
      <c r="L271" s="181"/>
      <c r="M271" s="181"/>
      <c r="N271" s="181"/>
      <c r="O271" s="181"/>
      <c r="P271" s="181"/>
      <c r="Q271" s="181"/>
      <c r="R271" s="184"/>
      <c r="T271" s="185"/>
      <c r="U271" s="181"/>
      <c r="V271" s="181"/>
      <c r="W271" s="181"/>
      <c r="X271" s="181"/>
      <c r="Y271" s="181"/>
      <c r="Z271" s="181"/>
      <c r="AA271" s="186"/>
      <c r="AT271" s="187" t="s">
        <v>182</v>
      </c>
      <c r="AU271" s="187" t="s">
        <v>87</v>
      </c>
      <c r="AV271" s="12" t="s">
        <v>172</v>
      </c>
      <c r="AW271" s="12" t="s">
        <v>32</v>
      </c>
      <c r="AX271" s="12" t="s">
        <v>82</v>
      </c>
      <c r="AY271" s="187" t="s">
        <v>167</v>
      </c>
    </row>
    <row r="272" spans="2:65" s="1" customFormat="1" ht="16.5" customHeight="1">
      <c r="B272" s="134"/>
      <c r="C272" s="188" t="s">
        <v>425</v>
      </c>
      <c r="D272" s="188" t="s">
        <v>227</v>
      </c>
      <c r="E272" s="189" t="s">
        <v>426</v>
      </c>
      <c r="F272" s="251" t="s">
        <v>427</v>
      </c>
      <c r="G272" s="251"/>
      <c r="H272" s="251"/>
      <c r="I272" s="251"/>
      <c r="J272" s="190" t="s">
        <v>171</v>
      </c>
      <c r="K272" s="191">
        <v>129.19999999999999</v>
      </c>
      <c r="L272" s="252">
        <v>0</v>
      </c>
      <c r="M272" s="252"/>
      <c r="N272" s="253">
        <f>ROUND(L272*K272,3)</f>
        <v>0</v>
      </c>
      <c r="O272" s="254"/>
      <c r="P272" s="254"/>
      <c r="Q272" s="254"/>
      <c r="R272" s="137"/>
      <c r="T272" s="168" t="s">
        <v>5</v>
      </c>
      <c r="U272" s="45" t="s">
        <v>43</v>
      </c>
      <c r="V272" s="37"/>
      <c r="W272" s="169">
        <f>V272*K272</f>
        <v>0</v>
      </c>
      <c r="X272" s="169">
        <v>3.5E-4</v>
      </c>
      <c r="Y272" s="169">
        <f>X272*K272</f>
        <v>4.5219999999999996E-2</v>
      </c>
      <c r="Z272" s="169">
        <v>0</v>
      </c>
      <c r="AA272" s="170">
        <f>Z272*K272</f>
        <v>0</v>
      </c>
      <c r="AR272" s="21" t="s">
        <v>342</v>
      </c>
      <c r="AT272" s="21" t="s">
        <v>227</v>
      </c>
      <c r="AU272" s="21" t="s">
        <v>87</v>
      </c>
      <c r="AY272" s="21" t="s">
        <v>167</v>
      </c>
      <c r="BE272" s="110">
        <f>IF(U272="základná",N272,0)</f>
        <v>0</v>
      </c>
      <c r="BF272" s="110">
        <f>IF(U272="znížená",N272,0)</f>
        <v>0</v>
      </c>
      <c r="BG272" s="110">
        <f>IF(U272="zákl. prenesená",N272,0)</f>
        <v>0</v>
      </c>
      <c r="BH272" s="110">
        <f>IF(U272="zníž. prenesená",N272,0)</f>
        <v>0</v>
      </c>
      <c r="BI272" s="110">
        <f>IF(U272="nulová",N272,0)</f>
        <v>0</v>
      </c>
      <c r="BJ272" s="21" t="s">
        <v>87</v>
      </c>
      <c r="BK272" s="171">
        <f>ROUND(L272*K272,3)</f>
        <v>0</v>
      </c>
      <c r="BL272" s="21" t="s">
        <v>255</v>
      </c>
      <c r="BM272" s="21" t="s">
        <v>428</v>
      </c>
    </row>
    <row r="273" spans="2:65" s="1" customFormat="1" ht="38.25" customHeight="1">
      <c r="B273" s="134"/>
      <c r="C273" s="163" t="s">
        <v>429</v>
      </c>
      <c r="D273" s="163" t="s">
        <v>168</v>
      </c>
      <c r="E273" s="164" t="s">
        <v>430</v>
      </c>
      <c r="F273" s="244" t="s">
        <v>431</v>
      </c>
      <c r="G273" s="244"/>
      <c r="H273" s="244"/>
      <c r="I273" s="244"/>
      <c r="J273" s="165" t="s">
        <v>234</v>
      </c>
      <c r="K273" s="166">
        <v>23.87</v>
      </c>
      <c r="L273" s="255">
        <v>0</v>
      </c>
      <c r="M273" s="255"/>
      <c r="N273" s="254">
        <f>ROUND(L273*K273,3)</f>
        <v>0</v>
      </c>
      <c r="O273" s="254"/>
      <c r="P273" s="254"/>
      <c r="Q273" s="254"/>
      <c r="R273" s="137"/>
      <c r="T273" s="168" t="s">
        <v>5</v>
      </c>
      <c r="U273" s="45" t="s">
        <v>43</v>
      </c>
      <c r="V273" s="37"/>
      <c r="W273" s="169">
        <f>V273*K273</f>
        <v>0</v>
      </c>
      <c r="X273" s="169">
        <v>4.7200000000000002E-3</v>
      </c>
      <c r="Y273" s="169">
        <f>X273*K273</f>
        <v>0.11266640000000001</v>
      </c>
      <c r="Z273" s="169">
        <v>0</v>
      </c>
      <c r="AA273" s="170">
        <f>Z273*K273</f>
        <v>0</v>
      </c>
      <c r="AR273" s="21" t="s">
        <v>255</v>
      </c>
      <c r="AT273" s="21" t="s">
        <v>168</v>
      </c>
      <c r="AU273" s="21" t="s">
        <v>87</v>
      </c>
      <c r="AY273" s="21" t="s">
        <v>167</v>
      </c>
      <c r="BE273" s="110">
        <f>IF(U273="základná",N273,0)</f>
        <v>0</v>
      </c>
      <c r="BF273" s="110">
        <f>IF(U273="znížená",N273,0)</f>
        <v>0</v>
      </c>
      <c r="BG273" s="110">
        <f>IF(U273="zákl. prenesená",N273,0)</f>
        <v>0</v>
      </c>
      <c r="BH273" s="110">
        <f>IF(U273="zníž. prenesená",N273,0)</f>
        <v>0</v>
      </c>
      <c r="BI273" s="110">
        <f>IF(U273="nulová",N273,0)</f>
        <v>0</v>
      </c>
      <c r="BJ273" s="21" t="s">
        <v>87</v>
      </c>
      <c r="BK273" s="171">
        <f>ROUND(L273*K273,3)</f>
        <v>0</v>
      </c>
      <c r="BL273" s="21" t="s">
        <v>255</v>
      </c>
      <c r="BM273" s="21" t="s">
        <v>432</v>
      </c>
    </row>
    <row r="274" spans="2:65" s="11" customFormat="1" ht="16.5" customHeight="1">
      <c r="B274" s="172"/>
      <c r="C274" s="173"/>
      <c r="D274" s="173"/>
      <c r="E274" s="174" t="s">
        <v>5</v>
      </c>
      <c r="F274" s="245" t="s">
        <v>245</v>
      </c>
      <c r="G274" s="246"/>
      <c r="H274" s="246"/>
      <c r="I274" s="246"/>
      <c r="J274" s="173"/>
      <c r="K274" s="175">
        <v>6.03</v>
      </c>
      <c r="L274" s="173"/>
      <c r="M274" s="173"/>
      <c r="N274" s="173"/>
      <c r="O274" s="173"/>
      <c r="P274" s="173"/>
      <c r="Q274" s="173"/>
      <c r="R274" s="176"/>
      <c r="T274" s="177"/>
      <c r="U274" s="173"/>
      <c r="V274" s="173"/>
      <c r="W274" s="173"/>
      <c r="X274" s="173"/>
      <c r="Y274" s="173"/>
      <c r="Z274" s="173"/>
      <c r="AA274" s="178"/>
      <c r="AT274" s="179" t="s">
        <v>182</v>
      </c>
      <c r="AU274" s="179" t="s">
        <v>87</v>
      </c>
      <c r="AV274" s="11" t="s">
        <v>87</v>
      </c>
      <c r="AW274" s="11" t="s">
        <v>32</v>
      </c>
      <c r="AX274" s="11" t="s">
        <v>76</v>
      </c>
      <c r="AY274" s="179" t="s">
        <v>167</v>
      </c>
    </row>
    <row r="275" spans="2:65" s="11" customFormat="1" ht="16.5" customHeight="1">
      <c r="B275" s="172"/>
      <c r="C275" s="173"/>
      <c r="D275" s="173"/>
      <c r="E275" s="174" t="s">
        <v>5</v>
      </c>
      <c r="F275" s="249" t="s">
        <v>246</v>
      </c>
      <c r="G275" s="250"/>
      <c r="H275" s="250"/>
      <c r="I275" s="250"/>
      <c r="J275" s="173"/>
      <c r="K275" s="175">
        <v>5.86</v>
      </c>
      <c r="L275" s="173"/>
      <c r="M275" s="173"/>
      <c r="N275" s="173"/>
      <c r="O275" s="173"/>
      <c r="P275" s="173"/>
      <c r="Q275" s="173"/>
      <c r="R275" s="176"/>
      <c r="T275" s="177"/>
      <c r="U275" s="173"/>
      <c r="V275" s="173"/>
      <c r="W275" s="173"/>
      <c r="X275" s="173"/>
      <c r="Y275" s="173"/>
      <c r="Z275" s="173"/>
      <c r="AA275" s="178"/>
      <c r="AT275" s="179" t="s">
        <v>182</v>
      </c>
      <c r="AU275" s="179" t="s">
        <v>87</v>
      </c>
      <c r="AV275" s="11" t="s">
        <v>87</v>
      </c>
      <c r="AW275" s="11" t="s">
        <v>32</v>
      </c>
      <c r="AX275" s="11" t="s">
        <v>76</v>
      </c>
      <c r="AY275" s="179" t="s">
        <v>167</v>
      </c>
    </row>
    <row r="276" spans="2:65" s="11" customFormat="1" ht="16.5" customHeight="1">
      <c r="B276" s="172"/>
      <c r="C276" s="173"/>
      <c r="D276" s="173"/>
      <c r="E276" s="174" t="s">
        <v>5</v>
      </c>
      <c r="F276" s="249" t="s">
        <v>247</v>
      </c>
      <c r="G276" s="250"/>
      <c r="H276" s="250"/>
      <c r="I276" s="250"/>
      <c r="J276" s="173"/>
      <c r="K276" s="175">
        <v>5.95</v>
      </c>
      <c r="L276" s="173"/>
      <c r="M276" s="173"/>
      <c r="N276" s="173"/>
      <c r="O276" s="173"/>
      <c r="P276" s="173"/>
      <c r="Q276" s="173"/>
      <c r="R276" s="176"/>
      <c r="T276" s="177"/>
      <c r="U276" s="173"/>
      <c r="V276" s="173"/>
      <c r="W276" s="173"/>
      <c r="X276" s="173"/>
      <c r="Y276" s="173"/>
      <c r="Z276" s="173"/>
      <c r="AA276" s="178"/>
      <c r="AT276" s="179" t="s">
        <v>182</v>
      </c>
      <c r="AU276" s="179" t="s">
        <v>87</v>
      </c>
      <c r="AV276" s="11" t="s">
        <v>87</v>
      </c>
      <c r="AW276" s="11" t="s">
        <v>32</v>
      </c>
      <c r="AX276" s="11" t="s">
        <v>76</v>
      </c>
      <c r="AY276" s="179" t="s">
        <v>167</v>
      </c>
    </row>
    <row r="277" spans="2:65" s="11" customFormat="1" ht="16.5" customHeight="1">
      <c r="B277" s="172"/>
      <c r="C277" s="173"/>
      <c r="D277" s="173"/>
      <c r="E277" s="174" t="s">
        <v>5</v>
      </c>
      <c r="F277" s="249" t="s">
        <v>248</v>
      </c>
      <c r="G277" s="250"/>
      <c r="H277" s="250"/>
      <c r="I277" s="250"/>
      <c r="J277" s="173"/>
      <c r="K277" s="175">
        <v>6.03</v>
      </c>
      <c r="L277" s="173"/>
      <c r="M277" s="173"/>
      <c r="N277" s="173"/>
      <c r="O277" s="173"/>
      <c r="P277" s="173"/>
      <c r="Q277" s="173"/>
      <c r="R277" s="176"/>
      <c r="T277" s="177"/>
      <c r="U277" s="173"/>
      <c r="V277" s="173"/>
      <c r="W277" s="173"/>
      <c r="X277" s="173"/>
      <c r="Y277" s="173"/>
      <c r="Z277" s="173"/>
      <c r="AA277" s="178"/>
      <c r="AT277" s="179" t="s">
        <v>182</v>
      </c>
      <c r="AU277" s="179" t="s">
        <v>87</v>
      </c>
      <c r="AV277" s="11" t="s">
        <v>87</v>
      </c>
      <c r="AW277" s="11" t="s">
        <v>32</v>
      </c>
      <c r="AX277" s="11" t="s">
        <v>76</v>
      </c>
      <c r="AY277" s="179" t="s">
        <v>167</v>
      </c>
    </row>
    <row r="278" spans="2:65" s="12" customFormat="1" ht="16.5" customHeight="1">
      <c r="B278" s="180"/>
      <c r="C278" s="181"/>
      <c r="D278" s="181"/>
      <c r="E278" s="182" t="s">
        <v>5</v>
      </c>
      <c r="F278" s="247" t="s">
        <v>211</v>
      </c>
      <c r="G278" s="248"/>
      <c r="H278" s="248"/>
      <c r="I278" s="248"/>
      <c r="J278" s="181"/>
      <c r="K278" s="183">
        <v>23.87</v>
      </c>
      <c r="L278" s="181"/>
      <c r="M278" s="181"/>
      <c r="N278" s="181"/>
      <c r="O278" s="181"/>
      <c r="P278" s="181"/>
      <c r="Q278" s="181"/>
      <c r="R278" s="184"/>
      <c r="T278" s="185"/>
      <c r="U278" s="181"/>
      <c r="V278" s="181"/>
      <c r="W278" s="181"/>
      <c r="X278" s="181"/>
      <c r="Y278" s="181"/>
      <c r="Z278" s="181"/>
      <c r="AA278" s="186"/>
      <c r="AT278" s="187" t="s">
        <v>182</v>
      </c>
      <c r="AU278" s="187" t="s">
        <v>87</v>
      </c>
      <c r="AV278" s="12" t="s">
        <v>172</v>
      </c>
      <c r="AW278" s="12" t="s">
        <v>32</v>
      </c>
      <c r="AX278" s="12" t="s">
        <v>82</v>
      </c>
      <c r="AY278" s="187" t="s">
        <v>167</v>
      </c>
    </row>
    <row r="279" spans="2:65" s="1" customFormat="1" ht="16.5" customHeight="1">
      <c r="B279" s="134"/>
      <c r="C279" s="188" t="s">
        <v>433</v>
      </c>
      <c r="D279" s="188" t="s">
        <v>227</v>
      </c>
      <c r="E279" s="189" t="s">
        <v>434</v>
      </c>
      <c r="F279" s="251" t="s">
        <v>435</v>
      </c>
      <c r="G279" s="251"/>
      <c r="H279" s="251"/>
      <c r="I279" s="251"/>
      <c r="J279" s="190" t="s">
        <v>234</v>
      </c>
      <c r="K279" s="191">
        <v>24.347000000000001</v>
      </c>
      <c r="L279" s="252">
        <v>0</v>
      </c>
      <c r="M279" s="252"/>
      <c r="N279" s="253">
        <f>ROUND(L279*K279,3)</f>
        <v>0</v>
      </c>
      <c r="O279" s="254"/>
      <c r="P279" s="254"/>
      <c r="Q279" s="254"/>
      <c r="R279" s="137"/>
      <c r="T279" s="168" t="s">
        <v>5</v>
      </c>
      <c r="U279" s="45" t="s">
        <v>43</v>
      </c>
      <c r="V279" s="37"/>
      <c r="W279" s="169">
        <f>V279*K279</f>
        <v>0</v>
      </c>
      <c r="X279" s="169">
        <v>1.2E-2</v>
      </c>
      <c r="Y279" s="169">
        <f>X279*K279</f>
        <v>0.29216400000000003</v>
      </c>
      <c r="Z279" s="169">
        <v>0</v>
      </c>
      <c r="AA279" s="170">
        <f>Z279*K279</f>
        <v>0</v>
      </c>
      <c r="AR279" s="21" t="s">
        <v>342</v>
      </c>
      <c r="AT279" s="21" t="s">
        <v>227</v>
      </c>
      <c r="AU279" s="21" t="s">
        <v>87</v>
      </c>
      <c r="AY279" s="21" t="s">
        <v>167</v>
      </c>
      <c r="BE279" s="110">
        <f>IF(U279="základná",N279,0)</f>
        <v>0</v>
      </c>
      <c r="BF279" s="110">
        <f>IF(U279="znížená",N279,0)</f>
        <v>0</v>
      </c>
      <c r="BG279" s="110">
        <f>IF(U279="zákl. prenesená",N279,0)</f>
        <v>0</v>
      </c>
      <c r="BH279" s="110">
        <f>IF(U279="zníž. prenesená",N279,0)</f>
        <v>0</v>
      </c>
      <c r="BI279" s="110">
        <f>IF(U279="nulová",N279,0)</f>
        <v>0</v>
      </c>
      <c r="BJ279" s="21" t="s">
        <v>87</v>
      </c>
      <c r="BK279" s="171">
        <f>ROUND(L279*K279,3)</f>
        <v>0</v>
      </c>
      <c r="BL279" s="21" t="s">
        <v>255</v>
      </c>
      <c r="BM279" s="21" t="s">
        <v>436</v>
      </c>
    </row>
    <row r="280" spans="2:65" s="1" customFormat="1" ht="25.5" customHeight="1">
      <c r="B280" s="134"/>
      <c r="C280" s="163" t="s">
        <v>437</v>
      </c>
      <c r="D280" s="163" t="s">
        <v>168</v>
      </c>
      <c r="E280" s="164" t="s">
        <v>438</v>
      </c>
      <c r="F280" s="244" t="s">
        <v>439</v>
      </c>
      <c r="G280" s="244"/>
      <c r="H280" s="244"/>
      <c r="I280" s="244"/>
      <c r="J280" s="165" t="s">
        <v>373</v>
      </c>
      <c r="K280" s="167">
        <v>0</v>
      </c>
      <c r="L280" s="255">
        <v>0</v>
      </c>
      <c r="M280" s="255"/>
      <c r="N280" s="254">
        <f>ROUND(L280*K280,3)</f>
        <v>0</v>
      </c>
      <c r="O280" s="254"/>
      <c r="P280" s="254"/>
      <c r="Q280" s="254"/>
      <c r="R280" s="137"/>
      <c r="T280" s="168" t="s">
        <v>5</v>
      </c>
      <c r="U280" s="45" t="s">
        <v>43</v>
      </c>
      <c r="V280" s="37"/>
      <c r="W280" s="169">
        <f>V280*K280</f>
        <v>0</v>
      </c>
      <c r="X280" s="169">
        <v>0</v>
      </c>
      <c r="Y280" s="169">
        <f>X280*K280</f>
        <v>0</v>
      </c>
      <c r="Z280" s="169">
        <v>0</v>
      </c>
      <c r="AA280" s="170">
        <f>Z280*K280</f>
        <v>0</v>
      </c>
      <c r="AR280" s="21" t="s">
        <v>255</v>
      </c>
      <c r="AT280" s="21" t="s">
        <v>168</v>
      </c>
      <c r="AU280" s="21" t="s">
        <v>87</v>
      </c>
      <c r="AY280" s="21" t="s">
        <v>167</v>
      </c>
      <c r="BE280" s="110">
        <f>IF(U280="základná",N280,0)</f>
        <v>0</v>
      </c>
      <c r="BF280" s="110">
        <f>IF(U280="znížená",N280,0)</f>
        <v>0</v>
      </c>
      <c r="BG280" s="110">
        <f>IF(U280="zákl. prenesená",N280,0)</f>
        <v>0</v>
      </c>
      <c r="BH280" s="110">
        <f>IF(U280="zníž. prenesená",N280,0)</f>
        <v>0</v>
      </c>
      <c r="BI280" s="110">
        <f>IF(U280="nulová",N280,0)</f>
        <v>0</v>
      </c>
      <c r="BJ280" s="21" t="s">
        <v>87</v>
      </c>
      <c r="BK280" s="171">
        <f>ROUND(L280*K280,3)</f>
        <v>0</v>
      </c>
      <c r="BL280" s="21" t="s">
        <v>255</v>
      </c>
      <c r="BM280" s="21" t="s">
        <v>440</v>
      </c>
    </row>
    <row r="281" spans="2:65" s="10" customFormat="1" ht="29.9" customHeight="1">
      <c r="B281" s="152"/>
      <c r="C281" s="153"/>
      <c r="D281" s="162" t="s">
        <v>135</v>
      </c>
      <c r="E281" s="162"/>
      <c r="F281" s="162"/>
      <c r="G281" s="162"/>
      <c r="H281" s="162"/>
      <c r="I281" s="162"/>
      <c r="J281" s="162"/>
      <c r="K281" s="162"/>
      <c r="L281" s="162"/>
      <c r="M281" s="162"/>
      <c r="N281" s="256">
        <f>BK281</f>
        <v>0</v>
      </c>
      <c r="O281" s="257"/>
      <c r="P281" s="257"/>
      <c r="Q281" s="257"/>
      <c r="R281" s="155"/>
      <c r="T281" s="156"/>
      <c r="U281" s="153"/>
      <c r="V281" s="153"/>
      <c r="W281" s="157">
        <f>SUM(W282:W288)</f>
        <v>0</v>
      </c>
      <c r="X281" s="153"/>
      <c r="Y281" s="157">
        <f>SUM(Y282:Y288)</f>
        <v>0.1277045</v>
      </c>
      <c r="Z281" s="153"/>
      <c r="AA281" s="158">
        <f>SUM(AA282:AA288)</f>
        <v>0</v>
      </c>
      <c r="AR281" s="159" t="s">
        <v>87</v>
      </c>
      <c r="AT281" s="160" t="s">
        <v>75</v>
      </c>
      <c r="AU281" s="160" t="s">
        <v>82</v>
      </c>
      <c r="AY281" s="159" t="s">
        <v>167</v>
      </c>
      <c r="BK281" s="161">
        <f>SUM(BK282:BK288)</f>
        <v>0</v>
      </c>
    </row>
    <row r="282" spans="2:65" s="1" customFormat="1" ht="38.25" customHeight="1">
      <c r="B282" s="134"/>
      <c r="C282" s="163" t="s">
        <v>441</v>
      </c>
      <c r="D282" s="163" t="s">
        <v>168</v>
      </c>
      <c r="E282" s="164" t="s">
        <v>442</v>
      </c>
      <c r="F282" s="244" t="s">
        <v>443</v>
      </c>
      <c r="G282" s="244"/>
      <c r="H282" s="244"/>
      <c r="I282" s="244"/>
      <c r="J282" s="165" t="s">
        <v>234</v>
      </c>
      <c r="K282" s="166">
        <v>23.87</v>
      </c>
      <c r="L282" s="255">
        <v>0</v>
      </c>
      <c r="M282" s="255"/>
      <c r="N282" s="254">
        <f>ROUND(L282*K282,3)</f>
        <v>0</v>
      </c>
      <c r="O282" s="254"/>
      <c r="P282" s="254"/>
      <c r="Q282" s="254"/>
      <c r="R282" s="137"/>
      <c r="T282" s="168" t="s">
        <v>5</v>
      </c>
      <c r="U282" s="45" t="s">
        <v>43</v>
      </c>
      <c r="V282" s="37"/>
      <c r="W282" s="169">
        <f>V282*K282</f>
        <v>0</v>
      </c>
      <c r="X282" s="169">
        <v>5.3499999999999997E-3</v>
      </c>
      <c r="Y282" s="169">
        <f>X282*K282</f>
        <v>0.1277045</v>
      </c>
      <c r="Z282" s="169">
        <v>0</v>
      </c>
      <c r="AA282" s="170">
        <f>Z282*K282</f>
        <v>0</v>
      </c>
      <c r="AR282" s="21" t="s">
        <v>255</v>
      </c>
      <c r="AT282" s="21" t="s">
        <v>168</v>
      </c>
      <c r="AU282" s="21" t="s">
        <v>87</v>
      </c>
      <c r="AY282" s="21" t="s">
        <v>167</v>
      </c>
      <c r="BE282" s="110">
        <f>IF(U282="základná",N282,0)</f>
        <v>0</v>
      </c>
      <c r="BF282" s="110">
        <f>IF(U282="znížená",N282,0)</f>
        <v>0</v>
      </c>
      <c r="BG282" s="110">
        <f>IF(U282="zákl. prenesená",N282,0)</f>
        <v>0</v>
      </c>
      <c r="BH282" s="110">
        <f>IF(U282="zníž. prenesená",N282,0)</f>
        <v>0</v>
      </c>
      <c r="BI282" s="110">
        <f>IF(U282="nulová",N282,0)</f>
        <v>0</v>
      </c>
      <c r="BJ282" s="21" t="s">
        <v>87</v>
      </c>
      <c r="BK282" s="171">
        <f>ROUND(L282*K282,3)</f>
        <v>0</v>
      </c>
      <c r="BL282" s="21" t="s">
        <v>255</v>
      </c>
      <c r="BM282" s="21" t="s">
        <v>444</v>
      </c>
    </row>
    <row r="283" spans="2:65" s="11" customFormat="1" ht="16.5" customHeight="1">
      <c r="B283" s="172"/>
      <c r="C283" s="173"/>
      <c r="D283" s="173"/>
      <c r="E283" s="174" t="s">
        <v>5</v>
      </c>
      <c r="F283" s="245" t="s">
        <v>245</v>
      </c>
      <c r="G283" s="246"/>
      <c r="H283" s="246"/>
      <c r="I283" s="246"/>
      <c r="J283" s="173"/>
      <c r="K283" s="175">
        <v>6.03</v>
      </c>
      <c r="L283" s="173"/>
      <c r="M283" s="173"/>
      <c r="N283" s="173"/>
      <c r="O283" s="173"/>
      <c r="P283" s="173"/>
      <c r="Q283" s="173"/>
      <c r="R283" s="176"/>
      <c r="T283" s="177"/>
      <c r="U283" s="173"/>
      <c r="V283" s="173"/>
      <c r="W283" s="173"/>
      <c r="X283" s="173"/>
      <c r="Y283" s="173"/>
      <c r="Z283" s="173"/>
      <c r="AA283" s="178"/>
      <c r="AT283" s="179" t="s">
        <v>182</v>
      </c>
      <c r="AU283" s="179" t="s">
        <v>87</v>
      </c>
      <c r="AV283" s="11" t="s">
        <v>87</v>
      </c>
      <c r="AW283" s="11" t="s">
        <v>32</v>
      </c>
      <c r="AX283" s="11" t="s">
        <v>76</v>
      </c>
      <c r="AY283" s="179" t="s">
        <v>167</v>
      </c>
    </row>
    <row r="284" spans="2:65" s="11" customFormat="1" ht="16.5" customHeight="1">
      <c r="B284" s="172"/>
      <c r="C284" s="173"/>
      <c r="D284" s="173"/>
      <c r="E284" s="174" t="s">
        <v>5</v>
      </c>
      <c r="F284" s="249" t="s">
        <v>246</v>
      </c>
      <c r="G284" s="250"/>
      <c r="H284" s="250"/>
      <c r="I284" s="250"/>
      <c r="J284" s="173"/>
      <c r="K284" s="175">
        <v>5.86</v>
      </c>
      <c r="L284" s="173"/>
      <c r="M284" s="173"/>
      <c r="N284" s="173"/>
      <c r="O284" s="173"/>
      <c r="P284" s="173"/>
      <c r="Q284" s="173"/>
      <c r="R284" s="176"/>
      <c r="T284" s="177"/>
      <c r="U284" s="173"/>
      <c r="V284" s="173"/>
      <c r="W284" s="173"/>
      <c r="X284" s="173"/>
      <c r="Y284" s="173"/>
      <c r="Z284" s="173"/>
      <c r="AA284" s="178"/>
      <c r="AT284" s="179" t="s">
        <v>182</v>
      </c>
      <c r="AU284" s="179" t="s">
        <v>87</v>
      </c>
      <c r="AV284" s="11" t="s">
        <v>87</v>
      </c>
      <c r="AW284" s="11" t="s">
        <v>32</v>
      </c>
      <c r="AX284" s="11" t="s">
        <v>76</v>
      </c>
      <c r="AY284" s="179" t="s">
        <v>167</v>
      </c>
    </row>
    <row r="285" spans="2:65" s="11" customFormat="1" ht="16.5" customHeight="1">
      <c r="B285" s="172"/>
      <c r="C285" s="173"/>
      <c r="D285" s="173"/>
      <c r="E285" s="174" t="s">
        <v>5</v>
      </c>
      <c r="F285" s="249" t="s">
        <v>247</v>
      </c>
      <c r="G285" s="250"/>
      <c r="H285" s="250"/>
      <c r="I285" s="250"/>
      <c r="J285" s="173"/>
      <c r="K285" s="175">
        <v>5.95</v>
      </c>
      <c r="L285" s="173"/>
      <c r="M285" s="173"/>
      <c r="N285" s="173"/>
      <c r="O285" s="173"/>
      <c r="P285" s="173"/>
      <c r="Q285" s="173"/>
      <c r="R285" s="176"/>
      <c r="T285" s="177"/>
      <c r="U285" s="173"/>
      <c r="V285" s="173"/>
      <c r="W285" s="173"/>
      <c r="X285" s="173"/>
      <c r="Y285" s="173"/>
      <c r="Z285" s="173"/>
      <c r="AA285" s="178"/>
      <c r="AT285" s="179" t="s">
        <v>182</v>
      </c>
      <c r="AU285" s="179" t="s">
        <v>87</v>
      </c>
      <c r="AV285" s="11" t="s">
        <v>87</v>
      </c>
      <c r="AW285" s="11" t="s">
        <v>32</v>
      </c>
      <c r="AX285" s="11" t="s">
        <v>76</v>
      </c>
      <c r="AY285" s="179" t="s">
        <v>167</v>
      </c>
    </row>
    <row r="286" spans="2:65" s="11" customFormat="1" ht="16.5" customHeight="1">
      <c r="B286" s="172"/>
      <c r="C286" s="173"/>
      <c r="D286" s="173"/>
      <c r="E286" s="174" t="s">
        <v>5</v>
      </c>
      <c r="F286" s="249" t="s">
        <v>248</v>
      </c>
      <c r="G286" s="250"/>
      <c r="H286" s="250"/>
      <c r="I286" s="250"/>
      <c r="J286" s="173"/>
      <c r="K286" s="175">
        <v>6.03</v>
      </c>
      <c r="L286" s="173"/>
      <c r="M286" s="173"/>
      <c r="N286" s="173"/>
      <c r="O286" s="173"/>
      <c r="P286" s="173"/>
      <c r="Q286" s="173"/>
      <c r="R286" s="176"/>
      <c r="T286" s="177"/>
      <c r="U286" s="173"/>
      <c r="V286" s="173"/>
      <c r="W286" s="173"/>
      <c r="X286" s="173"/>
      <c r="Y286" s="173"/>
      <c r="Z286" s="173"/>
      <c r="AA286" s="178"/>
      <c r="AT286" s="179" t="s">
        <v>182</v>
      </c>
      <c r="AU286" s="179" t="s">
        <v>87</v>
      </c>
      <c r="AV286" s="11" t="s">
        <v>87</v>
      </c>
      <c r="AW286" s="11" t="s">
        <v>32</v>
      </c>
      <c r="AX286" s="11" t="s">
        <v>76</v>
      </c>
      <c r="AY286" s="179" t="s">
        <v>167</v>
      </c>
    </row>
    <row r="287" spans="2:65" s="12" customFormat="1" ht="16.5" customHeight="1">
      <c r="B287" s="180"/>
      <c r="C287" s="181"/>
      <c r="D287" s="181"/>
      <c r="E287" s="182" t="s">
        <v>5</v>
      </c>
      <c r="F287" s="247" t="s">
        <v>211</v>
      </c>
      <c r="G287" s="248"/>
      <c r="H287" s="248"/>
      <c r="I287" s="248"/>
      <c r="J287" s="181"/>
      <c r="K287" s="183">
        <v>23.87</v>
      </c>
      <c r="L287" s="181"/>
      <c r="M287" s="181"/>
      <c r="N287" s="181"/>
      <c r="O287" s="181"/>
      <c r="P287" s="181"/>
      <c r="Q287" s="181"/>
      <c r="R287" s="184"/>
      <c r="T287" s="185"/>
      <c r="U287" s="181"/>
      <c r="V287" s="181"/>
      <c r="W287" s="181"/>
      <c r="X287" s="181"/>
      <c r="Y287" s="181"/>
      <c r="Z287" s="181"/>
      <c r="AA287" s="186"/>
      <c r="AT287" s="187" t="s">
        <v>182</v>
      </c>
      <c r="AU287" s="187" t="s">
        <v>87</v>
      </c>
      <c r="AV287" s="12" t="s">
        <v>172</v>
      </c>
      <c r="AW287" s="12" t="s">
        <v>32</v>
      </c>
      <c r="AX287" s="12" t="s">
        <v>82</v>
      </c>
      <c r="AY287" s="187" t="s">
        <v>167</v>
      </c>
    </row>
    <row r="288" spans="2:65" s="1" customFormat="1" ht="25.5" customHeight="1">
      <c r="B288" s="134"/>
      <c r="C288" s="163" t="s">
        <v>445</v>
      </c>
      <c r="D288" s="163" t="s">
        <v>168</v>
      </c>
      <c r="E288" s="164" t="s">
        <v>446</v>
      </c>
      <c r="F288" s="244" t="s">
        <v>447</v>
      </c>
      <c r="G288" s="244"/>
      <c r="H288" s="244"/>
      <c r="I288" s="244"/>
      <c r="J288" s="165" t="s">
        <v>373</v>
      </c>
      <c r="K288" s="167">
        <v>0</v>
      </c>
      <c r="L288" s="255">
        <v>0</v>
      </c>
      <c r="M288" s="255"/>
      <c r="N288" s="254">
        <f>ROUND(L288*K288,3)</f>
        <v>0</v>
      </c>
      <c r="O288" s="254"/>
      <c r="P288" s="254"/>
      <c r="Q288" s="254"/>
      <c r="R288" s="137"/>
      <c r="T288" s="168" t="s">
        <v>5</v>
      </c>
      <c r="U288" s="45" t="s">
        <v>43</v>
      </c>
      <c r="V288" s="37"/>
      <c r="W288" s="169">
        <f>V288*K288</f>
        <v>0</v>
      </c>
      <c r="X288" s="169">
        <v>0</v>
      </c>
      <c r="Y288" s="169">
        <f>X288*K288</f>
        <v>0</v>
      </c>
      <c r="Z288" s="169">
        <v>0</v>
      </c>
      <c r="AA288" s="170">
        <f>Z288*K288</f>
        <v>0</v>
      </c>
      <c r="AR288" s="21" t="s">
        <v>255</v>
      </c>
      <c r="AT288" s="21" t="s">
        <v>168</v>
      </c>
      <c r="AU288" s="21" t="s">
        <v>87</v>
      </c>
      <c r="AY288" s="21" t="s">
        <v>167</v>
      </c>
      <c r="BE288" s="110">
        <f>IF(U288="základná",N288,0)</f>
        <v>0</v>
      </c>
      <c r="BF288" s="110">
        <f>IF(U288="znížená",N288,0)</f>
        <v>0</v>
      </c>
      <c r="BG288" s="110">
        <f>IF(U288="zákl. prenesená",N288,0)</f>
        <v>0</v>
      </c>
      <c r="BH288" s="110">
        <f>IF(U288="zníž. prenesená",N288,0)</f>
        <v>0</v>
      </c>
      <c r="BI288" s="110">
        <f>IF(U288="nulová",N288,0)</f>
        <v>0</v>
      </c>
      <c r="BJ288" s="21" t="s">
        <v>87</v>
      </c>
      <c r="BK288" s="171">
        <f>ROUND(L288*K288,3)</f>
        <v>0</v>
      </c>
      <c r="BL288" s="21" t="s">
        <v>255</v>
      </c>
      <c r="BM288" s="21" t="s">
        <v>448</v>
      </c>
    </row>
    <row r="289" spans="2:65" s="10" customFormat="1" ht="29.9" customHeight="1">
      <c r="B289" s="152"/>
      <c r="C289" s="153"/>
      <c r="D289" s="162" t="s">
        <v>136</v>
      </c>
      <c r="E289" s="162"/>
      <c r="F289" s="162"/>
      <c r="G289" s="162"/>
      <c r="H289" s="162"/>
      <c r="I289" s="162"/>
      <c r="J289" s="162"/>
      <c r="K289" s="162"/>
      <c r="L289" s="162"/>
      <c r="M289" s="162"/>
      <c r="N289" s="256">
        <f>BK289</f>
        <v>0</v>
      </c>
      <c r="O289" s="257"/>
      <c r="P289" s="257"/>
      <c r="Q289" s="257"/>
      <c r="R289" s="155"/>
      <c r="T289" s="156"/>
      <c r="U289" s="153"/>
      <c r="V289" s="153"/>
      <c r="W289" s="157">
        <f>SUM(W290:W306)</f>
        <v>0</v>
      </c>
      <c r="X289" s="153"/>
      <c r="Y289" s="157">
        <f>SUM(Y290:Y306)</f>
        <v>1.1694215400000001</v>
      </c>
      <c r="Z289" s="153"/>
      <c r="AA289" s="158">
        <f>SUM(AA290:AA306)</f>
        <v>0</v>
      </c>
      <c r="AR289" s="159" t="s">
        <v>87</v>
      </c>
      <c r="AT289" s="160" t="s">
        <v>75</v>
      </c>
      <c r="AU289" s="160" t="s">
        <v>82</v>
      </c>
      <c r="AY289" s="159" t="s">
        <v>167</v>
      </c>
      <c r="BK289" s="161">
        <f>SUM(BK290:BK306)</f>
        <v>0</v>
      </c>
    </row>
    <row r="290" spans="2:65" s="1" customFormat="1" ht="25.5" customHeight="1">
      <c r="B290" s="134"/>
      <c r="C290" s="163" t="s">
        <v>449</v>
      </c>
      <c r="D290" s="163" t="s">
        <v>168</v>
      </c>
      <c r="E290" s="164" t="s">
        <v>450</v>
      </c>
      <c r="F290" s="244" t="s">
        <v>451</v>
      </c>
      <c r="G290" s="244"/>
      <c r="H290" s="244"/>
      <c r="I290" s="244"/>
      <c r="J290" s="165" t="s">
        <v>234</v>
      </c>
      <c r="K290" s="166">
        <v>79.784000000000006</v>
      </c>
      <c r="L290" s="255">
        <v>0</v>
      </c>
      <c r="M290" s="255"/>
      <c r="N290" s="254">
        <f>ROUND(L290*K290,3)</f>
        <v>0</v>
      </c>
      <c r="O290" s="254"/>
      <c r="P290" s="254"/>
      <c r="Q290" s="254"/>
      <c r="R290" s="137"/>
      <c r="T290" s="168" t="s">
        <v>5</v>
      </c>
      <c r="U290" s="45" t="s">
        <v>43</v>
      </c>
      <c r="V290" s="37"/>
      <c r="W290" s="169">
        <f>V290*K290</f>
        <v>0</v>
      </c>
      <c r="X290" s="169">
        <v>3.3400000000000001E-3</v>
      </c>
      <c r="Y290" s="169">
        <f>X290*K290</f>
        <v>0.26647856000000003</v>
      </c>
      <c r="Z290" s="169">
        <v>0</v>
      </c>
      <c r="AA290" s="170">
        <f>Z290*K290</f>
        <v>0</v>
      </c>
      <c r="AR290" s="21" t="s">
        <v>255</v>
      </c>
      <c r="AT290" s="21" t="s">
        <v>168</v>
      </c>
      <c r="AU290" s="21" t="s">
        <v>87</v>
      </c>
      <c r="AY290" s="21" t="s">
        <v>167</v>
      </c>
      <c r="BE290" s="110">
        <f>IF(U290="základná",N290,0)</f>
        <v>0</v>
      </c>
      <c r="BF290" s="110">
        <f>IF(U290="znížená",N290,0)</f>
        <v>0</v>
      </c>
      <c r="BG290" s="110">
        <f>IF(U290="zákl. prenesená",N290,0)</f>
        <v>0</v>
      </c>
      <c r="BH290" s="110">
        <f>IF(U290="zníž. prenesená",N290,0)</f>
        <v>0</v>
      </c>
      <c r="BI290" s="110">
        <f>IF(U290="nulová",N290,0)</f>
        <v>0</v>
      </c>
      <c r="BJ290" s="21" t="s">
        <v>87</v>
      </c>
      <c r="BK290" s="171">
        <f>ROUND(L290*K290,3)</f>
        <v>0</v>
      </c>
      <c r="BL290" s="21" t="s">
        <v>255</v>
      </c>
      <c r="BM290" s="21" t="s">
        <v>452</v>
      </c>
    </row>
    <row r="291" spans="2:65" s="11" customFormat="1" ht="25.5" customHeight="1">
      <c r="B291" s="172"/>
      <c r="C291" s="173"/>
      <c r="D291" s="173"/>
      <c r="E291" s="174" t="s">
        <v>5</v>
      </c>
      <c r="F291" s="245" t="s">
        <v>453</v>
      </c>
      <c r="G291" s="246"/>
      <c r="H291" s="246"/>
      <c r="I291" s="246"/>
      <c r="J291" s="173"/>
      <c r="K291" s="175">
        <v>23.1</v>
      </c>
      <c r="L291" s="173"/>
      <c r="M291" s="173"/>
      <c r="N291" s="173"/>
      <c r="O291" s="173"/>
      <c r="P291" s="173"/>
      <c r="Q291" s="173"/>
      <c r="R291" s="176"/>
      <c r="T291" s="177"/>
      <c r="U291" s="173"/>
      <c r="V291" s="173"/>
      <c r="W291" s="173"/>
      <c r="X291" s="173"/>
      <c r="Y291" s="173"/>
      <c r="Z291" s="173"/>
      <c r="AA291" s="178"/>
      <c r="AT291" s="179" t="s">
        <v>182</v>
      </c>
      <c r="AU291" s="179" t="s">
        <v>87</v>
      </c>
      <c r="AV291" s="11" t="s">
        <v>87</v>
      </c>
      <c r="AW291" s="11" t="s">
        <v>32</v>
      </c>
      <c r="AX291" s="11" t="s">
        <v>76</v>
      </c>
      <c r="AY291" s="179" t="s">
        <v>167</v>
      </c>
    </row>
    <row r="292" spans="2:65" s="11" customFormat="1" ht="25.5" customHeight="1">
      <c r="B292" s="172"/>
      <c r="C292" s="173"/>
      <c r="D292" s="173"/>
      <c r="E292" s="174" t="s">
        <v>5</v>
      </c>
      <c r="F292" s="249" t="s">
        <v>454</v>
      </c>
      <c r="G292" s="250"/>
      <c r="H292" s="250"/>
      <c r="I292" s="250"/>
      <c r="J292" s="173"/>
      <c r="K292" s="175">
        <v>21.84</v>
      </c>
      <c r="L292" s="173"/>
      <c r="M292" s="173"/>
      <c r="N292" s="173"/>
      <c r="O292" s="173"/>
      <c r="P292" s="173"/>
      <c r="Q292" s="173"/>
      <c r="R292" s="176"/>
      <c r="T292" s="177"/>
      <c r="U292" s="173"/>
      <c r="V292" s="173"/>
      <c r="W292" s="173"/>
      <c r="X292" s="173"/>
      <c r="Y292" s="173"/>
      <c r="Z292" s="173"/>
      <c r="AA292" s="178"/>
      <c r="AT292" s="179" t="s">
        <v>182</v>
      </c>
      <c r="AU292" s="179" t="s">
        <v>87</v>
      </c>
      <c r="AV292" s="11" t="s">
        <v>87</v>
      </c>
      <c r="AW292" s="11" t="s">
        <v>32</v>
      </c>
      <c r="AX292" s="11" t="s">
        <v>76</v>
      </c>
      <c r="AY292" s="179" t="s">
        <v>167</v>
      </c>
    </row>
    <row r="293" spans="2:65" s="11" customFormat="1" ht="25.5" customHeight="1">
      <c r="B293" s="172"/>
      <c r="C293" s="173"/>
      <c r="D293" s="173"/>
      <c r="E293" s="174" t="s">
        <v>5</v>
      </c>
      <c r="F293" s="249" t="s">
        <v>455</v>
      </c>
      <c r="G293" s="250"/>
      <c r="H293" s="250"/>
      <c r="I293" s="250"/>
      <c r="J293" s="173"/>
      <c r="K293" s="175">
        <v>21.84</v>
      </c>
      <c r="L293" s="173"/>
      <c r="M293" s="173"/>
      <c r="N293" s="173"/>
      <c r="O293" s="173"/>
      <c r="P293" s="173"/>
      <c r="Q293" s="173"/>
      <c r="R293" s="176"/>
      <c r="T293" s="177"/>
      <c r="U293" s="173"/>
      <c r="V293" s="173"/>
      <c r="W293" s="173"/>
      <c r="X293" s="173"/>
      <c r="Y293" s="173"/>
      <c r="Z293" s="173"/>
      <c r="AA293" s="178"/>
      <c r="AT293" s="179" t="s">
        <v>182</v>
      </c>
      <c r="AU293" s="179" t="s">
        <v>87</v>
      </c>
      <c r="AV293" s="11" t="s">
        <v>87</v>
      </c>
      <c r="AW293" s="11" t="s">
        <v>32</v>
      </c>
      <c r="AX293" s="11" t="s">
        <v>76</v>
      </c>
      <c r="AY293" s="179" t="s">
        <v>167</v>
      </c>
    </row>
    <row r="294" spans="2:65" s="11" customFormat="1" ht="25.5" customHeight="1">
      <c r="B294" s="172"/>
      <c r="C294" s="173"/>
      <c r="D294" s="173"/>
      <c r="E294" s="174" t="s">
        <v>5</v>
      </c>
      <c r="F294" s="249" t="s">
        <v>456</v>
      </c>
      <c r="G294" s="250"/>
      <c r="H294" s="250"/>
      <c r="I294" s="250"/>
      <c r="J294" s="173"/>
      <c r="K294" s="175">
        <v>23.1</v>
      </c>
      <c r="L294" s="173"/>
      <c r="M294" s="173"/>
      <c r="N294" s="173"/>
      <c r="O294" s="173"/>
      <c r="P294" s="173"/>
      <c r="Q294" s="173"/>
      <c r="R294" s="176"/>
      <c r="T294" s="177"/>
      <c r="U294" s="173"/>
      <c r="V294" s="173"/>
      <c r="W294" s="173"/>
      <c r="X294" s="173"/>
      <c r="Y294" s="173"/>
      <c r="Z294" s="173"/>
      <c r="AA294" s="178"/>
      <c r="AT294" s="179" t="s">
        <v>182</v>
      </c>
      <c r="AU294" s="179" t="s">
        <v>87</v>
      </c>
      <c r="AV294" s="11" t="s">
        <v>87</v>
      </c>
      <c r="AW294" s="11" t="s">
        <v>32</v>
      </c>
      <c r="AX294" s="11" t="s">
        <v>76</v>
      </c>
      <c r="AY294" s="179" t="s">
        <v>167</v>
      </c>
    </row>
    <row r="295" spans="2:65" s="11" customFormat="1" ht="25.5" customHeight="1">
      <c r="B295" s="172"/>
      <c r="C295" s="173"/>
      <c r="D295" s="173"/>
      <c r="E295" s="174" t="s">
        <v>5</v>
      </c>
      <c r="F295" s="249" t="s">
        <v>457</v>
      </c>
      <c r="G295" s="250"/>
      <c r="H295" s="250"/>
      <c r="I295" s="250"/>
      <c r="J295" s="173"/>
      <c r="K295" s="175">
        <v>1.04</v>
      </c>
      <c r="L295" s="173"/>
      <c r="M295" s="173"/>
      <c r="N295" s="173"/>
      <c r="O295" s="173"/>
      <c r="P295" s="173"/>
      <c r="Q295" s="173"/>
      <c r="R295" s="176"/>
      <c r="T295" s="177"/>
      <c r="U295" s="173"/>
      <c r="V295" s="173"/>
      <c r="W295" s="173"/>
      <c r="X295" s="173"/>
      <c r="Y295" s="173"/>
      <c r="Z295" s="173"/>
      <c r="AA295" s="178"/>
      <c r="AT295" s="179" t="s">
        <v>182</v>
      </c>
      <c r="AU295" s="179" t="s">
        <v>87</v>
      </c>
      <c r="AV295" s="11" t="s">
        <v>87</v>
      </c>
      <c r="AW295" s="11" t="s">
        <v>32</v>
      </c>
      <c r="AX295" s="11" t="s">
        <v>76</v>
      </c>
      <c r="AY295" s="179" t="s">
        <v>167</v>
      </c>
    </row>
    <row r="296" spans="2:65" s="11" customFormat="1" ht="25.5" customHeight="1">
      <c r="B296" s="172"/>
      <c r="C296" s="173"/>
      <c r="D296" s="173"/>
      <c r="E296" s="174" t="s">
        <v>5</v>
      </c>
      <c r="F296" s="249" t="s">
        <v>458</v>
      </c>
      <c r="G296" s="250"/>
      <c r="H296" s="250"/>
      <c r="I296" s="250"/>
      <c r="J296" s="173"/>
      <c r="K296" s="175">
        <v>-11.135999999999999</v>
      </c>
      <c r="L296" s="173"/>
      <c r="M296" s="173"/>
      <c r="N296" s="173"/>
      <c r="O296" s="173"/>
      <c r="P296" s="173"/>
      <c r="Q296" s="173"/>
      <c r="R296" s="176"/>
      <c r="T296" s="177"/>
      <c r="U296" s="173"/>
      <c r="V296" s="173"/>
      <c r="W296" s="173"/>
      <c r="X296" s="173"/>
      <c r="Y296" s="173"/>
      <c r="Z296" s="173"/>
      <c r="AA296" s="178"/>
      <c r="AT296" s="179" t="s">
        <v>182</v>
      </c>
      <c r="AU296" s="179" t="s">
        <v>87</v>
      </c>
      <c r="AV296" s="11" t="s">
        <v>87</v>
      </c>
      <c r="AW296" s="11" t="s">
        <v>32</v>
      </c>
      <c r="AX296" s="11" t="s">
        <v>76</v>
      </c>
      <c r="AY296" s="179" t="s">
        <v>167</v>
      </c>
    </row>
    <row r="297" spans="2:65" s="12" customFormat="1" ht="16.5" customHeight="1">
      <c r="B297" s="180"/>
      <c r="C297" s="181"/>
      <c r="D297" s="181"/>
      <c r="E297" s="182" t="s">
        <v>5</v>
      </c>
      <c r="F297" s="247" t="s">
        <v>225</v>
      </c>
      <c r="G297" s="248"/>
      <c r="H297" s="248"/>
      <c r="I297" s="248"/>
      <c r="J297" s="181"/>
      <c r="K297" s="183">
        <v>79.784000000000006</v>
      </c>
      <c r="L297" s="181"/>
      <c r="M297" s="181"/>
      <c r="N297" s="181"/>
      <c r="O297" s="181"/>
      <c r="P297" s="181"/>
      <c r="Q297" s="181"/>
      <c r="R297" s="184"/>
      <c r="T297" s="185"/>
      <c r="U297" s="181"/>
      <c r="V297" s="181"/>
      <c r="W297" s="181"/>
      <c r="X297" s="181"/>
      <c r="Y297" s="181"/>
      <c r="Z297" s="181"/>
      <c r="AA297" s="186"/>
      <c r="AT297" s="187" t="s">
        <v>182</v>
      </c>
      <c r="AU297" s="187" t="s">
        <v>87</v>
      </c>
      <c r="AV297" s="12" t="s">
        <v>172</v>
      </c>
      <c r="AW297" s="12" t="s">
        <v>32</v>
      </c>
      <c r="AX297" s="12" t="s">
        <v>82</v>
      </c>
      <c r="AY297" s="187" t="s">
        <v>167</v>
      </c>
    </row>
    <row r="298" spans="2:65" s="1" customFormat="1" ht="25.5" customHeight="1">
      <c r="B298" s="134"/>
      <c r="C298" s="188" t="s">
        <v>459</v>
      </c>
      <c r="D298" s="188" t="s">
        <v>227</v>
      </c>
      <c r="E298" s="189" t="s">
        <v>460</v>
      </c>
      <c r="F298" s="251" t="s">
        <v>461</v>
      </c>
      <c r="G298" s="251"/>
      <c r="H298" s="251"/>
      <c r="I298" s="251"/>
      <c r="J298" s="190" t="s">
        <v>234</v>
      </c>
      <c r="K298" s="191">
        <v>81.38</v>
      </c>
      <c r="L298" s="252">
        <v>0</v>
      </c>
      <c r="M298" s="252"/>
      <c r="N298" s="253">
        <f>ROUND(L298*K298,3)</f>
        <v>0</v>
      </c>
      <c r="O298" s="254"/>
      <c r="P298" s="254"/>
      <c r="Q298" s="254"/>
      <c r="R298" s="137"/>
      <c r="T298" s="168" t="s">
        <v>5</v>
      </c>
      <c r="U298" s="45" t="s">
        <v>43</v>
      </c>
      <c r="V298" s="37"/>
      <c r="W298" s="169">
        <f>V298*K298</f>
        <v>0</v>
      </c>
      <c r="X298" s="169">
        <v>1.01E-2</v>
      </c>
      <c r="Y298" s="169">
        <f>X298*K298</f>
        <v>0.82193799999999995</v>
      </c>
      <c r="Z298" s="169">
        <v>0</v>
      </c>
      <c r="AA298" s="170">
        <f>Z298*K298</f>
        <v>0</v>
      </c>
      <c r="AR298" s="21" t="s">
        <v>342</v>
      </c>
      <c r="AT298" s="21" t="s">
        <v>227</v>
      </c>
      <c r="AU298" s="21" t="s">
        <v>87</v>
      </c>
      <c r="AY298" s="21" t="s">
        <v>167</v>
      </c>
      <c r="BE298" s="110">
        <f>IF(U298="základná",N298,0)</f>
        <v>0</v>
      </c>
      <c r="BF298" s="110">
        <f>IF(U298="znížená",N298,0)</f>
        <v>0</v>
      </c>
      <c r="BG298" s="110">
        <f>IF(U298="zákl. prenesená",N298,0)</f>
        <v>0</v>
      </c>
      <c r="BH298" s="110">
        <f>IF(U298="zníž. prenesená",N298,0)</f>
        <v>0</v>
      </c>
      <c r="BI298" s="110">
        <f>IF(U298="nulová",N298,0)</f>
        <v>0</v>
      </c>
      <c r="BJ298" s="21" t="s">
        <v>87</v>
      </c>
      <c r="BK298" s="171">
        <f>ROUND(L298*K298,3)</f>
        <v>0</v>
      </c>
      <c r="BL298" s="21" t="s">
        <v>255</v>
      </c>
      <c r="BM298" s="21" t="s">
        <v>462</v>
      </c>
    </row>
    <row r="299" spans="2:65" s="1" customFormat="1" ht="25.5" customHeight="1">
      <c r="B299" s="134"/>
      <c r="C299" s="163" t="s">
        <v>463</v>
      </c>
      <c r="D299" s="163" t="s">
        <v>168</v>
      </c>
      <c r="E299" s="164" t="s">
        <v>464</v>
      </c>
      <c r="F299" s="244" t="s">
        <v>465</v>
      </c>
      <c r="G299" s="244"/>
      <c r="H299" s="244"/>
      <c r="I299" s="244"/>
      <c r="J299" s="165" t="s">
        <v>219</v>
      </c>
      <c r="K299" s="166">
        <v>79.8</v>
      </c>
      <c r="L299" s="255">
        <v>0</v>
      </c>
      <c r="M299" s="255"/>
      <c r="N299" s="254">
        <f>ROUND(L299*K299,3)</f>
        <v>0</v>
      </c>
      <c r="O299" s="254"/>
      <c r="P299" s="254"/>
      <c r="Q299" s="254"/>
      <c r="R299" s="137"/>
      <c r="T299" s="168" t="s">
        <v>5</v>
      </c>
      <c r="U299" s="45" t="s">
        <v>43</v>
      </c>
      <c r="V299" s="37"/>
      <c r="W299" s="169">
        <f>V299*K299</f>
        <v>0</v>
      </c>
      <c r="X299" s="169">
        <v>5.0000000000000001E-4</v>
      </c>
      <c r="Y299" s="169">
        <f>X299*K299</f>
        <v>3.9899999999999998E-2</v>
      </c>
      <c r="Z299" s="169">
        <v>0</v>
      </c>
      <c r="AA299" s="170">
        <f>Z299*K299</f>
        <v>0</v>
      </c>
      <c r="AR299" s="21" t="s">
        <v>255</v>
      </c>
      <c r="AT299" s="21" t="s">
        <v>168</v>
      </c>
      <c r="AU299" s="21" t="s">
        <v>87</v>
      </c>
      <c r="AY299" s="21" t="s">
        <v>167</v>
      </c>
      <c r="BE299" s="110">
        <f>IF(U299="základná",N299,0)</f>
        <v>0</v>
      </c>
      <c r="BF299" s="110">
        <f>IF(U299="znížená",N299,0)</f>
        <v>0</v>
      </c>
      <c r="BG299" s="110">
        <f>IF(U299="zákl. prenesená",N299,0)</f>
        <v>0</v>
      </c>
      <c r="BH299" s="110">
        <f>IF(U299="zníž. prenesená",N299,0)</f>
        <v>0</v>
      </c>
      <c r="BI299" s="110">
        <f>IF(U299="nulová",N299,0)</f>
        <v>0</v>
      </c>
      <c r="BJ299" s="21" t="s">
        <v>87</v>
      </c>
      <c r="BK299" s="171">
        <f>ROUND(L299*K299,3)</f>
        <v>0</v>
      </c>
      <c r="BL299" s="21" t="s">
        <v>255</v>
      </c>
      <c r="BM299" s="21" t="s">
        <v>466</v>
      </c>
    </row>
    <row r="300" spans="2:65" s="11" customFormat="1" ht="16.5" customHeight="1">
      <c r="B300" s="172"/>
      <c r="C300" s="173"/>
      <c r="D300" s="173"/>
      <c r="E300" s="174" t="s">
        <v>5</v>
      </c>
      <c r="F300" s="245" t="s">
        <v>467</v>
      </c>
      <c r="G300" s="246"/>
      <c r="H300" s="246"/>
      <c r="I300" s="246"/>
      <c r="J300" s="173"/>
      <c r="K300" s="175">
        <v>21</v>
      </c>
      <c r="L300" s="173"/>
      <c r="M300" s="173"/>
      <c r="N300" s="173"/>
      <c r="O300" s="173"/>
      <c r="P300" s="173"/>
      <c r="Q300" s="173"/>
      <c r="R300" s="176"/>
      <c r="T300" s="177"/>
      <c r="U300" s="173"/>
      <c r="V300" s="173"/>
      <c r="W300" s="173"/>
      <c r="X300" s="173"/>
      <c r="Y300" s="173"/>
      <c r="Z300" s="173"/>
      <c r="AA300" s="178"/>
      <c r="AT300" s="179" t="s">
        <v>182</v>
      </c>
      <c r="AU300" s="179" t="s">
        <v>87</v>
      </c>
      <c r="AV300" s="11" t="s">
        <v>87</v>
      </c>
      <c r="AW300" s="11" t="s">
        <v>32</v>
      </c>
      <c r="AX300" s="11" t="s">
        <v>76</v>
      </c>
      <c r="AY300" s="179" t="s">
        <v>167</v>
      </c>
    </row>
    <row r="301" spans="2:65" s="11" customFormat="1" ht="16.5" customHeight="1">
      <c r="B301" s="172"/>
      <c r="C301" s="173"/>
      <c r="D301" s="173"/>
      <c r="E301" s="174" t="s">
        <v>5</v>
      </c>
      <c r="F301" s="249" t="s">
        <v>468</v>
      </c>
      <c r="G301" s="250"/>
      <c r="H301" s="250"/>
      <c r="I301" s="250"/>
      <c r="J301" s="173"/>
      <c r="K301" s="175">
        <v>16.8</v>
      </c>
      <c r="L301" s="173"/>
      <c r="M301" s="173"/>
      <c r="N301" s="173"/>
      <c r="O301" s="173"/>
      <c r="P301" s="173"/>
      <c r="Q301" s="173"/>
      <c r="R301" s="176"/>
      <c r="T301" s="177"/>
      <c r="U301" s="173"/>
      <c r="V301" s="173"/>
      <c r="W301" s="173"/>
      <c r="X301" s="173"/>
      <c r="Y301" s="173"/>
      <c r="Z301" s="173"/>
      <c r="AA301" s="178"/>
      <c r="AT301" s="179" t="s">
        <v>182</v>
      </c>
      <c r="AU301" s="179" t="s">
        <v>87</v>
      </c>
      <c r="AV301" s="11" t="s">
        <v>87</v>
      </c>
      <c r="AW301" s="11" t="s">
        <v>32</v>
      </c>
      <c r="AX301" s="11" t="s">
        <v>76</v>
      </c>
      <c r="AY301" s="179" t="s">
        <v>167</v>
      </c>
    </row>
    <row r="302" spans="2:65" s="11" customFormat="1" ht="16.5" customHeight="1">
      <c r="B302" s="172"/>
      <c r="C302" s="173"/>
      <c r="D302" s="173"/>
      <c r="E302" s="174" t="s">
        <v>5</v>
      </c>
      <c r="F302" s="249" t="s">
        <v>469</v>
      </c>
      <c r="G302" s="250"/>
      <c r="H302" s="250"/>
      <c r="I302" s="250"/>
      <c r="J302" s="173"/>
      <c r="K302" s="175">
        <v>16.8</v>
      </c>
      <c r="L302" s="173"/>
      <c r="M302" s="173"/>
      <c r="N302" s="173"/>
      <c r="O302" s="173"/>
      <c r="P302" s="173"/>
      <c r="Q302" s="173"/>
      <c r="R302" s="176"/>
      <c r="T302" s="177"/>
      <c r="U302" s="173"/>
      <c r="V302" s="173"/>
      <c r="W302" s="173"/>
      <c r="X302" s="173"/>
      <c r="Y302" s="173"/>
      <c r="Z302" s="173"/>
      <c r="AA302" s="178"/>
      <c r="AT302" s="179" t="s">
        <v>182</v>
      </c>
      <c r="AU302" s="179" t="s">
        <v>87</v>
      </c>
      <c r="AV302" s="11" t="s">
        <v>87</v>
      </c>
      <c r="AW302" s="11" t="s">
        <v>32</v>
      </c>
      <c r="AX302" s="11" t="s">
        <v>76</v>
      </c>
      <c r="AY302" s="179" t="s">
        <v>167</v>
      </c>
    </row>
    <row r="303" spans="2:65" s="11" customFormat="1" ht="16.5" customHeight="1">
      <c r="B303" s="172"/>
      <c r="C303" s="173"/>
      <c r="D303" s="173"/>
      <c r="E303" s="174" t="s">
        <v>5</v>
      </c>
      <c r="F303" s="249" t="s">
        <v>470</v>
      </c>
      <c r="G303" s="250"/>
      <c r="H303" s="250"/>
      <c r="I303" s="250"/>
      <c r="J303" s="173"/>
      <c r="K303" s="175">
        <v>25.2</v>
      </c>
      <c r="L303" s="173"/>
      <c r="M303" s="173"/>
      <c r="N303" s="173"/>
      <c r="O303" s="173"/>
      <c r="P303" s="173"/>
      <c r="Q303" s="173"/>
      <c r="R303" s="176"/>
      <c r="T303" s="177"/>
      <c r="U303" s="173"/>
      <c r="V303" s="173"/>
      <c r="W303" s="173"/>
      <c r="X303" s="173"/>
      <c r="Y303" s="173"/>
      <c r="Z303" s="173"/>
      <c r="AA303" s="178"/>
      <c r="AT303" s="179" t="s">
        <v>182</v>
      </c>
      <c r="AU303" s="179" t="s">
        <v>87</v>
      </c>
      <c r="AV303" s="11" t="s">
        <v>87</v>
      </c>
      <c r="AW303" s="11" t="s">
        <v>32</v>
      </c>
      <c r="AX303" s="11" t="s">
        <v>76</v>
      </c>
      <c r="AY303" s="179" t="s">
        <v>167</v>
      </c>
    </row>
    <row r="304" spans="2:65" s="12" customFormat="1" ht="16.5" customHeight="1">
      <c r="B304" s="180"/>
      <c r="C304" s="181"/>
      <c r="D304" s="181"/>
      <c r="E304" s="182" t="s">
        <v>5</v>
      </c>
      <c r="F304" s="247" t="s">
        <v>211</v>
      </c>
      <c r="G304" s="248"/>
      <c r="H304" s="248"/>
      <c r="I304" s="248"/>
      <c r="J304" s="181"/>
      <c r="K304" s="183">
        <v>79.8</v>
      </c>
      <c r="L304" s="181"/>
      <c r="M304" s="181"/>
      <c r="N304" s="181"/>
      <c r="O304" s="181"/>
      <c r="P304" s="181"/>
      <c r="Q304" s="181"/>
      <c r="R304" s="184"/>
      <c r="T304" s="185"/>
      <c r="U304" s="181"/>
      <c r="V304" s="181"/>
      <c r="W304" s="181"/>
      <c r="X304" s="181"/>
      <c r="Y304" s="181"/>
      <c r="Z304" s="181"/>
      <c r="AA304" s="186"/>
      <c r="AT304" s="187" t="s">
        <v>182</v>
      </c>
      <c r="AU304" s="187" t="s">
        <v>87</v>
      </c>
      <c r="AV304" s="12" t="s">
        <v>172</v>
      </c>
      <c r="AW304" s="12" t="s">
        <v>32</v>
      </c>
      <c r="AX304" s="12" t="s">
        <v>82</v>
      </c>
      <c r="AY304" s="187" t="s">
        <v>167</v>
      </c>
    </row>
    <row r="305" spans="2:65" s="1" customFormat="1" ht="16.5" customHeight="1">
      <c r="B305" s="134"/>
      <c r="C305" s="188" t="s">
        <v>471</v>
      </c>
      <c r="D305" s="188" t="s">
        <v>227</v>
      </c>
      <c r="E305" s="189" t="s">
        <v>472</v>
      </c>
      <c r="F305" s="251" t="s">
        <v>473</v>
      </c>
      <c r="G305" s="251"/>
      <c r="H305" s="251"/>
      <c r="I305" s="251"/>
      <c r="J305" s="190" t="s">
        <v>219</v>
      </c>
      <c r="K305" s="191">
        <v>80.597999999999999</v>
      </c>
      <c r="L305" s="252">
        <v>0</v>
      </c>
      <c r="M305" s="252"/>
      <c r="N305" s="253">
        <f>ROUND(L305*K305,3)</f>
        <v>0</v>
      </c>
      <c r="O305" s="254"/>
      <c r="P305" s="254"/>
      <c r="Q305" s="254"/>
      <c r="R305" s="137"/>
      <c r="T305" s="168" t="s">
        <v>5</v>
      </c>
      <c r="U305" s="45" t="s">
        <v>43</v>
      </c>
      <c r="V305" s="37"/>
      <c r="W305" s="169">
        <f>V305*K305</f>
        <v>0</v>
      </c>
      <c r="X305" s="169">
        <v>5.1000000000000004E-4</v>
      </c>
      <c r="Y305" s="169">
        <f>X305*K305</f>
        <v>4.1104979999999999E-2</v>
      </c>
      <c r="Z305" s="169">
        <v>0</v>
      </c>
      <c r="AA305" s="170">
        <f>Z305*K305</f>
        <v>0</v>
      </c>
      <c r="AR305" s="21" t="s">
        <v>342</v>
      </c>
      <c r="AT305" s="21" t="s">
        <v>227</v>
      </c>
      <c r="AU305" s="21" t="s">
        <v>87</v>
      </c>
      <c r="AY305" s="21" t="s">
        <v>167</v>
      </c>
      <c r="BE305" s="110">
        <f>IF(U305="základná",N305,0)</f>
        <v>0</v>
      </c>
      <c r="BF305" s="110">
        <f>IF(U305="znížená",N305,0)</f>
        <v>0</v>
      </c>
      <c r="BG305" s="110">
        <f>IF(U305="zákl. prenesená",N305,0)</f>
        <v>0</v>
      </c>
      <c r="BH305" s="110">
        <f>IF(U305="zníž. prenesená",N305,0)</f>
        <v>0</v>
      </c>
      <c r="BI305" s="110">
        <f>IF(U305="nulová",N305,0)</f>
        <v>0</v>
      </c>
      <c r="BJ305" s="21" t="s">
        <v>87</v>
      </c>
      <c r="BK305" s="171">
        <f>ROUND(L305*K305,3)</f>
        <v>0</v>
      </c>
      <c r="BL305" s="21" t="s">
        <v>255</v>
      </c>
      <c r="BM305" s="21" t="s">
        <v>474</v>
      </c>
    </row>
    <row r="306" spans="2:65" s="1" customFormat="1" ht="25.5" customHeight="1">
      <c r="B306" s="134"/>
      <c r="C306" s="163" t="s">
        <v>475</v>
      </c>
      <c r="D306" s="163" t="s">
        <v>168</v>
      </c>
      <c r="E306" s="164" t="s">
        <v>476</v>
      </c>
      <c r="F306" s="244" t="s">
        <v>477</v>
      </c>
      <c r="G306" s="244"/>
      <c r="H306" s="244"/>
      <c r="I306" s="244"/>
      <c r="J306" s="165" t="s">
        <v>373</v>
      </c>
      <c r="K306" s="167">
        <v>0</v>
      </c>
      <c r="L306" s="255">
        <v>0</v>
      </c>
      <c r="M306" s="255"/>
      <c r="N306" s="254">
        <f>ROUND(L306*K306,3)</f>
        <v>0</v>
      </c>
      <c r="O306" s="254"/>
      <c r="P306" s="254"/>
      <c r="Q306" s="254"/>
      <c r="R306" s="137"/>
      <c r="T306" s="168" t="s">
        <v>5</v>
      </c>
      <c r="U306" s="45" t="s">
        <v>43</v>
      </c>
      <c r="V306" s="37"/>
      <c r="W306" s="169">
        <f>V306*K306</f>
        <v>0</v>
      </c>
      <c r="X306" s="169">
        <v>0</v>
      </c>
      <c r="Y306" s="169">
        <f>X306*K306</f>
        <v>0</v>
      </c>
      <c r="Z306" s="169">
        <v>0</v>
      </c>
      <c r="AA306" s="170">
        <f>Z306*K306</f>
        <v>0</v>
      </c>
      <c r="AR306" s="21" t="s">
        <v>255</v>
      </c>
      <c r="AT306" s="21" t="s">
        <v>168</v>
      </c>
      <c r="AU306" s="21" t="s">
        <v>87</v>
      </c>
      <c r="AY306" s="21" t="s">
        <v>167</v>
      </c>
      <c r="BE306" s="110">
        <f>IF(U306="základná",N306,0)</f>
        <v>0</v>
      </c>
      <c r="BF306" s="110">
        <f>IF(U306="znížená",N306,0)</f>
        <v>0</v>
      </c>
      <c r="BG306" s="110">
        <f>IF(U306="zákl. prenesená",N306,0)</f>
        <v>0</v>
      </c>
      <c r="BH306" s="110">
        <f>IF(U306="zníž. prenesená",N306,0)</f>
        <v>0</v>
      </c>
      <c r="BI306" s="110">
        <f>IF(U306="nulová",N306,0)</f>
        <v>0</v>
      </c>
      <c r="BJ306" s="21" t="s">
        <v>87</v>
      </c>
      <c r="BK306" s="171">
        <f>ROUND(L306*K306,3)</f>
        <v>0</v>
      </c>
      <c r="BL306" s="21" t="s">
        <v>255</v>
      </c>
      <c r="BM306" s="21" t="s">
        <v>478</v>
      </c>
    </row>
    <row r="307" spans="2:65" s="10" customFormat="1" ht="29.9" customHeight="1">
      <c r="B307" s="152"/>
      <c r="C307" s="153"/>
      <c r="D307" s="162" t="s">
        <v>137</v>
      </c>
      <c r="E307" s="162"/>
      <c r="F307" s="162"/>
      <c r="G307" s="162"/>
      <c r="H307" s="162"/>
      <c r="I307" s="162"/>
      <c r="J307" s="162"/>
      <c r="K307" s="162"/>
      <c r="L307" s="162"/>
      <c r="M307" s="162"/>
      <c r="N307" s="256">
        <f>BK307</f>
        <v>0</v>
      </c>
      <c r="O307" s="257"/>
      <c r="P307" s="257"/>
      <c r="Q307" s="257"/>
      <c r="R307" s="155"/>
      <c r="T307" s="156"/>
      <c r="U307" s="153"/>
      <c r="V307" s="153"/>
      <c r="W307" s="157">
        <f>SUM(W308:W314)</f>
        <v>0</v>
      </c>
      <c r="X307" s="153"/>
      <c r="Y307" s="157">
        <f>SUM(Y308:Y314)</f>
        <v>2.2321000000000003E-3</v>
      </c>
      <c r="Z307" s="153"/>
      <c r="AA307" s="158">
        <f>SUM(AA308:AA314)</f>
        <v>0</v>
      </c>
      <c r="AR307" s="159" t="s">
        <v>87</v>
      </c>
      <c r="AT307" s="160" t="s">
        <v>75</v>
      </c>
      <c r="AU307" s="160" t="s">
        <v>82</v>
      </c>
      <c r="AY307" s="159" t="s">
        <v>167</v>
      </c>
      <c r="BK307" s="161">
        <f>SUM(BK308:BK314)</f>
        <v>0</v>
      </c>
    </row>
    <row r="308" spans="2:65" s="1" customFormat="1" ht="38.25" customHeight="1">
      <c r="B308" s="134"/>
      <c r="C308" s="163" t="s">
        <v>479</v>
      </c>
      <c r="D308" s="163" t="s">
        <v>168</v>
      </c>
      <c r="E308" s="164" t="s">
        <v>480</v>
      </c>
      <c r="F308" s="244" t="s">
        <v>481</v>
      </c>
      <c r="G308" s="244"/>
      <c r="H308" s="244"/>
      <c r="I308" s="244"/>
      <c r="J308" s="165" t="s">
        <v>234</v>
      </c>
      <c r="K308" s="166">
        <v>4.8</v>
      </c>
      <c r="L308" s="255">
        <v>0</v>
      </c>
      <c r="M308" s="255"/>
      <c r="N308" s="254">
        <f>ROUND(L308*K308,3)</f>
        <v>0</v>
      </c>
      <c r="O308" s="254"/>
      <c r="P308" s="254"/>
      <c r="Q308" s="254"/>
      <c r="R308" s="137"/>
      <c r="T308" s="168" t="s">
        <v>5</v>
      </c>
      <c r="U308" s="45" t="s">
        <v>43</v>
      </c>
      <c r="V308" s="37"/>
      <c r="W308" s="169">
        <f>V308*K308</f>
        <v>0</v>
      </c>
      <c r="X308" s="169">
        <v>0</v>
      </c>
      <c r="Y308" s="169">
        <f>X308*K308</f>
        <v>0</v>
      </c>
      <c r="Z308" s="169">
        <v>0</v>
      </c>
      <c r="AA308" s="170">
        <f>Z308*K308</f>
        <v>0</v>
      </c>
      <c r="AR308" s="21" t="s">
        <v>255</v>
      </c>
      <c r="AT308" s="21" t="s">
        <v>168</v>
      </c>
      <c r="AU308" s="21" t="s">
        <v>87</v>
      </c>
      <c r="AY308" s="21" t="s">
        <v>167</v>
      </c>
      <c r="BE308" s="110">
        <f>IF(U308="základná",N308,0)</f>
        <v>0</v>
      </c>
      <c r="BF308" s="110">
        <f>IF(U308="znížená",N308,0)</f>
        <v>0</v>
      </c>
      <c r="BG308" s="110">
        <f>IF(U308="zákl. prenesená",N308,0)</f>
        <v>0</v>
      </c>
      <c r="BH308" s="110">
        <f>IF(U308="zníž. prenesená",N308,0)</f>
        <v>0</v>
      </c>
      <c r="BI308" s="110">
        <f>IF(U308="nulová",N308,0)</f>
        <v>0</v>
      </c>
      <c r="BJ308" s="21" t="s">
        <v>87</v>
      </c>
      <c r="BK308" s="171">
        <f>ROUND(L308*K308,3)</f>
        <v>0</v>
      </c>
      <c r="BL308" s="21" t="s">
        <v>255</v>
      </c>
      <c r="BM308" s="21" t="s">
        <v>482</v>
      </c>
    </row>
    <row r="309" spans="2:65" s="11" customFormat="1" ht="25.5" customHeight="1">
      <c r="B309" s="172"/>
      <c r="C309" s="173"/>
      <c r="D309" s="173"/>
      <c r="E309" s="174" t="s">
        <v>5</v>
      </c>
      <c r="F309" s="245" t="s">
        <v>483</v>
      </c>
      <c r="G309" s="246"/>
      <c r="H309" s="246"/>
      <c r="I309" s="246"/>
      <c r="J309" s="173"/>
      <c r="K309" s="175">
        <v>4.8</v>
      </c>
      <c r="L309" s="173"/>
      <c r="M309" s="173"/>
      <c r="N309" s="173"/>
      <c r="O309" s="173"/>
      <c r="P309" s="173"/>
      <c r="Q309" s="173"/>
      <c r="R309" s="176"/>
      <c r="T309" s="177"/>
      <c r="U309" s="173"/>
      <c r="V309" s="173"/>
      <c r="W309" s="173"/>
      <c r="X309" s="173"/>
      <c r="Y309" s="173"/>
      <c r="Z309" s="173"/>
      <c r="AA309" s="178"/>
      <c r="AT309" s="179" t="s">
        <v>182</v>
      </c>
      <c r="AU309" s="179" t="s">
        <v>87</v>
      </c>
      <c r="AV309" s="11" t="s">
        <v>87</v>
      </c>
      <c r="AW309" s="11" t="s">
        <v>32</v>
      </c>
      <c r="AX309" s="11" t="s">
        <v>82</v>
      </c>
      <c r="AY309" s="179" t="s">
        <v>167</v>
      </c>
    </row>
    <row r="310" spans="2:65" s="1" customFormat="1" ht="38.25" customHeight="1">
      <c r="B310" s="134"/>
      <c r="C310" s="163" t="s">
        <v>484</v>
      </c>
      <c r="D310" s="163" t="s">
        <v>168</v>
      </c>
      <c r="E310" s="164" t="s">
        <v>485</v>
      </c>
      <c r="F310" s="244" t="s">
        <v>486</v>
      </c>
      <c r="G310" s="244"/>
      <c r="H310" s="244"/>
      <c r="I310" s="244"/>
      <c r="J310" s="165" t="s">
        <v>234</v>
      </c>
      <c r="K310" s="166">
        <v>13.13</v>
      </c>
      <c r="L310" s="255">
        <v>0</v>
      </c>
      <c r="M310" s="255"/>
      <c r="N310" s="254">
        <f>ROUND(L310*K310,3)</f>
        <v>0</v>
      </c>
      <c r="O310" s="254"/>
      <c r="P310" s="254"/>
      <c r="Q310" s="254"/>
      <c r="R310" s="137"/>
      <c r="T310" s="168" t="s">
        <v>5</v>
      </c>
      <c r="U310" s="45" t="s">
        <v>43</v>
      </c>
      <c r="V310" s="37"/>
      <c r="W310" s="169">
        <f>V310*K310</f>
        <v>0</v>
      </c>
      <c r="X310" s="169">
        <v>1.7000000000000001E-4</v>
      </c>
      <c r="Y310" s="169">
        <f>X310*K310</f>
        <v>2.2321000000000003E-3</v>
      </c>
      <c r="Z310" s="169">
        <v>0</v>
      </c>
      <c r="AA310" s="170">
        <f>Z310*K310</f>
        <v>0</v>
      </c>
      <c r="AR310" s="21" t="s">
        <v>255</v>
      </c>
      <c r="AT310" s="21" t="s">
        <v>168</v>
      </c>
      <c r="AU310" s="21" t="s">
        <v>87</v>
      </c>
      <c r="AY310" s="21" t="s">
        <v>167</v>
      </c>
      <c r="BE310" s="110">
        <f>IF(U310="základná",N310,0)</f>
        <v>0</v>
      </c>
      <c r="BF310" s="110">
        <f>IF(U310="znížená",N310,0)</f>
        <v>0</v>
      </c>
      <c r="BG310" s="110">
        <f>IF(U310="zákl. prenesená",N310,0)</f>
        <v>0</v>
      </c>
      <c r="BH310" s="110">
        <f>IF(U310="zníž. prenesená",N310,0)</f>
        <v>0</v>
      </c>
      <c r="BI310" s="110">
        <f>IF(U310="nulová",N310,0)</f>
        <v>0</v>
      </c>
      <c r="BJ310" s="21" t="s">
        <v>87</v>
      </c>
      <c r="BK310" s="171">
        <f>ROUND(L310*K310,3)</f>
        <v>0</v>
      </c>
      <c r="BL310" s="21" t="s">
        <v>255</v>
      </c>
      <c r="BM310" s="21" t="s">
        <v>487</v>
      </c>
    </row>
    <row r="311" spans="2:65" s="11" customFormat="1" ht="25.5" customHeight="1">
      <c r="B311" s="172"/>
      <c r="C311" s="173"/>
      <c r="D311" s="173"/>
      <c r="E311" s="174" t="s">
        <v>5</v>
      </c>
      <c r="F311" s="245" t="s">
        <v>483</v>
      </c>
      <c r="G311" s="246"/>
      <c r="H311" s="246"/>
      <c r="I311" s="246"/>
      <c r="J311" s="173"/>
      <c r="K311" s="175">
        <v>4.8</v>
      </c>
      <c r="L311" s="173"/>
      <c r="M311" s="173"/>
      <c r="N311" s="173"/>
      <c r="O311" s="173"/>
      <c r="P311" s="173"/>
      <c r="Q311" s="173"/>
      <c r="R311" s="176"/>
      <c r="T311" s="177"/>
      <c r="U311" s="173"/>
      <c r="V311" s="173"/>
      <c r="W311" s="173"/>
      <c r="X311" s="173"/>
      <c r="Y311" s="173"/>
      <c r="Z311" s="173"/>
      <c r="AA311" s="178"/>
      <c r="AT311" s="179" t="s">
        <v>182</v>
      </c>
      <c r="AU311" s="179" t="s">
        <v>87</v>
      </c>
      <c r="AV311" s="11" t="s">
        <v>87</v>
      </c>
      <c r="AW311" s="11" t="s">
        <v>32</v>
      </c>
      <c r="AX311" s="11" t="s">
        <v>76</v>
      </c>
      <c r="AY311" s="179" t="s">
        <v>167</v>
      </c>
    </row>
    <row r="312" spans="2:65" s="11" customFormat="1" ht="25.5" customHeight="1">
      <c r="B312" s="172"/>
      <c r="C312" s="173"/>
      <c r="D312" s="173"/>
      <c r="E312" s="174" t="s">
        <v>5</v>
      </c>
      <c r="F312" s="249" t="s">
        <v>488</v>
      </c>
      <c r="G312" s="250"/>
      <c r="H312" s="250"/>
      <c r="I312" s="250"/>
      <c r="J312" s="173"/>
      <c r="K312" s="175">
        <v>8.33</v>
      </c>
      <c r="L312" s="173"/>
      <c r="M312" s="173"/>
      <c r="N312" s="173"/>
      <c r="O312" s="173"/>
      <c r="P312" s="173"/>
      <c r="Q312" s="173"/>
      <c r="R312" s="176"/>
      <c r="T312" s="177"/>
      <c r="U312" s="173"/>
      <c r="V312" s="173"/>
      <c r="W312" s="173"/>
      <c r="X312" s="173"/>
      <c r="Y312" s="173"/>
      <c r="Z312" s="173"/>
      <c r="AA312" s="178"/>
      <c r="AT312" s="179" t="s">
        <v>182</v>
      </c>
      <c r="AU312" s="179" t="s">
        <v>87</v>
      </c>
      <c r="AV312" s="11" t="s">
        <v>87</v>
      </c>
      <c r="AW312" s="11" t="s">
        <v>32</v>
      </c>
      <c r="AX312" s="11" t="s">
        <v>76</v>
      </c>
      <c r="AY312" s="179" t="s">
        <v>167</v>
      </c>
    </row>
    <row r="313" spans="2:65" s="12" customFormat="1" ht="16.5" customHeight="1">
      <c r="B313" s="180"/>
      <c r="C313" s="181"/>
      <c r="D313" s="181"/>
      <c r="E313" s="182" t="s">
        <v>5</v>
      </c>
      <c r="F313" s="247" t="s">
        <v>211</v>
      </c>
      <c r="G313" s="248"/>
      <c r="H313" s="248"/>
      <c r="I313" s="248"/>
      <c r="J313" s="181"/>
      <c r="K313" s="183">
        <v>13.13</v>
      </c>
      <c r="L313" s="181"/>
      <c r="M313" s="181"/>
      <c r="N313" s="181"/>
      <c r="O313" s="181"/>
      <c r="P313" s="181"/>
      <c r="Q313" s="181"/>
      <c r="R313" s="184"/>
      <c r="T313" s="185"/>
      <c r="U313" s="181"/>
      <c r="V313" s="181"/>
      <c r="W313" s="181"/>
      <c r="X313" s="181"/>
      <c r="Y313" s="181"/>
      <c r="Z313" s="181"/>
      <c r="AA313" s="186"/>
      <c r="AT313" s="187" t="s">
        <v>182</v>
      </c>
      <c r="AU313" s="187" t="s">
        <v>87</v>
      </c>
      <c r="AV313" s="12" t="s">
        <v>172</v>
      </c>
      <c r="AW313" s="12" t="s">
        <v>32</v>
      </c>
      <c r="AX313" s="12" t="s">
        <v>82</v>
      </c>
      <c r="AY313" s="187" t="s">
        <v>167</v>
      </c>
    </row>
    <row r="314" spans="2:65" s="1" customFormat="1" ht="25.5" customHeight="1">
      <c r="B314" s="134"/>
      <c r="C314" s="163" t="s">
        <v>489</v>
      </c>
      <c r="D314" s="163" t="s">
        <v>168</v>
      </c>
      <c r="E314" s="164" t="s">
        <v>490</v>
      </c>
      <c r="F314" s="244" t="s">
        <v>491</v>
      </c>
      <c r="G314" s="244"/>
      <c r="H314" s="244"/>
      <c r="I314" s="244"/>
      <c r="J314" s="165" t="s">
        <v>219</v>
      </c>
      <c r="K314" s="166">
        <v>9.8000000000000007</v>
      </c>
      <c r="L314" s="255">
        <v>0</v>
      </c>
      <c r="M314" s="255"/>
      <c r="N314" s="254">
        <f>ROUND(L314*K314,3)</f>
        <v>0</v>
      </c>
      <c r="O314" s="254"/>
      <c r="P314" s="254"/>
      <c r="Q314" s="254"/>
      <c r="R314" s="137"/>
      <c r="T314" s="168" t="s">
        <v>5</v>
      </c>
      <c r="U314" s="45" t="s">
        <v>43</v>
      </c>
      <c r="V314" s="37"/>
      <c r="W314" s="169">
        <f>V314*K314</f>
        <v>0</v>
      </c>
      <c r="X314" s="169">
        <v>0</v>
      </c>
      <c r="Y314" s="169">
        <f>X314*K314</f>
        <v>0</v>
      </c>
      <c r="Z314" s="169">
        <v>0</v>
      </c>
      <c r="AA314" s="170">
        <f>Z314*K314</f>
        <v>0</v>
      </c>
      <c r="AR314" s="21" t="s">
        <v>255</v>
      </c>
      <c r="AT314" s="21" t="s">
        <v>168</v>
      </c>
      <c r="AU314" s="21" t="s">
        <v>87</v>
      </c>
      <c r="AY314" s="21" t="s">
        <v>167</v>
      </c>
      <c r="BE314" s="110">
        <f>IF(U314="základná",N314,0)</f>
        <v>0</v>
      </c>
      <c r="BF314" s="110">
        <f>IF(U314="znížená",N314,0)</f>
        <v>0</v>
      </c>
      <c r="BG314" s="110">
        <f>IF(U314="zákl. prenesená",N314,0)</f>
        <v>0</v>
      </c>
      <c r="BH314" s="110">
        <f>IF(U314="zníž. prenesená",N314,0)</f>
        <v>0</v>
      </c>
      <c r="BI314" s="110">
        <f>IF(U314="nulová",N314,0)</f>
        <v>0</v>
      </c>
      <c r="BJ314" s="21" t="s">
        <v>87</v>
      </c>
      <c r="BK314" s="171">
        <f>ROUND(L314*K314,3)</f>
        <v>0</v>
      </c>
      <c r="BL314" s="21" t="s">
        <v>255</v>
      </c>
      <c r="BM314" s="21" t="s">
        <v>492</v>
      </c>
    </row>
    <row r="315" spans="2:65" s="10" customFormat="1" ht="29.9" customHeight="1">
      <c r="B315" s="152"/>
      <c r="C315" s="153"/>
      <c r="D315" s="162" t="s">
        <v>138</v>
      </c>
      <c r="E315" s="162"/>
      <c r="F315" s="162"/>
      <c r="G315" s="162"/>
      <c r="H315" s="162"/>
      <c r="I315" s="162"/>
      <c r="J315" s="162"/>
      <c r="K315" s="162"/>
      <c r="L315" s="162"/>
      <c r="M315" s="162"/>
      <c r="N315" s="256">
        <f>BK315</f>
        <v>0</v>
      </c>
      <c r="O315" s="257"/>
      <c r="P315" s="257"/>
      <c r="Q315" s="257"/>
      <c r="R315" s="155"/>
      <c r="T315" s="156"/>
      <c r="U315" s="153"/>
      <c r="V315" s="153"/>
      <c r="W315" s="157">
        <f>SUM(W316:W327)</f>
        <v>0</v>
      </c>
      <c r="X315" s="153"/>
      <c r="Y315" s="157">
        <f>SUM(Y316:Y327)</f>
        <v>2.194248E-2</v>
      </c>
      <c r="Z315" s="153"/>
      <c r="AA315" s="158">
        <f>SUM(AA316:AA327)</f>
        <v>0</v>
      </c>
      <c r="AR315" s="159" t="s">
        <v>87</v>
      </c>
      <c r="AT315" s="160" t="s">
        <v>75</v>
      </c>
      <c r="AU315" s="160" t="s">
        <v>82</v>
      </c>
      <c r="AY315" s="159" t="s">
        <v>167</v>
      </c>
      <c r="BK315" s="161">
        <f>SUM(BK316:BK327)</f>
        <v>0</v>
      </c>
    </row>
    <row r="316" spans="2:65" s="1" customFormat="1" ht="38.25" customHeight="1">
      <c r="B316" s="134"/>
      <c r="C316" s="163" t="s">
        <v>493</v>
      </c>
      <c r="D316" s="163" t="s">
        <v>168</v>
      </c>
      <c r="E316" s="164" t="s">
        <v>494</v>
      </c>
      <c r="F316" s="244" t="s">
        <v>495</v>
      </c>
      <c r="G316" s="244"/>
      <c r="H316" s="244"/>
      <c r="I316" s="244"/>
      <c r="J316" s="165" t="s">
        <v>234</v>
      </c>
      <c r="K316" s="166">
        <v>59.304000000000002</v>
      </c>
      <c r="L316" s="255">
        <v>0</v>
      </c>
      <c r="M316" s="255"/>
      <c r="N316" s="254">
        <f>ROUND(L316*K316,3)</f>
        <v>0</v>
      </c>
      <c r="O316" s="254"/>
      <c r="P316" s="254"/>
      <c r="Q316" s="254"/>
      <c r="R316" s="137"/>
      <c r="T316" s="168" t="s">
        <v>5</v>
      </c>
      <c r="U316" s="45" t="s">
        <v>43</v>
      </c>
      <c r="V316" s="37"/>
      <c r="W316" s="169">
        <f>V316*K316</f>
        <v>0</v>
      </c>
      <c r="X316" s="169">
        <v>1.7000000000000001E-4</v>
      </c>
      <c r="Y316" s="169">
        <f>X316*K316</f>
        <v>1.0081680000000001E-2</v>
      </c>
      <c r="Z316" s="169">
        <v>0</v>
      </c>
      <c r="AA316" s="170">
        <f>Z316*K316</f>
        <v>0</v>
      </c>
      <c r="AR316" s="21" t="s">
        <v>255</v>
      </c>
      <c r="AT316" s="21" t="s">
        <v>168</v>
      </c>
      <c r="AU316" s="21" t="s">
        <v>87</v>
      </c>
      <c r="AY316" s="21" t="s">
        <v>167</v>
      </c>
      <c r="BE316" s="110">
        <f>IF(U316="základná",N316,0)</f>
        <v>0</v>
      </c>
      <c r="BF316" s="110">
        <f>IF(U316="znížená",N316,0)</f>
        <v>0</v>
      </c>
      <c r="BG316" s="110">
        <f>IF(U316="zákl. prenesená",N316,0)</f>
        <v>0</v>
      </c>
      <c r="BH316" s="110">
        <f>IF(U316="zníž. prenesená",N316,0)</f>
        <v>0</v>
      </c>
      <c r="BI316" s="110">
        <f>IF(U316="nulová",N316,0)</f>
        <v>0</v>
      </c>
      <c r="BJ316" s="21" t="s">
        <v>87</v>
      </c>
      <c r="BK316" s="171">
        <f>ROUND(L316*K316,3)</f>
        <v>0</v>
      </c>
      <c r="BL316" s="21" t="s">
        <v>255</v>
      </c>
      <c r="BM316" s="21" t="s">
        <v>496</v>
      </c>
    </row>
    <row r="317" spans="2:65" s="11" customFormat="1" ht="25.5" customHeight="1">
      <c r="B317" s="172"/>
      <c r="C317" s="173"/>
      <c r="D317" s="173"/>
      <c r="E317" s="174" t="s">
        <v>5</v>
      </c>
      <c r="F317" s="245" t="s">
        <v>497</v>
      </c>
      <c r="G317" s="246"/>
      <c r="H317" s="246"/>
      <c r="I317" s="246"/>
      <c r="J317" s="173"/>
      <c r="K317" s="175">
        <v>15.16</v>
      </c>
      <c r="L317" s="173"/>
      <c r="M317" s="173"/>
      <c r="N317" s="173"/>
      <c r="O317" s="173"/>
      <c r="P317" s="173"/>
      <c r="Q317" s="173"/>
      <c r="R317" s="176"/>
      <c r="T317" s="177"/>
      <c r="U317" s="173"/>
      <c r="V317" s="173"/>
      <c r="W317" s="173"/>
      <c r="X317" s="173"/>
      <c r="Y317" s="173"/>
      <c r="Z317" s="173"/>
      <c r="AA317" s="178"/>
      <c r="AT317" s="179" t="s">
        <v>182</v>
      </c>
      <c r="AU317" s="179" t="s">
        <v>87</v>
      </c>
      <c r="AV317" s="11" t="s">
        <v>87</v>
      </c>
      <c r="AW317" s="11" t="s">
        <v>32</v>
      </c>
      <c r="AX317" s="11" t="s">
        <v>76</v>
      </c>
      <c r="AY317" s="179" t="s">
        <v>167</v>
      </c>
    </row>
    <row r="318" spans="2:65" s="11" customFormat="1" ht="25.5" customHeight="1">
      <c r="B318" s="172"/>
      <c r="C318" s="173"/>
      <c r="D318" s="173"/>
      <c r="E318" s="174" t="s">
        <v>5</v>
      </c>
      <c r="F318" s="249" t="s">
        <v>498</v>
      </c>
      <c r="G318" s="250"/>
      <c r="H318" s="250"/>
      <c r="I318" s="250"/>
      <c r="J318" s="173"/>
      <c r="K318" s="175">
        <v>14.492000000000001</v>
      </c>
      <c r="L318" s="173"/>
      <c r="M318" s="173"/>
      <c r="N318" s="173"/>
      <c r="O318" s="173"/>
      <c r="P318" s="173"/>
      <c r="Q318" s="173"/>
      <c r="R318" s="176"/>
      <c r="T318" s="177"/>
      <c r="U318" s="173"/>
      <c r="V318" s="173"/>
      <c r="W318" s="173"/>
      <c r="X318" s="173"/>
      <c r="Y318" s="173"/>
      <c r="Z318" s="173"/>
      <c r="AA318" s="178"/>
      <c r="AT318" s="179" t="s">
        <v>182</v>
      </c>
      <c r="AU318" s="179" t="s">
        <v>87</v>
      </c>
      <c r="AV318" s="11" t="s">
        <v>87</v>
      </c>
      <c r="AW318" s="11" t="s">
        <v>32</v>
      </c>
      <c r="AX318" s="11" t="s">
        <v>76</v>
      </c>
      <c r="AY318" s="179" t="s">
        <v>167</v>
      </c>
    </row>
    <row r="319" spans="2:65" s="11" customFormat="1" ht="25.5" customHeight="1">
      <c r="B319" s="172"/>
      <c r="C319" s="173"/>
      <c r="D319" s="173"/>
      <c r="E319" s="174" t="s">
        <v>5</v>
      </c>
      <c r="F319" s="249" t="s">
        <v>499</v>
      </c>
      <c r="G319" s="250"/>
      <c r="H319" s="250"/>
      <c r="I319" s="250"/>
      <c r="J319" s="173"/>
      <c r="K319" s="175">
        <v>14.492000000000001</v>
      </c>
      <c r="L319" s="173"/>
      <c r="M319" s="173"/>
      <c r="N319" s="173"/>
      <c r="O319" s="173"/>
      <c r="P319" s="173"/>
      <c r="Q319" s="173"/>
      <c r="R319" s="176"/>
      <c r="T319" s="177"/>
      <c r="U319" s="173"/>
      <c r="V319" s="173"/>
      <c r="W319" s="173"/>
      <c r="X319" s="173"/>
      <c r="Y319" s="173"/>
      <c r="Z319" s="173"/>
      <c r="AA319" s="178"/>
      <c r="AT319" s="179" t="s">
        <v>182</v>
      </c>
      <c r="AU319" s="179" t="s">
        <v>87</v>
      </c>
      <c r="AV319" s="11" t="s">
        <v>87</v>
      </c>
      <c r="AW319" s="11" t="s">
        <v>32</v>
      </c>
      <c r="AX319" s="11" t="s">
        <v>76</v>
      </c>
      <c r="AY319" s="179" t="s">
        <v>167</v>
      </c>
    </row>
    <row r="320" spans="2:65" s="11" customFormat="1" ht="25.5" customHeight="1">
      <c r="B320" s="172"/>
      <c r="C320" s="173"/>
      <c r="D320" s="173"/>
      <c r="E320" s="174" t="s">
        <v>5</v>
      </c>
      <c r="F320" s="249" t="s">
        <v>500</v>
      </c>
      <c r="G320" s="250"/>
      <c r="H320" s="250"/>
      <c r="I320" s="250"/>
      <c r="J320" s="173"/>
      <c r="K320" s="175">
        <v>15.16</v>
      </c>
      <c r="L320" s="173"/>
      <c r="M320" s="173"/>
      <c r="N320" s="173"/>
      <c r="O320" s="173"/>
      <c r="P320" s="173"/>
      <c r="Q320" s="173"/>
      <c r="R320" s="176"/>
      <c r="T320" s="177"/>
      <c r="U320" s="173"/>
      <c r="V320" s="173"/>
      <c r="W320" s="173"/>
      <c r="X320" s="173"/>
      <c r="Y320" s="173"/>
      <c r="Z320" s="173"/>
      <c r="AA320" s="178"/>
      <c r="AT320" s="179" t="s">
        <v>182</v>
      </c>
      <c r="AU320" s="179" t="s">
        <v>87</v>
      </c>
      <c r="AV320" s="11" t="s">
        <v>87</v>
      </c>
      <c r="AW320" s="11" t="s">
        <v>32</v>
      </c>
      <c r="AX320" s="11" t="s">
        <v>76</v>
      </c>
      <c r="AY320" s="179" t="s">
        <v>167</v>
      </c>
    </row>
    <row r="321" spans="2:65" s="12" customFormat="1" ht="16.5" customHeight="1">
      <c r="B321" s="180"/>
      <c r="C321" s="181"/>
      <c r="D321" s="181"/>
      <c r="E321" s="182" t="s">
        <v>5</v>
      </c>
      <c r="F321" s="247" t="s">
        <v>225</v>
      </c>
      <c r="G321" s="248"/>
      <c r="H321" s="248"/>
      <c r="I321" s="248"/>
      <c r="J321" s="181"/>
      <c r="K321" s="183">
        <v>59.304000000000002</v>
      </c>
      <c r="L321" s="181"/>
      <c r="M321" s="181"/>
      <c r="N321" s="181"/>
      <c r="O321" s="181"/>
      <c r="P321" s="181"/>
      <c r="Q321" s="181"/>
      <c r="R321" s="184"/>
      <c r="T321" s="185"/>
      <c r="U321" s="181"/>
      <c r="V321" s="181"/>
      <c r="W321" s="181"/>
      <c r="X321" s="181"/>
      <c r="Y321" s="181"/>
      <c r="Z321" s="181"/>
      <c r="AA321" s="186"/>
      <c r="AT321" s="187" t="s">
        <v>182</v>
      </c>
      <c r="AU321" s="187" t="s">
        <v>87</v>
      </c>
      <c r="AV321" s="12" t="s">
        <v>172</v>
      </c>
      <c r="AW321" s="12" t="s">
        <v>32</v>
      </c>
      <c r="AX321" s="12" t="s">
        <v>82</v>
      </c>
      <c r="AY321" s="187" t="s">
        <v>167</v>
      </c>
    </row>
    <row r="322" spans="2:65" s="1" customFormat="1" ht="38.25" customHeight="1">
      <c r="B322" s="134"/>
      <c r="C322" s="163" t="s">
        <v>501</v>
      </c>
      <c r="D322" s="163" t="s">
        <v>168</v>
      </c>
      <c r="E322" s="164" t="s">
        <v>502</v>
      </c>
      <c r="F322" s="244" t="s">
        <v>503</v>
      </c>
      <c r="G322" s="244"/>
      <c r="H322" s="244"/>
      <c r="I322" s="244"/>
      <c r="J322" s="165" t="s">
        <v>234</v>
      </c>
      <c r="K322" s="166">
        <v>59.304000000000002</v>
      </c>
      <c r="L322" s="255">
        <v>0</v>
      </c>
      <c r="M322" s="255"/>
      <c r="N322" s="254">
        <f>ROUND(L322*K322,3)</f>
        <v>0</v>
      </c>
      <c r="O322" s="254"/>
      <c r="P322" s="254"/>
      <c r="Q322" s="254"/>
      <c r="R322" s="137"/>
      <c r="T322" s="168" t="s">
        <v>5</v>
      </c>
      <c r="U322" s="45" t="s">
        <v>43</v>
      </c>
      <c r="V322" s="37"/>
      <c r="W322" s="169">
        <f>V322*K322</f>
        <v>0</v>
      </c>
      <c r="X322" s="169">
        <v>2.0000000000000001E-4</v>
      </c>
      <c r="Y322" s="169">
        <f>X322*K322</f>
        <v>1.1860800000000001E-2</v>
      </c>
      <c r="Z322" s="169">
        <v>0</v>
      </c>
      <c r="AA322" s="170">
        <f>Z322*K322</f>
        <v>0</v>
      </c>
      <c r="AR322" s="21" t="s">
        <v>255</v>
      </c>
      <c r="AT322" s="21" t="s">
        <v>168</v>
      </c>
      <c r="AU322" s="21" t="s">
        <v>87</v>
      </c>
      <c r="AY322" s="21" t="s">
        <v>167</v>
      </c>
      <c r="BE322" s="110">
        <f>IF(U322="základná",N322,0)</f>
        <v>0</v>
      </c>
      <c r="BF322" s="110">
        <f>IF(U322="znížená",N322,0)</f>
        <v>0</v>
      </c>
      <c r="BG322" s="110">
        <f>IF(U322="zákl. prenesená",N322,0)</f>
        <v>0</v>
      </c>
      <c r="BH322" s="110">
        <f>IF(U322="zníž. prenesená",N322,0)</f>
        <v>0</v>
      </c>
      <c r="BI322" s="110">
        <f>IF(U322="nulová",N322,0)</f>
        <v>0</v>
      </c>
      <c r="BJ322" s="21" t="s">
        <v>87</v>
      </c>
      <c r="BK322" s="171">
        <f>ROUND(L322*K322,3)</f>
        <v>0</v>
      </c>
      <c r="BL322" s="21" t="s">
        <v>255</v>
      </c>
      <c r="BM322" s="21" t="s">
        <v>504</v>
      </c>
    </row>
    <row r="323" spans="2:65" s="11" customFormat="1" ht="25.5" customHeight="1">
      <c r="B323" s="172"/>
      <c r="C323" s="173"/>
      <c r="D323" s="173"/>
      <c r="E323" s="174" t="s">
        <v>5</v>
      </c>
      <c r="F323" s="245" t="s">
        <v>497</v>
      </c>
      <c r="G323" s="246"/>
      <c r="H323" s="246"/>
      <c r="I323" s="246"/>
      <c r="J323" s="173"/>
      <c r="K323" s="175">
        <v>15.16</v>
      </c>
      <c r="L323" s="173"/>
      <c r="M323" s="173"/>
      <c r="N323" s="173"/>
      <c r="O323" s="173"/>
      <c r="P323" s="173"/>
      <c r="Q323" s="173"/>
      <c r="R323" s="176"/>
      <c r="T323" s="177"/>
      <c r="U323" s="173"/>
      <c r="V323" s="173"/>
      <c r="W323" s="173"/>
      <c r="X323" s="173"/>
      <c r="Y323" s="173"/>
      <c r="Z323" s="173"/>
      <c r="AA323" s="178"/>
      <c r="AT323" s="179" t="s">
        <v>182</v>
      </c>
      <c r="AU323" s="179" t="s">
        <v>87</v>
      </c>
      <c r="AV323" s="11" t="s">
        <v>87</v>
      </c>
      <c r="AW323" s="11" t="s">
        <v>32</v>
      </c>
      <c r="AX323" s="11" t="s">
        <v>76</v>
      </c>
      <c r="AY323" s="179" t="s">
        <v>167</v>
      </c>
    </row>
    <row r="324" spans="2:65" s="11" customFormat="1" ht="25.5" customHeight="1">
      <c r="B324" s="172"/>
      <c r="C324" s="173"/>
      <c r="D324" s="173"/>
      <c r="E324" s="174" t="s">
        <v>5</v>
      </c>
      <c r="F324" s="249" t="s">
        <v>498</v>
      </c>
      <c r="G324" s="250"/>
      <c r="H324" s="250"/>
      <c r="I324" s="250"/>
      <c r="J324" s="173"/>
      <c r="K324" s="175">
        <v>14.492000000000001</v>
      </c>
      <c r="L324" s="173"/>
      <c r="M324" s="173"/>
      <c r="N324" s="173"/>
      <c r="O324" s="173"/>
      <c r="P324" s="173"/>
      <c r="Q324" s="173"/>
      <c r="R324" s="176"/>
      <c r="T324" s="177"/>
      <c r="U324" s="173"/>
      <c r="V324" s="173"/>
      <c r="W324" s="173"/>
      <c r="X324" s="173"/>
      <c r="Y324" s="173"/>
      <c r="Z324" s="173"/>
      <c r="AA324" s="178"/>
      <c r="AT324" s="179" t="s">
        <v>182</v>
      </c>
      <c r="AU324" s="179" t="s">
        <v>87</v>
      </c>
      <c r="AV324" s="11" t="s">
        <v>87</v>
      </c>
      <c r="AW324" s="11" t="s">
        <v>32</v>
      </c>
      <c r="AX324" s="11" t="s">
        <v>76</v>
      </c>
      <c r="AY324" s="179" t="s">
        <v>167</v>
      </c>
    </row>
    <row r="325" spans="2:65" s="11" customFormat="1" ht="25.5" customHeight="1">
      <c r="B325" s="172"/>
      <c r="C325" s="173"/>
      <c r="D325" s="173"/>
      <c r="E325" s="174" t="s">
        <v>5</v>
      </c>
      <c r="F325" s="249" t="s">
        <v>499</v>
      </c>
      <c r="G325" s="250"/>
      <c r="H325" s="250"/>
      <c r="I325" s="250"/>
      <c r="J325" s="173"/>
      <c r="K325" s="175">
        <v>14.492000000000001</v>
      </c>
      <c r="L325" s="173"/>
      <c r="M325" s="173"/>
      <c r="N325" s="173"/>
      <c r="O325" s="173"/>
      <c r="P325" s="173"/>
      <c r="Q325" s="173"/>
      <c r="R325" s="176"/>
      <c r="T325" s="177"/>
      <c r="U325" s="173"/>
      <c r="V325" s="173"/>
      <c r="W325" s="173"/>
      <c r="X325" s="173"/>
      <c r="Y325" s="173"/>
      <c r="Z325" s="173"/>
      <c r="AA325" s="178"/>
      <c r="AT325" s="179" t="s">
        <v>182</v>
      </c>
      <c r="AU325" s="179" t="s">
        <v>87</v>
      </c>
      <c r="AV325" s="11" t="s">
        <v>87</v>
      </c>
      <c r="AW325" s="11" t="s">
        <v>32</v>
      </c>
      <c r="AX325" s="11" t="s">
        <v>76</v>
      </c>
      <c r="AY325" s="179" t="s">
        <v>167</v>
      </c>
    </row>
    <row r="326" spans="2:65" s="11" customFormat="1" ht="25.5" customHeight="1">
      <c r="B326" s="172"/>
      <c r="C326" s="173"/>
      <c r="D326" s="173"/>
      <c r="E326" s="174" t="s">
        <v>5</v>
      </c>
      <c r="F326" s="249" t="s">
        <v>500</v>
      </c>
      <c r="G326" s="250"/>
      <c r="H326" s="250"/>
      <c r="I326" s="250"/>
      <c r="J326" s="173"/>
      <c r="K326" s="175">
        <v>15.16</v>
      </c>
      <c r="L326" s="173"/>
      <c r="M326" s="173"/>
      <c r="N326" s="173"/>
      <c r="O326" s="173"/>
      <c r="P326" s="173"/>
      <c r="Q326" s="173"/>
      <c r="R326" s="176"/>
      <c r="T326" s="177"/>
      <c r="U326" s="173"/>
      <c r="V326" s="173"/>
      <c r="W326" s="173"/>
      <c r="X326" s="173"/>
      <c r="Y326" s="173"/>
      <c r="Z326" s="173"/>
      <c r="AA326" s="178"/>
      <c r="AT326" s="179" t="s">
        <v>182</v>
      </c>
      <c r="AU326" s="179" t="s">
        <v>87</v>
      </c>
      <c r="AV326" s="11" t="s">
        <v>87</v>
      </c>
      <c r="AW326" s="11" t="s">
        <v>32</v>
      </c>
      <c r="AX326" s="11" t="s">
        <v>76</v>
      </c>
      <c r="AY326" s="179" t="s">
        <v>167</v>
      </c>
    </row>
    <row r="327" spans="2:65" s="12" customFormat="1" ht="16.5" customHeight="1">
      <c r="B327" s="180"/>
      <c r="C327" s="181"/>
      <c r="D327" s="181"/>
      <c r="E327" s="182" t="s">
        <v>5</v>
      </c>
      <c r="F327" s="247" t="s">
        <v>225</v>
      </c>
      <c r="G327" s="248"/>
      <c r="H327" s="248"/>
      <c r="I327" s="248"/>
      <c r="J327" s="181"/>
      <c r="K327" s="183">
        <v>59.304000000000002</v>
      </c>
      <c r="L327" s="181"/>
      <c r="M327" s="181"/>
      <c r="N327" s="181"/>
      <c r="O327" s="181"/>
      <c r="P327" s="181"/>
      <c r="Q327" s="181"/>
      <c r="R327" s="184"/>
      <c r="T327" s="185"/>
      <c r="U327" s="181"/>
      <c r="V327" s="181"/>
      <c r="W327" s="181"/>
      <c r="X327" s="181"/>
      <c r="Y327" s="181"/>
      <c r="Z327" s="181"/>
      <c r="AA327" s="186"/>
      <c r="AT327" s="187" t="s">
        <v>182</v>
      </c>
      <c r="AU327" s="187" t="s">
        <v>87</v>
      </c>
      <c r="AV327" s="12" t="s">
        <v>172</v>
      </c>
      <c r="AW327" s="12" t="s">
        <v>32</v>
      </c>
      <c r="AX327" s="12" t="s">
        <v>82</v>
      </c>
      <c r="AY327" s="187" t="s">
        <v>167</v>
      </c>
    </row>
    <row r="328" spans="2:65" s="10" customFormat="1" ht="29.9" customHeight="1">
      <c r="B328" s="152"/>
      <c r="C328" s="153"/>
      <c r="D328" s="162" t="s">
        <v>139</v>
      </c>
      <c r="E328" s="162"/>
      <c r="F328" s="162"/>
      <c r="G328" s="162"/>
      <c r="H328" s="162"/>
      <c r="I328" s="162"/>
      <c r="J328" s="162"/>
      <c r="K328" s="162"/>
      <c r="L328" s="162"/>
      <c r="M328" s="162"/>
      <c r="N328" s="258">
        <f>BK328</f>
        <v>0</v>
      </c>
      <c r="O328" s="259"/>
      <c r="P328" s="259"/>
      <c r="Q328" s="259"/>
      <c r="R328" s="155"/>
      <c r="T328" s="156"/>
      <c r="U328" s="153"/>
      <c r="V328" s="153"/>
      <c r="W328" s="157">
        <f>SUM(W329:W331)</f>
        <v>0</v>
      </c>
      <c r="X328" s="153"/>
      <c r="Y328" s="157">
        <f>SUM(Y329:Y331)</f>
        <v>3.3376000000000003E-2</v>
      </c>
      <c r="Z328" s="153"/>
      <c r="AA328" s="158">
        <f>SUM(AA329:AA331)</f>
        <v>0</v>
      </c>
      <c r="AR328" s="159" t="s">
        <v>87</v>
      </c>
      <c r="AT328" s="160" t="s">
        <v>75</v>
      </c>
      <c r="AU328" s="160" t="s">
        <v>82</v>
      </c>
      <c r="AY328" s="159" t="s">
        <v>167</v>
      </c>
      <c r="BK328" s="161">
        <f>SUM(BK329:BK331)</f>
        <v>0</v>
      </c>
    </row>
    <row r="329" spans="2:65" s="1" customFormat="1" ht="16.5" customHeight="1">
      <c r="B329" s="134"/>
      <c r="C329" s="163" t="s">
        <v>505</v>
      </c>
      <c r="D329" s="163" t="s">
        <v>168</v>
      </c>
      <c r="E329" s="164" t="s">
        <v>506</v>
      </c>
      <c r="F329" s="244" t="s">
        <v>507</v>
      </c>
      <c r="G329" s="244"/>
      <c r="H329" s="244"/>
      <c r="I329" s="244"/>
      <c r="J329" s="165" t="s">
        <v>234</v>
      </c>
      <c r="K329" s="166">
        <v>1.6</v>
      </c>
      <c r="L329" s="255">
        <v>0</v>
      </c>
      <c r="M329" s="255"/>
      <c r="N329" s="254">
        <f>ROUND(L329*K329,3)</f>
        <v>0</v>
      </c>
      <c r="O329" s="254"/>
      <c r="P329" s="254"/>
      <c r="Q329" s="254"/>
      <c r="R329" s="137"/>
      <c r="T329" s="168" t="s">
        <v>5</v>
      </c>
      <c r="U329" s="45" t="s">
        <v>43</v>
      </c>
      <c r="V329" s="37"/>
      <c r="W329" s="169">
        <f>V329*K329</f>
        <v>0</v>
      </c>
      <c r="X329" s="169">
        <v>2.086E-2</v>
      </c>
      <c r="Y329" s="169">
        <f>X329*K329</f>
        <v>3.3376000000000003E-2</v>
      </c>
      <c r="Z329" s="169">
        <v>0</v>
      </c>
      <c r="AA329" s="170">
        <f>Z329*K329</f>
        <v>0</v>
      </c>
      <c r="AR329" s="21" t="s">
        <v>255</v>
      </c>
      <c r="AT329" s="21" t="s">
        <v>168</v>
      </c>
      <c r="AU329" s="21" t="s">
        <v>87</v>
      </c>
      <c r="AY329" s="21" t="s">
        <v>167</v>
      </c>
      <c r="BE329" s="110">
        <f>IF(U329="základná",N329,0)</f>
        <v>0</v>
      </c>
      <c r="BF329" s="110">
        <f>IF(U329="znížená",N329,0)</f>
        <v>0</v>
      </c>
      <c r="BG329" s="110">
        <f>IF(U329="zákl. prenesená",N329,0)</f>
        <v>0</v>
      </c>
      <c r="BH329" s="110">
        <f>IF(U329="zníž. prenesená",N329,0)</f>
        <v>0</v>
      </c>
      <c r="BI329" s="110">
        <f>IF(U329="nulová",N329,0)</f>
        <v>0</v>
      </c>
      <c r="BJ329" s="21" t="s">
        <v>87</v>
      </c>
      <c r="BK329" s="171">
        <f>ROUND(L329*K329,3)</f>
        <v>0</v>
      </c>
      <c r="BL329" s="21" t="s">
        <v>255</v>
      </c>
      <c r="BM329" s="21" t="s">
        <v>508</v>
      </c>
    </row>
    <row r="330" spans="2:65" s="11" customFormat="1" ht="16.5" customHeight="1">
      <c r="B330" s="172"/>
      <c r="C330" s="173"/>
      <c r="D330" s="173"/>
      <c r="E330" s="174" t="s">
        <v>5</v>
      </c>
      <c r="F330" s="245" t="s">
        <v>509</v>
      </c>
      <c r="G330" s="246"/>
      <c r="H330" s="246"/>
      <c r="I330" s="246"/>
      <c r="J330" s="173"/>
      <c r="K330" s="175">
        <v>1.6</v>
      </c>
      <c r="L330" s="173"/>
      <c r="M330" s="173"/>
      <c r="N330" s="173"/>
      <c r="O330" s="173"/>
      <c r="P330" s="173"/>
      <c r="Q330" s="173"/>
      <c r="R330" s="176"/>
      <c r="T330" s="177"/>
      <c r="U330" s="173"/>
      <c r="V330" s="173"/>
      <c r="W330" s="173"/>
      <c r="X330" s="173"/>
      <c r="Y330" s="173"/>
      <c r="Z330" s="173"/>
      <c r="AA330" s="178"/>
      <c r="AT330" s="179" t="s">
        <v>182</v>
      </c>
      <c r="AU330" s="179" t="s">
        <v>87</v>
      </c>
      <c r="AV330" s="11" t="s">
        <v>87</v>
      </c>
      <c r="AW330" s="11" t="s">
        <v>32</v>
      </c>
      <c r="AX330" s="11" t="s">
        <v>82</v>
      </c>
      <c r="AY330" s="179" t="s">
        <v>167</v>
      </c>
    </row>
    <row r="331" spans="2:65" s="1" customFormat="1" ht="25.5" customHeight="1">
      <c r="B331" s="134"/>
      <c r="C331" s="163" t="s">
        <v>510</v>
      </c>
      <c r="D331" s="163" t="s">
        <v>168</v>
      </c>
      <c r="E331" s="164" t="s">
        <v>511</v>
      </c>
      <c r="F331" s="244" t="s">
        <v>512</v>
      </c>
      <c r="G331" s="244"/>
      <c r="H331" s="244"/>
      <c r="I331" s="244"/>
      <c r="J331" s="165" t="s">
        <v>373</v>
      </c>
      <c r="K331" s="167">
        <v>0</v>
      </c>
      <c r="L331" s="255">
        <v>0</v>
      </c>
      <c r="M331" s="255"/>
      <c r="N331" s="254">
        <f>ROUND(L331*K331,3)</f>
        <v>0</v>
      </c>
      <c r="O331" s="254"/>
      <c r="P331" s="254"/>
      <c r="Q331" s="254"/>
      <c r="R331" s="137"/>
      <c r="T331" s="168" t="s">
        <v>5</v>
      </c>
      <c r="U331" s="45" t="s">
        <v>43</v>
      </c>
      <c r="V331" s="37"/>
      <c r="W331" s="169">
        <f>V331*K331</f>
        <v>0</v>
      </c>
      <c r="X331" s="169">
        <v>0</v>
      </c>
      <c r="Y331" s="169">
        <f>X331*K331</f>
        <v>0</v>
      </c>
      <c r="Z331" s="169">
        <v>0</v>
      </c>
      <c r="AA331" s="170">
        <f>Z331*K331</f>
        <v>0</v>
      </c>
      <c r="AR331" s="21" t="s">
        <v>255</v>
      </c>
      <c r="AT331" s="21" t="s">
        <v>168</v>
      </c>
      <c r="AU331" s="21" t="s">
        <v>87</v>
      </c>
      <c r="AY331" s="21" t="s">
        <v>167</v>
      </c>
      <c r="BE331" s="110">
        <f>IF(U331="základná",N331,0)</f>
        <v>0</v>
      </c>
      <c r="BF331" s="110">
        <f>IF(U331="znížená",N331,0)</f>
        <v>0</v>
      </c>
      <c r="BG331" s="110">
        <f>IF(U331="zákl. prenesená",N331,0)</f>
        <v>0</v>
      </c>
      <c r="BH331" s="110">
        <f>IF(U331="zníž. prenesená",N331,0)</f>
        <v>0</v>
      </c>
      <c r="BI331" s="110">
        <f>IF(U331="nulová",N331,0)</f>
        <v>0</v>
      </c>
      <c r="BJ331" s="21" t="s">
        <v>87</v>
      </c>
      <c r="BK331" s="171">
        <f>ROUND(L331*K331,3)</f>
        <v>0</v>
      </c>
      <c r="BL331" s="21" t="s">
        <v>255</v>
      </c>
      <c r="BM331" s="21" t="s">
        <v>513</v>
      </c>
    </row>
    <row r="332" spans="2:65" s="10" customFormat="1" ht="37.4" customHeight="1">
      <c r="B332" s="152"/>
      <c r="C332" s="153"/>
      <c r="D332" s="154" t="s">
        <v>140</v>
      </c>
      <c r="E332" s="154"/>
      <c r="F332" s="154"/>
      <c r="G332" s="154"/>
      <c r="H332" s="154"/>
      <c r="I332" s="154"/>
      <c r="J332" s="154"/>
      <c r="K332" s="154"/>
      <c r="L332" s="154"/>
      <c r="M332" s="154"/>
      <c r="N332" s="260">
        <f>BK332</f>
        <v>0</v>
      </c>
      <c r="O332" s="261"/>
      <c r="P332" s="261"/>
      <c r="Q332" s="261"/>
      <c r="R332" s="155"/>
      <c r="T332" s="156"/>
      <c r="U332" s="153"/>
      <c r="V332" s="153"/>
      <c r="W332" s="157">
        <f>W333</f>
        <v>0</v>
      </c>
      <c r="X332" s="153"/>
      <c r="Y332" s="157">
        <f>Y333</f>
        <v>0</v>
      </c>
      <c r="Z332" s="153"/>
      <c r="AA332" s="158">
        <f>AA333</f>
        <v>0</v>
      </c>
      <c r="AR332" s="159" t="s">
        <v>177</v>
      </c>
      <c r="AT332" s="160" t="s">
        <v>75</v>
      </c>
      <c r="AU332" s="160" t="s">
        <v>76</v>
      </c>
      <c r="AY332" s="159" t="s">
        <v>167</v>
      </c>
      <c r="BK332" s="161">
        <f>BK333</f>
        <v>0</v>
      </c>
    </row>
    <row r="333" spans="2:65" s="10" customFormat="1" ht="19.899999999999999" customHeight="1">
      <c r="B333" s="152"/>
      <c r="C333" s="153"/>
      <c r="D333" s="162" t="s">
        <v>141</v>
      </c>
      <c r="E333" s="162"/>
      <c r="F333" s="162"/>
      <c r="G333" s="162"/>
      <c r="H333" s="162"/>
      <c r="I333" s="162"/>
      <c r="J333" s="162"/>
      <c r="K333" s="162"/>
      <c r="L333" s="162"/>
      <c r="M333" s="162"/>
      <c r="N333" s="258">
        <f>BK333</f>
        <v>0</v>
      </c>
      <c r="O333" s="259"/>
      <c r="P333" s="259"/>
      <c r="Q333" s="259"/>
      <c r="R333" s="155"/>
      <c r="T333" s="156"/>
      <c r="U333" s="153"/>
      <c r="V333" s="153"/>
      <c r="W333" s="157">
        <f>SUM(W334:W335)</f>
        <v>0</v>
      </c>
      <c r="X333" s="153"/>
      <c r="Y333" s="157">
        <f>SUM(Y334:Y335)</f>
        <v>0</v>
      </c>
      <c r="Z333" s="153"/>
      <c r="AA333" s="158">
        <f>SUM(AA334:AA335)</f>
        <v>0</v>
      </c>
      <c r="AR333" s="159" t="s">
        <v>177</v>
      </c>
      <c r="AT333" s="160" t="s">
        <v>75</v>
      </c>
      <c r="AU333" s="160" t="s">
        <v>82</v>
      </c>
      <c r="AY333" s="159" t="s">
        <v>167</v>
      </c>
      <c r="BK333" s="161">
        <f>SUM(BK334:BK335)</f>
        <v>0</v>
      </c>
    </row>
    <row r="334" spans="2:65" s="1" customFormat="1" ht="16.5" customHeight="1">
      <c r="B334" s="134"/>
      <c r="C334" s="163" t="s">
        <v>514</v>
      </c>
      <c r="D334" s="163" t="s">
        <v>168</v>
      </c>
      <c r="E334" s="164" t="s">
        <v>515</v>
      </c>
      <c r="F334" s="244" t="s">
        <v>516</v>
      </c>
      <c r="G334" s="244"/>
      <c r="H334" s="244"/>
      <c r="I334" s="244"/>
      <c r="J334" s="165" t="s">
        <v>331</v>
      </c>
      <c r="K334" s="166">
        <v>1</v>
      </c>
      <c r="L334" s="255">
        <v>0</v>
      </c>
      <c r="M334" s="255"/>
      <c r="N334" s="254">
        <f>ROUND(L334*K334,3)</f>
        <v>0</v>
      </c>
      <c r="O334" s="254"/>
      <c r="P334" s="254"/>
      <c r="Q334" s="254"/>
      <c r="R334" s="137"/>
      <c r="T334" s="168" t="s">
        <v>5</v>
      </c>
      <c r="U334" s="45" t="s">
        <v>43</v>
      </c>
      <c r="V334" s="37"/>
      <c r="W334" s="169">
        <f>V334*K334</f>
        <v>0</v>
      </c>
      <c r="X334" s="169">
        <v>0</v>
      </c>
      <c r="Y334" s="169">
        <f>X334*K334</f>
        <v>0</v>
      </c>
      <c r="Z334" s="169">
        <v>0</v>
      </c>
      <c r="AA334" s="170">
        <f>Z334*K334</f>
        <v>0</v>
      </c>
      <c r="AR334" s="21" t="s">
        <v>489</v>
      </c>
      <c r="AT334" s="21" t="s">
        <v>168</v>
      </c>
      <c r="AU334" s="21" t="s">
        <v>87</v>
      </c>
      <c r="AY334" s="21" t="s">
        <v>167</v>
      </c>
      <c r="BE334" s="110">
        <f>IF(U334="základná",N334,0)</f>
        <v>0</v>
      </c>
      <c r="BF334" s="110">
        <f>IF(U334="znížená",N334,0)</f>
        <v>0</v>
      </c>
      <c r="BG334" s="110">
        <f>IF(U334="zákl. prenesená",N334,0)</f>
        <v>0</v>
      </c>
      <c r="BH334" s="110">
        <f>IF(U334="zníž. prenesená",N334,0)</f>
        <v>0</v>
      </c>
      <c r="BI334" s="110">
        <f>IF(U334="nulová",N334,0)</f>
        <v>0</v>
      </c>
      <c r="BJ334" s="21" t="s">
        <v>87</v>
      </c>
      <c r="BK334" s="171">
        <f>ROUND(L334*K334,3)</f>
        <v>0</v>
      </c>
      <c r="BL334" s="21" t="s">
        <v>489</v>
      </c>
      <c r="BM334" s="21" t="s">
        <v>517</v>
      </c>
    </row>
    <row r="335" spans="2:65" s="11" customFormat="1" ht="25.5" customHeight="1">
      <c r="B335" s="172"/>
      <c r="C335" s="173"/>
      <c r="D335" s="173"/>
      <c r="E335" s="174" t="s">
        <v>5</v>
      </c>
      <c r="F335" s="245" t="s">
        <v>333</v>
      </c>
      <c r="G335" s="246"/>
      <c r="H335" s="246"/>
      <c r="I335" s="246"/>
      <c r="J335" s="173"/>
      <c r="K335" s="175">
        <v>1</v>
      </c>
      <c r="L335" s="173"/>
      <c r="M335" s="173"/>
      <c r="N335" s="173"/>
      <c r="O335" s="173"/>
      <c r="P335" s="173"/>
      <c r="Q335" s="173"/>
      <c r="R335" s="176"/>
      <c r="T335" s="177"/>
      <c r="U335" s="173"/>
      <c r="V335" s="173"/>
      <c r="W335" s="173"/>
      <c r="X335" s="173"/>
      <c r="Y335" s="173"/>
      <c r="Z335" s="173"/>
      <c r="AA335" s="178"/>
      <c r="AT335" s="179" t="s">
        <v>182</v>
      </c>
      <c r="AU335" s="179" t="s">
        <v>87</v>
      </c>
      <c r="AV335" s="11" t="s">
        <v>87</v>
      </c>
      <c r="AW335" s="11" t="s">
        <v>32</v>
      </c>
      <c r="AX335" s="11" t="s">
        <v>82</v>
      </c>
      <c r="AY335" s="179" t="s">
        <v>167</v>
      </c>
    </row>
    <row r="336" spans="2:65" s="10" customFormat="1" ht="37.4" customHeight="1">
      <c r="B336" s="152"/>
      <c r="C336" s="153"/>
      <c r="D336" s="154" t="s">
        <v>142</v>
      </c>
      <c r="E336" s="154"/>
      <c r="F336" s="154"/>
      <c r="G336" s="154"/>
      <c r="H336" s="154"/>
      <c r="I336" s="154"/>
      <c r="J336" s="154"/>
      <c r="K336" s="154"/>
      <c r="L336" s="154"/>
      <c r="M336" s="154"/>
      <c r="N336" s="262">
        <f>BK336</f>
        <v>0</v>
      </c>
      <c r="O336" s="263"/>
      <c r="P336" s="263"/>
      <c r="Q336" s="263"/>
      <c r="R336" s="155"/>
      <c r="T336" s="156"/>
      <c r="U336" s="153"/>
      <c r="V336" s="153"/>
      <c r="W336" s="157">
        <f>SUM(W337:W340)</f>
        <v>0</v>
      </c>
      <c r="X336" s="153"/>
      <c r="Y336" s="157">
        <f>SUM(Y337:Y340)</f>
        <v>0</v>
      </c>
      <c r="Z336" s="153"/>
      <c r="AA336" s="158">
        <f>SUM(AA337:AA340)</f>
        <v>0</v>
      </c>
      <c r="AR336" s="159" t="s">
        <v>172</v>
      </c>
      <c r="AT336" s="160" t="s">
        <v>75</v>
      </c>
      <c r="AU336" s="160" t="s">
        <v>76</v>
      </c>
      <c r="AY336" s="159" t="s">
        <v>167</v>
      </c>
      <c r="BK336" s="161">
        <f>SUM(BK337:BK340)</f>
        <v>0</v>
      </c>
    </row>
    <row r="337" spans="2:65" s="1" customFormat="1" ht="25.5" customHeight="1">
      <c r="B337" s="134"/>
      <c r="C337" s="163" t="s">
        <v>518</v>
      </c>
      <c r="D337" s="163" t="s">
        <v>168</v>
      </c>
      <c r="E337" s="164" t="s">
        <v>519</v>
      </c>
      <c r="F337" s="244" t="s">
        <v>520</v>
      </c>
      <c r="G337" s="244"/>
      <c r="H337" s="244"/>
      <c r="I337" s="244"/>
      <c r="J337" s="165" t="s">
        <v>521</v>
      </c>
      <c r="K337" s="166">
        <v>15</v>
      </c>
      <c r="L337" s="255">
        <v>0</v>
      </c>
      <c r="M337" s="255"/>
      <c r="N337" s="254">
        <f>ROUND(L337*K337,3)</f>
        <v>0</v>
      </c>
      <c r="O337" s="254"/>
      <c r="P337" s="254"/>
      <c r="Q337" s="254"/>
      <c r="R337" s="137"/>
      <c r="T337" s="168" t="s">
        <v>5</v>
      </c>
      <c r="U337" s="45" t="s">
        <v>43</v>
      </c>
      <c r="V337" s="37"/>
      <c r="W337" s="169">
        <f>V337*K337</f>
        <v>0</v>
      </c>
      <c r="X337" s="169">
        <v>0</v>
      </c>
      <c r="Y337" s="169">
        <f>X337*K337</f>
        <v>0</v>
      </c>
      <c r="Z337" s="169">
        <v>0</v>
      </c>
      <c r="AA337" s="170">
        <f>Z337*K337</f>
        <v>0</v>
      </c>
      <c r="AR337" s="21" t="s">
        <v>522</v>
      </c>
      <c r="AT337" s="21" t="s">
        <v>168</v>
      </c>
      <c r="AU337" s="21" t="s">
        <v>82</v>
      </c>
      <c r="AY337" s="21" t="s">
        <v>167</v>
      </c>
      <c r="BE337" s="110">
        <f>IF(U337="základná",N337,0)</f>
        <v>0</v>
      </c>
      <c r="BF337" s="110">
        <f>IF(U337="znížená",N337,0)</f>
        <v>0</v>
      </c>
      <c r="BG337" s="110">
        <f>IF(U337="zákl. prenesená",N337,0)</f>
        <v>0</v>
      </c>
      <c r="BH337" s="110">
        <f>IF(U337="zníž. prenesená",N337,0)</f>
        <v>0</v>
      </c>
      <c r="BI337" s="110">
        <f>IF(U337="nulová",N337,0)</f>
        <v>0</v>
      </c>
      <c r="BJ337" s="21" t="s">
        <v>87</v>
      </c>
      <c r="BK337" s="171">
        <f>ROUND(L337*K337,3)</f>
        <v>0</v>
      </c>
      <c r="BL337" s="21" t="s">
        <v>522</v>
      </c>
      <c r="BM337" s="21" t="s">
        <v>523</v>
      </c>
    </row>
    <row r="338" spans="2:65" s="11" customFormat="1" ht="25.5" customHeight="1">
      <c r="B338" s="172"/>
      <c r="C338" s="173"/>
      <c r="D338" s="173"/>
      <c r="E338" s="174" t="s">
        <v>5</v>
      </c>
      <c r="F338" s="245" t="s">
        <v>524</v>
      </c>
      <c r="G338" s="246"/>
      <c r="H338" s="246"/>
      <c r="I338" s="246"/>
      <c r="J338" s="173"/>
      <c r="K338" s="175">
        <v>15</v>
      </c>
      <c r="L338" s="173"/>
      <c r="M338" s="173"/>
      <c r="N338" s="173"/>
      <c r="O338" s="173"/>
      <c r="P338" s="173"/>
      <c r="Q338" s="173"/>
      <c r="R338" s="176"/>
      <c r="T338" s="177"/>
      <c r="U338" s="173"/>
      <c r="V338" s="173"/>
      <c r="W338" s="173"/>
      <c r="X338" s="173"/>
      <c r="Y338" s="173"/>
      <c r="Z338" s="173"/>
      <c r="AA338" s="178"/>
      <c r="AT338" s="179" t="s">
        <v>182</v>
      </c>
      <c r="AU338" s="179" t="s">
        <v>82</v>
      </c>
      <c r="AV338" s="11" t="s">
        <v>87</v>
      </c>
      <c r="AW338" s="11" t="s">
        <v>32</v>
      </c>
      <c r="AX338" s="11" t="s">
        <v>82</v>
      </c>
      <c r="AY338" s="179" t="s">
        <v>167</v>
      </c>
    </row>
    <row r="339" spans="2:65" s="1" customFormat="1" ht="38.25" customHeight="1">
      <c r="B339" s="134"/>
      <c r="C339" s="163" t="s">
        <v>525</v>
      </c>
      <c r="D339" s="163" t="s">
        <v>168</v>
      </c>
      <c r="E339" s="164" t="s">
        <v>526</v>
      </c>
      <c r="F339" s="244" t="s">
        <v>527</v>
      </c>
      <c r="G339" s="244"/>
      <c r="H339" s="244"/>
      <c r="I339" s="244"/>
      <c r="J339" s="165" t="s">
        <v>521</v>
      </c>
      <c r="K339" s="166">
        <v>3.5</v>
      </c>
      <c r="L339" s="255">
        <v>0</v>
      </c>
      <c r="M339" s="255"/>
      <c r="N339" s="254">
        <f>ROUND(L339*K339,3)</f>
        <v>0</v>
      </c>
      <c r="O339" s="254"/>
      <c r="P339" s="254"/>
      <c r="Q339" s="254"/>
      <c r="R339" s="137"/>
      <c r="T339" s="168" t="s">
        <v>5</v>
      </c>
      <c r="U339" s="45" t="s">
        <v>43</v>
      </c>
      <c r="V339" s="37"/>
      <c r="W339" s="169">
        <f>V339*K339</f>
        <v>0</v>
      </c>
      <c r="X339" s="169">
        <v>0</v>
      </c>
      <c r="Y339" s="169">
        <f>X339*K339</f>
        <v>0</v>
      </c>
      <c r="Z339" s="169">
        <v>0</v>
      </c>
      <c r="AA339" s="170">
        <f>Z339*K339</f>
        <v>0</v>
      </c>
      <c r="AR339" s="21" t="s">
        <v>522</v>
      </c>
      <c r="AT339" s="21" t="s">
        <v>168</v>
      </c>
      <c r="AU339" s="21" t="s">
        <v>82</v>
      </c>
      <c r="AY339" s="21" t="s">
        <v>167</v>
      </c>
      <c r="BE339" s="110">
        <f>IF(U339="základná",N339,0)</f>
        <v>0</v>
      </c>
      <c r="BF339" s="110">
        <f>IF(U339="znížená",N339,0)</f>
        <v>0</v>
      </c>
      <c r="BG339" s="110">
        <f>IF(U339="zákl. prenesená",N339,0)</f>
        <v>0</v>
      </c>
      <c r="BH339" s="110">
        <f>IF(U339="zníž. prenesená",N339,0)</f>
        <v>0</v>
      </c>
      <c r="BI339" s="110">
        <f>IF(U339="nulová",N339,0)</f>
        <v>0</v>
      </c>
      <c r="BJ339" s="21" t="s">
        <v>87</v>
      </c>
      <c r="BK339" s="171">
        <f>ROUND(L339*K339,3)</f>
        <v>0</v>
      </c>
      <c r="BL339" s="21" t="s">
        <v>522</v>
      </c>
      <c r="BM339" s="21" t="s">
        <v>528</v>
      </c>
    </row>
    <row r="340" spans="2:65" s="11" customFormat="1" ht="25.5" customHeight="1">
      <c r="B340" s="172"/>
      <c r="C340" s="173"/>
      <c r="D340" s="173"/>
      <c r="E340" s="174" t="s">
        <v>5</v>
      </c>
      <c r="F340" s="245" t="s">
        <v>529</v>
      </c>
      <c r="G340" s="246"/>
      <c r="H340" s="246"/>
      <c r="I340" s="246"/>
      <c r="J340" s="173"/>
      <c r="K340" s="175">
        <v>3.5</v>
      </c>
      <c r="L340" s="173"/>
      <c r="M340" s="173"/>
      <c r="N340" s="173"/>
      <c r="O340" s="173"/>
      <c r="P340" s="173"/>
      <c r="Q340" s="173"/>
      <c r="R340" s="176"/>
      <c r="T340" s="177"/>
      <c r="U340" s="173"/>
      <c r="V340" s="173"/>
      <c r="W340" s="173"/>
      <c r="X340" s="173"/>
      <c r="Y340" s="173"/>
      <c r="Z340" s="173"/>
      <c r="AA340" s="178"/>
      <c r="AT340" s="179" t="s">
        <v>182</v>
      </c>
      <c r="AU340" s="179" t="s">
        <v>82</v>
      </c>
      <c r="AV340" s="11" t="s">
        <v>87</v>
      </c>
      <c r="AW340" s="11" t="s">
        <v>32</v>
      </c>
      <c r="AX340" s="11" t="s">
        <v>82</v>
      </c>
      <c r="AY340" s="179" t="s">
        <v>167</v>
      </c>
    </row>
    <row r="341" spans="2:65" s="10" customFormat="1" ht="37.4" customHeight="1">
      <c r="B341" s="152"/>
      <c r="C341" s="153"/>
      <c r="D341" s="154" t="s">
        <v>143</v>
      </c>
      <c r="E341" s="154"/>
      <c r="F341" s="154"/>
      <c r="G341" s="154"/>
      <c r="H341" s="154"/>
      <c r="I341" s="154"/>
      <c r="J341" s="154"/>
      <c r="K341" s="154"/>
      <c r="L341" s="154"/>
      <c r="M341" s="154"/>
      <c r="N341" s="262">
        <f>BK341</f>
        <v>0</v>
      </c>
      <c r="O341" s="263"/>
      <c r="P341" s="263"/>
      <c r="Q341" s="263"/>
      <c r="R341" s="155"/>
      <c r="T341" s="156"/>
      <c r="U341" s="153"/>
      <c r="V341" s="153"/>
      <c r="W341" s="157">
        <f>W342</f>
        <v>0</v>
      </c>
      <c r="X341" s="153"/>
      <c r="Y341" s="157">
        <f>Y342</f>
        <v>0</v>
      </c>
      <c r="Z341" s="153"/>
      <c r="AA341" s="158">
        <f>AA342</f>
        <v>0</v>
      </c>
      <c r="AR341" s="159" t="s">
        <v>187</v>
      </c>
      <c r="AT341" s="160" t="s">
        <v>75</v>
      </c>
      <c r="AU341" s="160" t="s">
        <v>76</v>
      </c>
      <c r="AY341" s="159" t="s">
        <v>167</v>
      </c>
      <c r="BK341" s="161">
        <f>BK342</f>
        <v>0</v>
      </c>
    </row>
    <row r="342" spans="2:65" s="1" customFormat="1" ht="16.5" customHeight="1">
      <c r="B342" s="134"/>
      <c r="C342" s="163" t="s">
        <v>530</v>
      </c>
      <c r="D342" s="163" t="s">
        <v>168</v>
      </c>
      <c r="E342" s="164" t="s">
        <v>531</v>
      </c>
      <c r="F342" s="244" t="s">
        <v>532</v>
      </c>
      <c r="G342" s="244"/>
      <c r="H342" s="244"/>
      <c r="I342" s="244"/>
      <c r="J342" s="165" t="s">
        <v>533</v>
      </c>
      <c r="K342" s="166">
        <v>1</v>
      </c>
      <c r="L342" s="255">
        <v>0</v>
      </c>
      <c r="M342" s="255"/>
      <c r="N342" s="254">
        <f>ROUND(L342*K342,3)</f>
        <v>0</v>
      </c>
      <c r="O342" s="254"/>
      <c r="P342" s="254"/>
      <c r="Q342" s="254"/>
      <c r="R342" s="137"/>
      <c r="T342" s="168" t="s">
        <v>5</v>
      </c>
      <c r="U342" s="45" t="s">
        <v>43</v>
      </c>
      <c r="V342" s="37"/>
      <c r="W342" s="169">
        <f>V342*K342</f>
        <v>0</v>
      </c>
      <c r="X342" s="169">
        <v>0</v>
      </c>
      <c r="Y342" s="169">
        <f>X342*K342</f>
        <v>0</v>
      </c>
      <c r="Z342" s="169">
        <v>0</v>
      </c>
      <c r="AA342" s="170">
        <f>Z342*K342</f>
        <v>0</v>
      </c>
      <c r="AR342" s="21" t="s">
        <v>534</v>
      </c>
      <c r="AT342" s="21" t="s">
        <v>168</v>
      </c>
      <c r="AU342" s="21" t="s">
        <v>82</v>
      </c>
      <c r="AY342" s="21" t="s">
        <v>167</v>
      </c>
      <c r="BE342" s="110">
        <f>IF(U342="základná",N342,0)</f>
        <v>0</v>
      </c>
      <c r="BF342" s="110">
        <f>IF(U342="znížená",N342,0)</f>
        <v>0</v>
      </c>
      <c r="BG342" s="110">
        <f>IF(U342="zákl. prenesená",N342,0)</f>
        <v>0</v>
      </c>
      <c r="BH342" s="110">
        <f>IF(U342="zníž. prenesená",N342,0)</f>
        <v>0</v>
      </c>
      <c r="BI342" s="110">
        <f>IF(U342="nulová",N342,0)</f>
        <v>0</v>
      </c>
      <c r="BJ342" s="21" t="s">
        <v>87</v>
      </c>
      <c r="BK342" s="171">
        <f>ROUND(L342*K342,3)</f>
        <v>0</v>
      </c>
      <c r="BL342" s="21" t="s">
        <v>534</v>
      </c>
      <c r="BM342" s="21" t="s">
        <v>535</v>
      </c>
    </row>
    <row r="343" spans="2:65" s="1" customFormat="1" ht="49.9" customHeight="1">
      <c r="B343" s="36"/>
      <c r="C343" s="37"/>
      <c r="D343" s="154" t="s">
        <v>536</v>
      </c>
      <c r="E343" s="37"/>
      <c r="F343" s="37"/>
      <c r="G343" s="37"/>
      <c r="H343" s="37"/>
      <c r="I343" s="37"/>
      <c r="J343" s="37"/>
      <c r="K343" s="37"/>
      <c r="L343" s="37"/>
      <c r="M343" s="37"/>
      <c r="N343" s="260">
        <f>BK343</f>
        <v>0</v>
      </c>
      <c r="O343" s="261"/>
      <c r="P343" s="261"/>
      <c r="Q343" s="261"/>
      <c r="R343" s="38"/>
      <c r="T343" s="192"/>
      <c r="U343" s="57"/>
      <c r="V343" s="57"/>
      <c r="W343" s="57"/>
      <c r="X343" s="57"/>
      <c r="Y343" s="57"/>
      <c r="Z343" s="57"/>
      <c r="AA343" s="59"/>
      <c r="AT343" s="21" t="s">
        <v>75</v>
      </c>
      <c r="AU343" s="21" t="s">
        <v>76</v>
      </c>
      <c r="AY343" s="21" t="s">
        <v>537</v>
      </c>
      <c r="BK343" s="171">
        <v>0</v>
      </c>
    </row>
    <row r="344" spans="2:65" s="1" customFormat="1" ht="7" customHeight="1">
      <c r="B344" s="60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2"/>
    </row>
  </sheetData>
  <mergeCells count="436">
    <mergeCell ref="L227:M227"/>
    <mergeCell ref="N237:Q237"/>
    <mergeCell ref="N227:Q227"/>
    <mergeCell ref="N230:Q230"/>
    <mergeCell ref="N233:Q233"/>
    <mergeCell ref="N234:Q234"/>
    <mergeCell ref="N235:Q235"/>
    <mergeCell ref="N236:Q236"/>
    <mergeCell ref="N226:Q226"/>
    <mergeCell ref="N228:Q228"/>
    <mergeCell ref="N229:Q229"/>
    <mergeCell ref="N232:Q232"/>
    <mergeCell ref="F223:I223"/>
    <mergeCell ref="F224:I224"/>
    <mergeCell ref="F225:I225"/>
    <mergeCell ref="F227:I227"/>
    <mergeCell ref="F230:I230"/>
    <mergeCell ref="F231:I231"/>
    <mergeCell ref="F233:I233"/>
    <mergeCell ref="F234:I234"/>
    <mergeCell ref="F235:I235"/>
    <mergeCell ref="N220:Q220"/>
    <mergeCell ref="N221:Q221"/>
    <mergeCell ref="N222:Q222"/>
    <mergeCell ref="F217:I217"/>
    <mergeCell ref="F220:I220"/>
    <mergeCell ref="F218:I218"/>
    <mergeCell ref="F219:I219"/>
    <mergeCell ref="F221:I221"/>
    <mergeCell ref="F222:I222"/>
    <mergeCell ref="L222:M222"/>
    <mergeCell ref="L217:M217"/>
    <mergeCell ref="L218:M218"/>
    <mergeCell ref="L219:M219"/>
    <mergeCell ref="L220:M220"/>
    <mergeCell ref="L221:M221"/>
    <mergeCell ref="F212:I212"/>
    <mergeCell ref="F213:I213"/>
    <mergeCell ref="F214:I214"/>
    <mergeCell ref="F215:I215"/>
    <mergeCell ref="F216:I216"/>
    <mergeCell ref="N216:Q216"/>
    <mergeCell ref="N217:Q217"/>
    <mergeCell ref="N218:Q218"/>
    <mergeCell ref="N219:Q219"/>
    <mergeCell ref="L216:M216"/>
    <mergeCell ref="F205:I205"/>
    <mergeCell ref="F208:I208"/>
    <mergeCell ref="F206:I206"/>
    <mergeCell ref="F207:I207"/>
    <mergeCell ref="L208:M208"/>
    <mergeCell ref="N208:Q208"/>
    <mergeCell ref="F209:I209"/>
    <mergeCell ref="F210:I210"/>
    <mergeCell ref="F211:I211"/>
    <mergeCell ref="F198:I198"/>
    <mergeCell ref="F201:I201"/>
    <mergeCell ref="F199:I199"/>
    <mergeCell ref="F200:I200"/>
    <mergeCell ref="L200:M200"/>
    <mergeCell ref="N200:Q200"/>
    <mergeCell ref="F202:I202"/>
    <mergeCell ref="F203:I203"/>
    <mergeCell ref="F204:I204"/>
    <mergeCell ref="L204:M204"/>
    <mergeCell ref="N204:Q204"/>
    <mergeCell ref="F291:I291"/>
    <mergeCell ref="N289:Q289"/>
    <mergeCell ref="N263:Q263"/>
    <mergeCell ref="N262:Q262"/>
    <mergeCell ref="N238:Q238"/>
    <mergeCell ref="N240:Q240"/>
    <mergeCell ref="N241:Q241"/>
    <mergeCell ref="N242:Q242"/>
    <mergeCell ref="N243:Q243"/>
    <mergeCell ref="N245:Q245"/>
    <mergeCell ref="N249:Q249"/>
    <mergeCell ref="N250:Q250"/>
    <mergeCell ref="N251:Q251"/>
    <mergeCell ref="N255:Q255"/>
    <mergeCell ref="N256:Q256"/>
    <mergeCell ref="N258:Q258"/>
    <mergeCell ref="N260:Q260"/>
    <mergeCell ref="N244:Q244"/>
    <mergeCell ref="N257:Q257"/>
    <mergeCell ref="F288:I288"/>
    <mergeCell ref="F283:I283"/>
    <mergeCell ref="F284:I284"/>
    <mergeCell ref="F285:I285"/>
    <mergeCell ref="F286:I286"/>
    <mergeCell ref="F287:I287"/>
    <mergeCell ref="L288:M288"/>
    <mergeCell ref="N288:Q288"/>
    <mergeCell ref="F290:I290"/>
    <mergeCell ref="L290:M290"/>
    <mergeCell ref="N290:Q290"/>
    <mergeCell ref="F277:I277"/>
    <mergeCell ref="F280:I280"/>
    <mergeCell ref="F278:I278"/>
    <mergeCell ref="F279:I279"/>
    <mergeCell ref="L279:M279"/>
    <mergeCell ref="N279:Q279"/>
    <mergeCell ref="L280:M280"/>
    <mergeCell ref="N280:Q280"/>
    <mergeCell ref="L282:M282"/>
    <mergeCell ref="N282:Q282"/>
    <mergeCell ref="N281:Q281"/>
    <mergeCell ref="F282:I282"/>
    <mergeCell ref="F272:I272"/>
    <mergeCell ref="L272:M272"/>
    <mergeCell ref="N272:Q272"/>
    <mergeCell ref="F273:I273"/>
    <mergeCell ref="L273:M273"/>
    <mergeCell ref="N273:Q273"/>
    <mergeCell ref="F274:I274"/>
    <mergeCell ref="F275:I275"/>
    <mergeCell ref="F276:I276"/>
    <mergeCell ref="F253:I253"/>
    <mergeCell ref="F254:I254"/>
    <mergeCell ref="F255:I255"/>
    <mergeCell ref="F256:I256"/>
    <mergeCell ref="F258:I258"/>
    <mergeCell ref="F259:I259"/>
    <mergeCell ref="F260:I260"/>
    <mergeCell ref="F261:I261"/>
    <mergeCell ref="F262:I262"/>
    <mergeCell ref="F250:I250"/>
    <mergeCell ref="F251:I251"/>
    <mergeCell ref="F252:I252"/>
    <mergeCell ref="L230:M230"/>
    <mergeCell ref="L235:M235"/>
    <mergeCell ref="L233:M233"/>
    <mergeCell ref="L234:M234"/>
    <mergeCell ref="L236:M236"/>
    <mergeCell ref="L237:M237"/>
    <mergeCell ref="L238:M238"/>
    <mergeCell ref="L240:M240"/>
    <mergeCell ref="L241:M241"/>
    <mergeCell ref="L242:M242"/>
    <mergeCell ref="L243:M243"/>
    <mergeCell ref="L245:M245"/>
    <mergeCell ref="L249:M249"/>
    <mergeCell ref="L250:M250"/>
    <mergeCell ref="L251:M251"/>
    <mergeCell ref="F296:I296"/>
    <mergeCell ref="F297:I297"/>
    <mergeCell ref="F298:I298"/>
    <mergeCell ref="L298:M298"/>
    <mergeCell ref="N298:Q298"/>
    <mergeCell ref="L299:M299"/>
    <mergeCell ref="N299:Q299"/>
    <mergeCell ref="L256:M256"/>
    <mergeCell ref="L255:M255"/>
    <mergeCell ref="L258:M258"/>
    <mergeCell ref="L260:M260"/>
    <mergeCell ref="L262:M262"/>
    <mergeCell ref="L263:M263"/>
    <mergeCell ref="L265:M265"/>
    <mergeCell ref="N265:Q265"/>
    <mergeCell ref="N264:Q264"/>
    <mergeCell ref="F263:I263"/>
    <mergeCell ref="F265:I265"/>
    <mergeCell ref="F266:I266"/>
    <mergeCell ref="F267:I267"/>
    <mergeCell ref="F268:I268"/>
    <mergeCell ref="F269:I269"/>
    <mergeCell ref="F270:I270"/>
    <mergeCell ref="F271:I271"/>
    <mergeCell ref="F193:I193"/>
    <mergeCell ref="F194:I194"/>
    <mergeCell ref="L194:M194"/>
    <mergeCell ref="N194:Q194"/>
    <mergeCell ref="F195:I195"/>
    <mergeCell ref="F196:I196"/>
    <mergeCell ref="F197:I197"/>
    <mergeCell ref="F292:I292"/>
    <mergeCell ref="F295:I295"/>
    <mergeCell ref="F293:I293"/>
    <mergeCell ref="F294:I294"/>
    <mergeCell ref="N239:Q239"/>
    <mergeCell ref="F236:I236"/>
    <mergeCell ref="F237:I237"/>
    <mergeCell ref="F238:I238"/>
    <mergeCell ref="F240:I240"/>
    <mergeCell ref="F241:I241"/>
    <mergeCell ref="F242:I242"/>
    <mergeCell ref="F243:I243"/>
    <mergeCell ref="F245:I245"/>
    <mergeCell ref="F246:I246"/>
    <mergeCell ref="F247:I247"/>
    <mergeCell ref="F248:I248"/>
    <mergeCell ref="F249:I249"/>
    <mergeCell ref="F184:I184"/>
    <mergeCell ref="F185:I185"/>
    <mergeCell ref="F186:I186"/>
    <mergeCell ref="F187:I187"/>
    <mergeCell ref="L187:M187"/>
    <mergeCell ref="N187:Q187"/>
    <mergeCell ref="F188:I188"/>
    <mergeCell ref="F189:I189"/>
    <mergeCell ref="F192:I192"/>
    <mergeCell ref="F190:I190"/>
    <mergeCell ref="F191:I191"/>
    <mergeCell ref="F176:I176"/>
    <mergeCell ref="F177:I177"/>
    <mergeCell ref="L177:M177"/>
    <mergeCell ref="N177:Q177"/>
    <mergeCell ref="F178:I178"/>
    <mergeCell ref="F179:I179"/>
    <mergeCell ref="N173:Q173"/>
    <mergeCell ref="F180:I180"/>
    <mergeCell ref="F183:I183"/>
    <mergeCell ref="F181:I181"/>
    <mergeCell ref="F182:I182"/>
    <mergeCell ref="L183:M183"/>
    <mergeCell ref="N183:Q183"/>
    <mergeCell ref="F169:I169"/>
    <mergeCell ref="F170:I170"/>
    <mergeCell ref="F171:I171"/>
    <mergeCell ref="L172:M172"/>
    <mergeCell ref="N172:Q172"/>
    <mergeCell ref="F172:I172"/>
    <mergeCell ref="F175:I175"/>
    <mergeCell ref="F174:I174"/>
    <mergeCell ref="L174:M174"/>
    <mergeCell ref="N174:Q174"/>
    <mergeCell ref="L175:M175"/>
    <mergeCell ref="N175:Q175"/>
    <mergeCell ref="F160:I160"/>
    <mergeCell ref="L160:M160"/>
    <mergeCell ref="N160:Q160"/>
    <mergeCell ref="F161:I161"/>
    <mergeCell ref="F162:I162"/>
    <mergeCell ref="F163:I163"/>
    <mergeCell ref="F164:I164"/>
    <mergeCell ref="F165:I165"/>
    <mergeCell ref="F168:I168"/>
    <mergeCell ref="F166:I166"/>
    <mergeCell ref="L166:M166"/>
    <mergeCell ref="N166:Q166"/>
    <mergeCell ref="F167:I167"/>
    <mergeCell ref="F153:I153"/>
    <mergeCell ref="F154:I154"/>
    <mergeCell ref="L154:M154"/>
    <mergeCell ref="N154:Q154"/>
    <mergeCell ref="F155:I155"/>
    <mergeCell ref="F156:I156"/>
    <mergeCell ref="F159:I159"/>
    <mergeCell ref="F157:I157"/>
    <mergeCell ref="F158:I158"/>
    <mergeCell ref="F148:I148"/>
    <mergeCell ref="L148:M148"/>
    <mergeCell ref="N148:Q148"/>
    <mergeCell ref="N143:Q143"/>
    <mergeCell ref="F149:I149"/>
    <mergeCell ref="F152:I152"/>
    <mergeCell ref="F150:I150"/>
    <mergeCell ref="L150:M150"/>
    <mergeCell ref="N150:Q150"/>
    <mergeCell ref="F151:I151"/>
    <mergeCell ref="L152:M152"/>
    <mergeCell ref="N152:Q152"/>
    <mergeCell ref="F142:I142"/>
    <mergeCell ref="L142:M142"/>
    <mergeCell ref="N142:Q142"/>
    <mergeCell ref="N138:Q138"/>
    <mergeCell ref="N139:Q139"/>
    <mergeCell ref="N140:Q140"/>
    <mergeCell ref="F144:I144"/>
    <mergeCell ref="F147:I147"/>
    <mergeCell ref="L144:M144"/>
    <mergeCell ref="N144:Q144"/>
    <mergeCell ref="F145:I145"/>
    <mergeCell ref="F146:I146"/>
    <mergeCell ref="L146:M146"/>
    <mergeCell ref="N146:Q146"/>
    <mergeCell ref="C126:Q126"/>
    <mergeCell ref="F128:P128"/>
    <mergeCell ref="F129:P129"/>
    <mergeCell ref="F130:P130"/>
    <mergeCell ref="M132:P132"/>
    <mergeCell ref="M134:Q134"/>
    <mergeCell ref="M135:Q135"/>
    <mergeCell ref="F137:I137"/>
    <mergeCell ref="F141:I141"/>
    <mergeCell ref="L137:M137"/>
    <mergeCell ref="N137:Q137"/>
    <mergeCell ref="L141:M141"/>
    <mergeCell ref="N141:Q141"/>
    <mergeCell ref="N116:Q116"/>
    <mergeCell ref="N117:Q117"/>
    <mergeCell ref="N118:Q118"/>
    <mergeCell ref="L120:Q120"/>
    <mergeCell ref="D113:H113"/>
    <mergeCell ref="D117:H117"/>
    <mergeCell ref="D114:H114"/>
    <mergeCell ref="D115:H115"/>
    <mergeCell ref="D116:H116"/>
    <mergeCell ref="N106:Q106"/>
    <mergeCell ref="N107:Q107"/>
    <mergeCell ref="N108:Q108"/>
    <mergeCell ref="N109:Q109"/>
    <mergeCell ref="N110:Q110"/>
    <mergeCell ref="N112:Q112"/>
    <mergeCell ref="N113:Q113"/>
    <mergeCell ref="N114:Q114"/>
    <mergeCell ref="N115:Q115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M82:P82"/>
    <mergeCell ref="M84:Q84"/>
    <mergeCell ref="M85:Q85"/>
    <mergeCell ref="C87:G87"/>
    <mergeCell ref="N87:Q87"/>
    <mergeCell ref="N89:Q89"/>
    <mergeCell ref="N96:Q96"/>
    <mergeCell ref="N94:Q94"/>
    <mergeCell ref="N90:Q90"/>
    <mergeCell ref="N91:Q91"/>
    <mergeCell ref="N92:Q92"/>
    <mergeCell ref="N93:Q93"/>
    <mergeCell ref="N95:Q95"/>
    <mergeCell ref="H36:J36"/>
    <mergeCell ref="M36:P36"/>
    <mergeCell ref="H37:J37"/>
    <mergeCell ref="M37:P37"/>
    <mergeCell ref="L39:P39"/>
    <mergeCell ref="C76:Q76"/>
    <mergeCell ref="F78:P78"/>
    <mergeCell ref="F79:P79"/>
    <mergeCell ref="F80:P80"/>
    <mergeCell ref="H1:K1"/>
    <mergeCell ref="S2:AC2"/>
    <mergeCell ref="O21:P21"/>
    <mergeCell ref="M28:P28"/>
    <mergeCell ref="O22:P22"/>
    <mergeCell ref="E25:L25"/>
    <mergeCell ref="M29:P29"/>
    <mergeCell ref="M31:P31"/>
    <mergeCell ref="H33:J33"/>
    <mergeCell ref="M33:P33"/>
    <mergeCell ref="L339:M339"/>
    <mergeCell ref="N339:Q339"/>
    <mergeCell ref="L342:M342"/>
    <mergeCell ref="N342:Q342"/>
    <mergeCell ref="N336:Q336"/>
    <mergeCell ref="N341:Q341"/>
    <mergeCell ref="N343:Q343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E16:L16"/>
    <mergeCell ref="O16:P16"/>
    <mergeCell ref="O18:P18"/>
    <mergeCell ref="O19:P19"/>
    <mergeCell ref="H34:J34"/>
    <mergeCell ref="M34:P34"/>
    <mergeCell ref="H35:J35"/>
    <mergeCell ref="M35:P35"/>
    <mergeCell ref="L331:M331"/>
    <mergeCell ref="N331:Q331"/>
    <mergeCell ref="N328:Q328"/>
    <mergeCell ref="N332:Q332"/>
    <mergeCell ref="N333:Q333"/>
    <mergeCell ref="L334:M334"/>
    <mergeCell ref="N334:Q334"/>
    <mergeCell ref="L337:M337"/>
    <mergeCell ref="N337:Q337"/>
    <mergeCell ref="L322:M322"/>
    <mergeCell ref="N322:Q322"/>
    <mergeCell ref="F323:I323"/>
    <mergeCell ref="N315:Q315"/>
    <mergeCell ref="F324:I324"/>
    <mergeCell ref="F327:I327"/>
    <mergeCell ref="F325:I325"/>
    <mergeCell ref="F326:I326"/>
    <mergeCell ref="F329:I329"/>
    <mergeCell ref="L329:M329"/>
    <mergeCell ref="N329:Q329"/>
    <mergeCell ref="L314:M314"/>
    <mergeCell ref="N314:Q314"/>
    <mergeCell ref="N307:Q307"/>
    <mergeCell ref="F314:I314"/>
    <mergeCell ref="F317:I317"/>
    <mergeCell ref="F316:I316"/>
    <mergeCell ref="L316:M316"/>
    <mergeCell ref="N316:Q316"/>
    <mergeCell ref="F318:I318"/>
    <mergeCell ref="L305:M305"/>
    <mergeCell ref="N305:Q305"/>
    <mergeCell ref="F306:I306"/>
    <mergeCell ref="L306:M306"/>
    <mergeCell ref="N306:Q306"/>
    <mergeCell ref="F308:I308"/>
    <mergeCell ref="F310:I310"/>
    <mergeCell ref="L308:M308"/>
    <mergeCell ref="N308:Q308"/>
    <mergeCell ref="F309:I309"/>
    <mergeCell ref="L310:M310"/>
    <mergeCell ref="N310:Q310"/>
    <mergeCell ref="F342:I342"/>
    <mergeCell ref="F337:I337"/>
    <mergeCell ref="F334:I334"/>
    <mergeCell ref="F335:I335"/>
    <mergeCell ref="F338:I338"/>
    <mergeCell ref="F339:I339"/>
    <mergeCell ref="F340:I340"/>
    <mergeCell ref="F299:I299"/>
    <mergeCell ref="F304:I304"/>
    <mergeCell ref="F300:I300"/>
    <mergeCell ref="F301:I301"/>
    <mergeCell ref="F302:I302"/>
    <mergeCell ref="F303:I303"/>
    <mergeCell ref="F305:I305"/>
    <mergeCell ref="F311:I311"/>
    <mergeCell ref="F312:I312"/>
    <mergeCell ref="F313:I313"/>
    <mergeCell ref="F319:I319"/>
    <mergeCell ref="F320:I320"/>
    <mergeCell ref="F321:I321"/>
    <mergeCell ref="F322:I322"/>
    <mergeCell ref="F330:I330"/>
    <mergeCell ref="F331:I331"/>
  </mergeCells>
  <hyperlinks>
    <hyperlink ref="F1:G1" location="C2" display="1) Krycí list rozpočtu"/>
    <hyperlink ref="H1:K1" location="C87" display="2) Rekapitulácia rozpočtu"/>
    <hyperlink ref="L1" location="C137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F - Toalety typ  F</vt:lpstr>
      <vt:lpstr>'F - Toalety typ  F'!Názvy_tlače</vt:lpstr>
      <vt:lpstr>'Rekapitulácia stavby'!Názvy_tlače</vt:lpstr>
      <vt:lpstr>'F - Toalety typ  F'!Oblasť_tlače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MATIA-PC\Maria</dc:creator>
  <cp:lastModifiedBy>Rasto</cp:lastModifiedBy>
  <dcterms:created xsi:type="dcterms:W3CDTF">2018-10-02T07:09:16Z</dcterms:created>
  <dcterms:modified xsi:type="dcterms:W3CDTF">2018-10-29T11:20:37Z</dcterms:modified>
</cp:coreProperties>
</file>