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U\Desktop\Oprava kanalizacia Dolnoz.0319\"/>
    </mc:Choice>
  </mc:AlternateContent>
  <bookViews>
    <workbookView xWindow="-120" yWindow="-120" windowWidth="29040" windowHeight="15840" activeTab="1"/>
  </bookViews>
  <sheets>
    <sheet name="Rekapitulácia stavby" sheetId="1" r:id="rId1"/>
    <sheet name="71 - Oprava poškodenej ka..." sheetId="2" r:id="rId2"/>
  </sheets>
  <definedNames>
    <definedName name="_xlnm._FilterDatabase" localSheetId="1" hidden="1">'71 - Oprava poškodenej ka...'!$C$87:$K$125</definedName>
    <definedName name="_xlnm.Print_Titles" localSheetId="1">'71 - Oprava poškodenej ka...'!$87:$87</definedName>
    <definedName name="_xlnm.Print_Titles" localSheetId="0">'Rekapitulácia stavby'!$55:$55</definedName>
    <definedName name="_xlnm.Print_Area" localSheetId="1">'71 - Oprava poškodenej ka...'!$C$4:$J$39,'71 - Oprava poškodenej ka...'!$C$45:$J$71,'71 - Oprava poškodenej ka...'!$C$77:$K$125</definedName>
    <definedName name="_xlnm.Print_Area" localSheetId="0">'Rekapitulácia stavby'!$D$4:$AO$39,'Rekapitulácia stavby'!$C$45:$AQ$62</definedName>
  </definedNames>
  <calcPr calcId="162913" calcOnSave="0"/>
</workbook>
</file>

<file path=xl/calcChain.xml><?xml version="1.0" encoding="utf-8"?>
<calcChain xmlns="http://schemas.openxmlformats.org/spreadsheetml/2006/main">
  <c r="J37" i="2" l="1"/>
  <c r="J36" i="2"/>
  <c r="AY58" i="1"/>
  <c r="J35" i="2"/>
  <c r="AX58" i="1" s="1"/>
  <c r="BI125" i="2"/>
  <c r="BH125" i="2"/>
  <c r="BG125" i="2"/>
  <c r="BE125" i="2"/>
  <c r="T125" i="2"/>
  <c r="R125" i="2"/>
  <c r="P125" i="2"/>
  <c r="BK125" i="2"/>
  <c r="J125" i="2"/>
  <c r="BF125" i="2"/>
  <c r="BI124" i="2"/>
  <c r="BH124" i="2"/>
  <c r="BG124" i="2"/>
  <c r="BE124" i="2"/>
  <c r="T124" i="2"/>
  <c r="T123" i="2" s="1"/>
  <c r="R124" i="2"/>
  <c r="R123" i="2"/>
  <c r="P124" i="2"/>
  <c r="P123" i="2" s="1"/>
  <c r="BK124" i="2"/>
  <c r="BK123" i="2"/>
  <c r="J123" i="2" s="1"/>
  <c r="J66" i="2" s="1"/>
  <c r="J124" i="2"/>
  <c r="BF124" i="2" s="1"/>
  <c r="BI122" i="2"/>
  <c r="BH122" i="2"/>
  <c r="BG122" i="2"/>
  <c r="BE122" i="2"/>
  <c r="T122" i="2"/>
  <c r="T121" i="2" s="1"/>
  <c r="T120" i="2" s="1"/>
  <c r="R122" i="2"/>
  <c r="R121" i="2"/>
  <c r="R120" i="2" s="1"/>
  <c r="P122" i="2"/>
  <c r="P121" i="2"/>
  <c r="P120" i="2"/>
  <c r="BK122" i="2"/>
  <c r="BK121" i="2" s="1"/>
  <c r="J122" i="2"/>
  <c r="BF122" i="2" s="1"/>
  <c r="BI119" i="2"/>
  <c r="BH119" i="2"/>
  <c r="BG119" i="2"/>
  <c r="BE119" i="2"/>
  <c r="T119" i="2"/>
  <c r="T118" i="2"/>
  <c r="R119" i="2"/>
  <c r="R118" i="2" s="1"/>
  <c r="P119" i="2"/>
  <c r="P118" i="2"/>
  <c r="BK119" i="2"/>
  <c r="BK118" i="2" s="1"/>
  <c r="J118" i="2" s="1"/>
  <c r="J63" i="2" s="1"/>
  <c r="J119" i="2"/>
  <c r="BF119" i="2"/>
  <c r="BI117" i="2"/>
  <c r="BH117" i="2"/>
  <c r="BG117" i="2"/>
  <c r="BE117" i="2"/>
  <c r="T117" i="2"/>
  <c r="R117" i="2"/>
  <c r="P117" i="2"/>
  <c r="BK117" i="2"/>
  <c r="J117" i="2"/>
  <c r="BF117" i="2"/>
  <c r="BI116" i="2"/>
  <c r="BH116" i="2"/>
  <c r="BG116" i="2"/>
  <c r="BE116" i="2"/>
  <c r="T116" i="2"/>
  <c r="T115" i="2" s="1"/>
  <c r="R116" i="2"/>
  <c r="R115" i="2"/>
  <c r="P116" i="2"/>
  <c r="P115" i="2" s="1"/>
  <c r="BK116" i="2"/>
  <c r="BK115" i="2"/>
  <c r="J115" i="2" s="1"/>
  <c r="J62" i="2" s="1"/>
  <c r="J116" i="2"/>
  <c r="BF116" i="2"/>
  <c r="BI114" i="2"/>
  <c r="BH114" i="2"/>
  <c r="BG114" i="2"/>
  <c r="BE114" i="2"/>
  <c r="T114" i="2"/>
  <c r="R114" i="2"/>
  <c r="P114" i="2"/>
  <c r="BK114" i="2"/>
  <c r="J114" i="2"/>
  <c r="BF114" i="2" s="1"/>
  <c r="BI113" i="2"/>
  <c r="BH113" i="2"/>
  <c r="BG113" i="2"/>
  <c r="BE113" i="2"/>
  <c r="T113" i="2"/>
  <c r="R113" i="2"/>
  <c r="P113" i="2"/>
  <c r="BK113" i="2"/>
  <c r="J113" i="2"/>
  <c r="BF113" i="2"/>
  <c r="BI112" i="2"/>
  <c r="BH112" i="2"/>
  <c r="BG112" i="2"/>
  <c r="BE112" i="2"/>
  <c r="T112" i="2"/>
  <c r="R112" i="2"/>
  <c r="P112" i="2"/>
  <c r="BK112" i="2"/>
  <c r="J112" i="2"/>
  <c r="BF112" i="2" s="1"/>
  <c r="BI111" i="2"/>
  <c r="BH111" i="2"/>
  <c r="BG111" i="2"/>
  <c r="BE111" i="2"/>
  <c r="T111" i="2"/>
  <c r="R111" i="2"/>
  <c r="P111" i="2"/>
  <c r="BK111" i="2"/>
  <c r="J111" i="2"/>
  <c r="BF111" i="2" s="1"/>
  <c r="BI110" i="2"/>
  <c r="BH110" i="2"/>
  <c r="BG110" i="2"/>
  <c r="BE110" i="2"/>
  <c r="T110" i="2"/>
  <c r="R110" i="2"/>
  <c r="P110" i="2"/>
  <c r="BK110" i="2"/>
  <c r="J110" i="2"/>
  <c r="BF110" i="2" s="1"/>
  <c r="BI109" i="2"/>
  <c r="BH109" i="2"/>
  <c r="BG109" i="2"/>
  <c r="BE109" i="2"/>
  <c r="T109" i="2"/>
  <c r="R109" i="2"/>
  <c r="P109" i="2"/>
  <c r="P106" i="2" s="1"/>
  <c r="BK109" i="2"/>
  <c r="J109" i="2"/>
  <c r="BF109" i="2"/>
  <c r="BI108" i="2"/>
  <c r="BH108" i="2"/>
  <c r="BG108" i="2"/>
  <c r="BE108" i="2"/>
  <c r="T108" i="2"/>
  <c r="T106" i="2" s="1"/>
  <c r="R108" i="2"/>
  <c r="P108" i="2"/>
  <c r="BK108" i="2"/>
  <c r="J108" i="2"/>
  <c r="BF108" i="2" s="1"/>
  <c r="BI107" i="2"/>
  <c r="BH107" i="2"/>
  <c r="BG107" i="2"/>
  <c r="BE107" i="2"/>
  <c r="T107" i="2"/>
  <c r="R107" i="2"/>
  <c r="R106" i="2" s="1"/>
  <c r="P107" i="2"/>
  <c r="BK107" i="2"/>
  <c r="J107" i="2"/>
  <c r="BF107" i="2" s="1"/>
  <c r="BI105" i="2"/>
  <c r="BH105" i="2"/>
  <c r="BG105" i="2"/>
  <c r="BE105" i="2"/>
  <c r="T105" i="2"/>
  <c r="T104" i="2"/>
  <c r="R105" i="2"/>
  <c r="R104" i="2" s="1"/>
  <c r="P105" i="2"/>
  <c r="P104" i="2"/>
  <c r="BK105" i="2"/>
  <c r="BK104" i="2" s="1"/>
  <c r="J104" i="2" s="1"/>
  <c r="J60" i="2" s="1"/>
  <c r="J105" i="2"/>
  <c r="BF105" i="2"/>
  <c r="BI103" i="2"/>
  <c r="BH103" i="2"/>
  <c r="BG103" i="2"/>
  <c r="BE103" i="2"/>
  <c r="T103" i="2"/>
  <c r="R103" i="2"/>
  <c r="P103" i="2"/>
  <c r="BK103" i="2"/>
  <c r="J103" i="2"/>
  <c r="BF103" i="2" s="1"/>
  <c r="BI102" i="2"/>
  <c r="BH102" i="2"/>
  <c r="BG102" i="2"/>
  <c r="BE102" i="2"/>
  <c r="T102" i="2"/>
  <c r="R102" i="2"/>
  <c r="P102" i="2"/>
  <c r="BK102" i="2"/>
  <c r="J102" i="2"/>
  <c r="BF102" i="2" s="1"/>
  <c r="BI101" i="2"/>
  <c r="BH101" i="2"/>
  <c r="BG101" i="2"/>
  <c r="BE101" i="2"/>
  <c r="T101" i="2"/>
  <c r="R101" i="2"/>
  <c r="P101" i="2"/>
  <c r="BK101" i="2"/>
  <c r="J101" i="2"/>
  <c r="BF101" i="2"/>
  <c r="BI100" i="2"/>
  <c r="BH100" i="2"/>
  <c r="BG100" i="2"/>
  <c r="BE100" i="2"/>
  <c r="T100" i="2"/>
  <c r="R100" i="2"/>
  <c r="P100" i="2"/>
  <c r="BK100" i="2"/>
  <c r="J100" i="2"/>
  <c r="BF100" i="2" s="1"/>
  <c r="BI99" i="2"/>
  <c r="BH99" i="2"/>
  <c r="BG99" i="2"/>
  <c r="BE99" i="2"/>
  <c r="T99" i="2"/>
  <c r="R99" i="2"/>
  <c r="P99" i="2"/>
  <c r="BK99" i="2"/>
  <c r="J99" i="2"/>
  <c r="BF99" i="2" s="1"/>
  <c r="BI98" i="2"/>
  <c r="BH98" i="2"/>
  <c r="BG98" i="2"/>
  <c r="BE98" i="2"/>
  <c r="T98" i="2"/>
  <c r="R98" i="2"/>
  <c r="P98" i="2"/>
  <c r="BK98" i="2"/>
  <c r="J98" i="2"/>
  <c r="BF98" i="2" s="1"/>
  <c r="BI97" i="2"/>
  <c r="BH97" i="2"/>
  <c r="BG97" i="2"/>
  <c r="BE97" i="2"/>
  <c r="T97" i="2"/>
  <c r="R97" i="2"/>
  <c r="P97" i="2"/>
  <c r="BK97" i="2"/>
  <c r="J97" i="2"/>
  <c r="BF97" i="2"/>
  <c r="BI96" i="2"/>
  <c r="BH96" i="2"/>
  <c r="BG96" i="2"/>
  <c r="BE96" i="2"/>
  <c r="T96" i="2"/>
  <c r="R96" i="2"/>
  <c r="P96" i="2"/>
  <c r="BK96" i="2"/>
  <c r="J96" i="2"/>
  <c r="BF96" i="2" s="1"/>
  <c r="BI95" i="2"/>
  <c r="BH95" i="2"/>
  <c r="BG95" i="2"/>
  <c r="BE95" i="2"/>
  <c r="T95" i="2"/>
  <c r="R95" i="2"/>
  <c r="P95" i="2"/>
  <c r="BK95" i="2"/>
  <c r="J95" i="2"/>
  <c r="BF95" i="2"/>
  <c r="BI94" i="2"/>
  <c r="BH94" i="2"/>
  <c r="BG94" i="2"/>
  <c r="BE94" i="2"/>
  <c r="T94" i="2"/>
  <c r="R94" i="2"/>
  <c r="P94" i="2"/>
  <c r="BK94" i="2"/>
  <c r="J94" i="2"/>
  <c r="BF94" i="2" s="1"/>
  <c r="BI93" i="2"/>
  <c r="BH93" i="2"/>
  <c r="BG93" i="2"/>
  <c r="BE93" i="2"/>
  <c r="T93" i="2"/>
  <c r="R93" i="2"/>
  <c r="P93" i="2"/>
  <c r="BK93" i="2"/>
  <c r="J93" i="2"/>
  <c r="BF93" i="2"/>
  <c r="BI92" i="2"/>
  <c r="BH92" i="2"/>
  <c r="BG92" i="2"/>
  <c r="BE92" i="2"/>
  <c r="T92" i="2"/>
  <c r="R92" i="2"/>
  <c r="P92" i="2"/>
  <c r="BK92" i="2"/>
  <c r="J92" i="2"/>
  <c r="BF92" i="2" s="1"/>
  <c r="BI91" i="2"/>
  <c r="BH91" i="2"/>
  <c r="BG91" i="2"/>
  <c r="BE91" i="2"/>
  <c r="T91" i="2"/>
  <c r="T90" i="2" s="1"/>
  <c r="T89" i="2" s="1"/>
  <c r="R91" i="2"/>
  <c r="R90" i="2" s="1"/>
  <c r="R89" i="2" s="1"/>
  <c r="R88" i="2" s="1"/>
  <c r="P91" i="2"/>
  <c r="P90" i="2" s="1"/>
  <c r="P89" i="2" s="1"/>
  <c r="P88" i="2" s="1"/>
  <c r="AU58" i="1" s="1"/>
  <c r="AU57" i="1" s="1"/>
  <c r="BK91" i="2"/>
  <c r="J91" i="2"/>
  <c r="BF91" i="2"/>
  <c r="F82" i="2"/>
  <c r="E80" i="2"/>
  <c r="J29" i="2"/>
  <c r="F50" i="2"/>
  <c r="E48" i="2"/>
  <c r="J22" i="2"/>
  <c r="E22" i="2"/>
  <c r="J85" i="2" s="1"/>
  <c r="J21" i="2"/>
  <c r="J19" i="2"/>
  <c r="E19" i="2"/>
  <c r="J84" i="2" s="1"/>
  <c r="J52" i="2"/>
  <c r="J18" i="2"/>
  <c r="J16" i="2"/>
  <c r="E16" i="2"/>
  <c r="F85" i="2"/>
  <c r="F53" i="2"/>
  <c r="J15" i="2"/>
  <c r="J13" i="2"/>
  <c r="E13" i="2"/>
  <c r="F52" i="2" s="1"/>
  <c r="F84" i="2"/>
  <c r="J12" i="2"/>
  <c r="J10" i="2"/>
  <c r="J50" i="2" s="1"/>
  <c r="J82" i="2"/>
  <c r="AK27" i="1"/>
  <c r="AS57" i="1"/>
  <c r="L53" i="1"/>
  <c r="AM53" i="1"/>
  <c r="AM52" i="1"/>
  <c r="L52" i="1"/>
  <c r="AM50" i="1"/>
  <c r="L50" i="1"/>
  <c r="L48" i="1"/>
  <c r="L47" i="1"/>
  <c r="BK120" i="2" l="1"/>
  <c r="J120" i="2" s="1"/>
  <c r="J64" i="2" s="1"/>
  <c r="J121" i="2"/>
  <c r="J65" i="2" s="1"/>
  <c r="BK106" i="2"/>
  <c r="J106" i="2" s="1"/>
  <c r="J61" i="2" s="1"/>
  <c r="F35" i="2"/>
  <c r="BB58" i="1" s="1"/>
  <c r="BB57" i="1" s="1"/>
  <c r="AX57" i="1" s="1"/>
  <c r="J33" i="2"/>
  <c r="AV58" i="1" s="1"/>
  <c r="BK90" i="2"/>
  <c r="J90" i="2" s="1"/>
  <c r="J59" i="2" s="1"/>
  <c r="F33" i="2"/>
  <c r="AZ58" i="1" s="1"/>
  <c r="AZ57" i="1" s="1"/>
  <c r="W32" i="1" s="1"/>
  <c r="F36" i="2"/>
  <c r="BC58" i="1" s="1"/>
  <c r="BC57" i="1" s="1"/>
  <c r="AY57" i="1" s="1"/>
  <c r="F37" i="2"/>
  <c r="BD58" i="1" s="1"/>
  <c r="BD57" i="1" s="1"/>
  <c r="W36" i="1" s="1"/>
  <c r="T88" i="2"/>
  <c r="F34" i="2"/>
  <c r="BA58" i="1" s="1"/>
  <c r="BA57" i="1" s="1"/>
  <c r="J34" i="2"/>
  <c r="AW58" i="1" s="1"/>
  <c r="J53" i="2"/>
  <c r="W34" i="1" l="1"/>
  <c r="AT58" i="1"/>
  <c r="BK89" i="2"/>
  <c r="J89" i="2" s="1"/>
  <c r="J58" i="2" s="1"/>
  <c r="AV57" i="1"/>
  <c r="AK32" i="1" s="1"/>
  <c r="W35" i="1"/>
  <c r="AW57" i="1"/>
  <c r="AK33" i="1" s="1"/>
  <c r="W33" i="1"/>
  <c r="BK88" i="2" l="1"/>
  <c r="J88" i="2" s="1"/>
  <c r="J57" i="2" s="1"/>
  <c r="J28" i="2" s="1"/>
  <c r="J30" i="2" s="1"/>
  <c r="AT57" i="1"/>
  <c r="J71" i="2" l="1"/>
  <c r="J39" i="2"/>
  <c r="AG58" i="1"/>
  <c r="AN58" i="1" l="1"/>
  <c r="AG57" i="1"/>
  <c r="AG62" i="1" l="1"/>
  <c r="AK26" i="1"/>
  <c r="AK29" i="1" s="1"/>
  <c r="AK38" i="1" s="1"/>
  <c r="AN57" i="1"/>
  <c r="AN62" i="1" s="1"/>
</calcChain>
</file>

<file path=xl/sharedStrings.xml><?xml version="1.0" encoding="utf-8"?>
<sst xmlns="http://schemas.openxmlformats.org/spreadsheetml/2006/main" count="714" uniqueCount="242">
  <si>
    <t>Export Komplet</t>
  </si>
  <si>
    <t/>
  </si>
  <si>
    <t>2.0</t>
  </si>
  <si>
    <t>False</t>
  </si>
  <si>
    <t>{adfafb32-3376-4e2d-a232-9e93a5cb15b5}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</si>
  <si>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</si>
  <si>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</si>
  <si>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</si>
  <si>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</si>
  <si>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</si>
  <si>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</si>
  <si>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71</t>
  </si>
  <si>
    <t>Stavba:</t>
  </si>
  <si>
    <t>Oprava poškodenej kanalizácie</t>
  </si>
  <si>
    <t>JKSO:</t>
  </si>
  <si>
    <t>KS:</t>
  </si>
  <si>
    <t>Miesto:</t>
  </si>
  <si>
    <t xml:space="preserve"> </t>
  </si>
  <si>
    <t>Dátum:</t>
  </si>
  <si>
    <t>25. 2. 2019</t>
  </si>
  <si>
    <t>Objednávateľ:</t>
  </si>
  <si>
    <t>IČO:</t>
  </si>
  <si>
    <t>IČ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</si>
  <si>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</si>
  <si>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</si>
  <si>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</si>
  <si>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</si>
  <si>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</si>
  <si>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</si>
  <si>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</si>
  <si>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</si>
  <si>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</si>
  <si>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</si>
  <si>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</si>
  <si>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</si>
  <si>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</si>
  <si>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</si>
  <si>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</si>
  <si>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</si>
  <si>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</si>
  <si>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</si>
  <si>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</si>
  <si>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</si>
  <si>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</si>
  <si>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</si>
  <si>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</si>
  <si>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</si>
  <si>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</si>
  <si>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</si>
  <si>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</si>
  <si>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</si>
  <si>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</si>
  <si>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</si>
  <si>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</si>
  <si>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</si>
  <si>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</si>
  <si>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</si>
  <si>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</si>
  <si>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</si>
  <si>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</si>
  <si>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</si>
  <si>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</si>
  <si>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</si>
  <si>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</si>
  <si>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</si>
  <si>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</si>
  <si>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</si>
  <si>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</si>
  <si>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</si>
  <si>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</si>
  <si>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</si>
  <si>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</si>
  <si>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</si>
  <si>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</si>
  <si>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</si>
  <si>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</si>
  <si>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</si>
  <si>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</si>
  <si>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</si>
  <si>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</si>
  <si>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</si>
  <si>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</si>
  <si>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</si>
  <si>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</si>
  <si>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</si>
  <si>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</si>
  <si>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</si>
  <si>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</si>
  <si>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</si>
  <si>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</si>
  <si>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</si>
  <si>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721 - Zdravotechnika - vnútorná kanalizácia</t>
  </si>
  <si>
    <t>VRN - Vedľajšie rozpočtové náklady</t>
  </si>
  <si>
    <t>2) Ostatné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</si>
  <si>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</si>
  <si>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</si>
  <si>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</si>
  <si>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</si>
  <si>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</si>
  <si>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</si>
  <si>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</si>
  <si>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</si>
  <si>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</si>
  <si>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</si>
  <si>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</si>
  <si>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</si>
  <si>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</si>
  <si>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</si>
  <si>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</si>
  <si>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</si>
  <si>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25</t>
  </si>
  <si>
    <t>K</t>
  </si>
  <si>
    <t>132201201</t>
  </si>
  <si>
    <t>Výkop ryhy šírky 600-2000mm horn.3 do 100m3</t>
  </si>
  <si>
    <t>m3</t>
  </si>
  <si>
    <t>CS CENEKON 2019 01</t>
  </si>
  <si>
    <t>4</t>
  </si>
  <si>
    <t>2</t>
  </si>
  <si>
    <t>1616814280</t>
  </si>
  <si>
    <t>26</t>
  </si>
  <si>
    <t>132201209</t>
  </si>
  <si>
    <t>Príplatok k cenám za lepivosť pri hĺbení rýh š. nad 600 do 2 000 mm zapaž. i nezapažených, s urovnaním dna v hornine 3</t>
  </si>
  <si>
    <t>-1380827175</t>
  </si>
  <si>
    <t>151101101</t>
  </si>
  <si>
    <t>Paženie a rozopretie stien rýh pre podzemné vedenie, príložné do 2 m</t>
  </si>
  <si>
    <t>m2</t>
  </si>
  <si>
    <t>1949104142</t>
  </si>
  <si>
    <t>5</t>
  </si>
  <si>
    <t>151101111</t>
  </si>
  <si>
    <t>Odstránenie paženia rýh pre podzemné vedenie, príložné hĺbky do 2 m</t>
  </si>
  <si>
    <t>-1936429677</t>
  </si>
  <si>
    <t>7</t>
  </si>
  <si>
    <t>161101501</t>
  </si>
  <si>
    <t>Zvislé premiestnenie výkopku z horniny I až IV, nosením za každé 3 m výšky</t>
  </si>
  <si>
    <t>-712656002</t>
  </si>
  <si>
    <t>6</t>
  </si>
  <si>
    <t>162201101</t>
  </si>
  <si>
    <t>Vodorovné premiestnenie výkopku z horniny 1-4 do 20m</t>
  </si>
  <si>
    <t>1121539724</t>
  </si>
  <si>
    <t>8</t>
  </si>
  <si>
    <t>167101101</t>
  </si>
  <si>
    <t>Nakladanie neuľahnutého výkopku z hornín tr.1-4 do 100 m3</t>
  </si>
  <si>
    <t>1431185247</t>
  </si>
  <si>
    <t>9</t>
  </si>
  <si>
    <t>171201201</t>
  </si>
  <si>
    <t>Uloženie sypaniny na skládky do 100 m3</t>
  </si>
  <si>
    <t>-796552364</t>
  </si>
  <si>
    <t>10</t>
  </si>
  <si>
    <t>171209002</t>
  </si>
  <si>
    <t>Poplatok za skladovanie - zemina a kamenivo (17 05) ostatné</t>
  </si>
  <si>
    <t>t</t>
  </si>
  <si>
    <t>1128591988</t>
  </si>
  <si>
    <t>11</t>
  </si>
  <si>
    <t>174101001</t>
  </si>
  <si>
    <t>Zásyp sypaninou so zhutnením jám, šachiet, rýh, zárezov alebo okolo objektov do 100 m3</t>
  </si>
  <si>
    <t>542468758</t>
  </si>
  <si>
    <t>12</t>
  </si>
  <si>
    <t>175101102</t>
  </si>
  <si>
    <t>Obsyp potrubia sypaninou z vhodných hornín 1 až 4 s prehodením sypaniny</t>
  </si>
  <si>
    <t>-262738956</t>
  </si>
  <si>
    <t>24</t>
  </si>
  <si>
    <t>M</t>
  </si>
  <si>
    <t>583310002800</t>
  </si>
  <si>
    <t>Štrkopiesok frakcia 0-8 mm, STN EN 13242 + A1</t>
  </si>
  <si>
    <t>437011471</t>
  </si>
  <si>
    <t>27</t>
  </si>
  <si>
    <t>181101101</t>
  </si>
  <si>
    <t>Úprava pláne v zárezoch v hornine 1-4 bez zhutnenia</t>
  </si>
  <si>
    <t>768063201</t>
  </si>
  <si>
    <t>Vodorovné konštrukcie</t>
  </si>
  <si>
    <t>13</t>
  </si>
  <si>
    <t>451572111</t>
  </si>
  <si>
    <t>Lôžko pod potrubie, stoky a drobné objekty, v otvorenom výkope z kameniva drobného ťaženého 0-4 mm</t>
  </si>
  <si>
    <t>-1908998831</t>
  </si>
  <si>
    <t>Rúrové vedenie</t>
  </si>
  <si>
    <t>15</t>
  </si>
  <si>
    <t>812379011</t>
  </si>
  <si>
    <t>Demontáž kanalizačného potrubia z betónových rúr od DN 300 do DN 500 mm -0,460 t</t>
  </si>
  <si>
    <t>m</t>
  </si>
  <si>
    <t>1038618996</t>
  </si>
  <si>
    <t>19</t>
  </si>
  <si>
    <t>831000000</t>
  </si>
  <si>
    <t>Montáž potrubia z rúrPVC korugované. tesnených gumovými krúžkami v sklone do 20 % DN 300</t>
  </si>
  <si>
    <t>-682846515</t>
  </si>
  <si>
    <t>286120011400</t>
  </si>
  <si>
    <t>ks</t>
  </si>
  <si>
    <t>-1048471467</t>
  </si>
  <si>
    <t>21</t>
  </si>
  <si>
    <t>286540154300</t>
  </si>
  <si>
    <t>Presuvka , DN 300 korugovaná pre gravitačnú kanalizáciu</t>
  </si>
  <si>
    <t>-573336626</t>
  </si>
  <si>
    <t>22</t>
  </si>
  <si>
    <t>286540137500</t>
  </si>
  <si>
    <t>Adaptér   DN 300, korugovaný kanalizačný systém</t>
  </si>
  <si>
    <t>-1733204187</t>
  </si>
  <si>
    <t>23</t>
  </si>
  <si>
    <t>286540134400</t>
  </si>
  <si>
    <t xml:space="preserve">Šachtový prechod  DN 300, korugovaný kanalizačný systém, </t>
  </si>
  <si>
    <t>1527810028</t>
  </si>
  <si>
    <t>14</t>
  </si>
  <si>
    <t>892371000</t>
  </si>
  <si>
    <t>Skúška tesnosti kanalizácie D 300</t>
  </si>
  <si>
    <t>-1060188502</t>
  </si>
  <si>
    <t>31</t>
  </si>
  <si>
    <t>899721132</t>
  </si>
  <si>
    <t>Označenie kanalizačného potrubia hnedou výstražnou fóliou</t>
  </si>
  <si>
    <t>-1904419616</t>
  </si>
  <si>
    <t>Ostatné konštrukcie a práce-búranie</t>
  </si>
  <si>
    <t>16</t>
  </si>
  <si>
    <t>979085001</t>
  </si>
  <si>
    <t>Vodorovná doprava vybúraných hmôt po suchu bez naloženia a so zložením na vzdialenosť do 1 km</t>
  </si>
  <si>
    <t>733708566</t>
  </si>
  <si>
    <t>17</t>
  </si>
  <si>
    <t>979085005</t>
  </si>
  <si>
    <t>Príplatok k cene za každých ďalších aj začatých 5 km</t>
  </si>
  <si>
    <t>-91288615</t>
  </si>
  <si>
    <t>99</t>
  </si>
  <si>
    <t>Presun hmôt HSV</t>
  </si>
  <si>
    <t>998276101</t>
  </si>
  <si>
    <t>Presun hmôt pre rúrové vedenie hĺbené z rúr z plast., hmôt alebo sklolamin. v otvorenom výkope</t>
  </si>
  <si>
    <t>1221859401</t>
  </si>
  <si>
    <t>PSV</t>
  </si>
  <si>
    <t>Práce a dodávky PSV</t>
  </si>
  <si>
    <t>721</t>
  </si>
  <si>
    <t>Zdravotechnika - vnútorná kanalizácia</t>
  </si>
  <si>
    <t>18</t>
  </si>
  <si>
    <t>721100000</t>
  </si>
  <si>
    <t>Oprava odpadového potrubia novodurového prepojenie do  pôvodných šachiet</t>
  </si>
  <si>
    <t>-1204772941</t>
  </si>
  <si>
    <t>VRN</t>
  </si>
  <si>
    <t>Vedľajšie rozpočtové náklady</t>
  </si>
  <si>
    <t>28</t>
  </si>
  <si>
    <t>000300016</t>
  </si>
  <si>
    <t>Geodetické práce - vykonávané pred výstavbou určenie vytyčovacej siete, vytýčenie staveniska, staveb. objektu</t>
  </si>
  <si>
    <t>eur</t>
  </si>
  <si>
    <t>1024</t>
  </si>
  <si>
    <t>944807305</t>
  </si>
  <si>
    <t>30</t>
  </si>
  <si>
    <t>000600021</t>
  </si>
  <si>
    <t>Zariadenie staveniska - prevádzkové oplotenie staveniska</t>
  </si>
  <si>
    <t>2144877772</t>
  </si>
  <si>
    <t>Rúra PVC korugovaný kanalizačný systém D 330,7, dĺ. 5 m, SN8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</si>
</sst>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28" x14ac:knownFonts="1">
    <font>
      <sz val="8"/>
      <name val="Arial CE"/>
      <family val="2"/>
    </font>
    <font>
      <sz val="8"/>
      <color rgb="FF969696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464646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color rgb="FF969696"/>
      <name val="Arial CE"/>
      <family val="2"/>
      <charset val="238"/>
    </font>
    <font>
      <b/>
      <sz val="8"/>
      <name val="Arial CE"/>
      <family val="2"/>
      <charset val="238"/>
    </font>
    <font>
      <sz val="12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i/>
      <sz val="8"/>
      <color rgb="FF0000FF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4" xfId="0" applyBorder="1"/>
    <xf numFmtId="0" fontId="11" fillId="0" borderId="0" xfId="0" applyFont="1" applyAlignment="1">
      <alignment horizontal="left" vertical="center"/>
    </xf>
    <xf numFmtId="4" fontId="12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3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0" fillId="4" borderId="0" xfId="0" applyFont="1" applyFill="1" applyAlignment="1">
      <alignment vertical="center"/>
    </xf>
    <xf numFmtId="4" fontId="19" fillId="4" borderId="0" xfId="0" applyNumberFormat="1" applyFont="1" applyFill="1" applyAlignment="1">
      <alignment vertical="center"/>
    </xf>
    <xf numFmtId="0" fontId="0" fillId="0" borderId="0" xfId="0" applyProtection="1"/>
    <xf numFmtId="0" fontId="0" fillId="0" borderId="3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0" xfId="0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167" fontId="19" fillId="0" borderId="0" xfId="0" applyNumberFormat="1" applyFont="1" applyAlignment="1"/>
    <xf numFmtId="166" fontId="25" fillId="0" borderId="12" xfId="0" applyNumberFormat="1" applyFont="1" applyBorder="1" applyAlignment="1"/>
    <xf numFmtId="166" fontId="25" fillId="0" borderId="13" xfId="0" applyNumberFormat="1" applyFont="1" applyBorder="1" applyAlignment="1"/>
    <xf numFmtId="167" fontId="15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5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49" fontId="0" fillId="0" borderId="23" xfId="0" applyNumberFormat="1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  <protection locked="0"/>
    </xf>
    <xf numFmtId="0" fontId="0" fillId="0" borderId="23" xfId="0" applyFont="1" applyBorder="1" applyAlignment="1" applyProtection="1">
      <alignment horizontal="center" vertical="center" wrapText="1"/>
      <protection locked="0"/>
    </xf>
    <xf numFmtId="167" fontId="0" fillId="0" borderId="23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26" fillId="0" borderId="23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167" fontId="26" fillId="0" borderId="23" xfId="0" applyNumberFormat="1" applyFont="1" applyBorder="1" applyAlignment="1" applyProtection="1">
      <alignment vertical="center"/>
      <protection locked="0"/>
    </xf>
    <xf numFmtId="0" fontId="26" fillId="0" borderId="3" xfId="0" applyFont="1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166" fontId="1" fillId="0" borderId="20" xfId="0" applyNumberFormat="1" applyFont="1" applyBorder="1" applyAlignment="1">
      <alignment vertical="center"/>
    </xf>
    <xf numFmtId="166" fontId="1" fillId="0" borderId="21" xfId="0" applyNumberFormat="1" applyFont="1" applyBorder="1" applyAlignment="1">
      <alignment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4" fontId="19" fillId="0" borderId="0" xfId="0" applyNumberFormat="1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5" fontId="0" fillId="0" borderId="0" xfId="0" applyNumberFormat="1" applyFont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3" fillId="3" borderId="7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3"/>
  <sheetViews>
    <sheetView showGridLines="0" topLeftCell="A115" workbookViewId="0">
      <selection activeCell="AR2" sqref="AR2:BE2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1" t="s">
        <v>0</v>
      </c>
      <c r="AZ1" s="11" t="s">
        <v>1</v>
      </c>
      <c r="BA1" s="11" t="s">
        <v>2</v>
      </c>
      <c r="BB1" s="11" t="s">
        <v>1</v>
      </c>
      <c r="BT1" s="11" t="s">
        <v>3</v>
      </c>
      <c r="BU1" s="11" t="s">
        <v>3</v>
      </c>
      <c r="BV1" s="11" t="s">
        <v>4</v>
      </c>
    </row>
    <row r="2" spans="1:74" ht="36.950000000000003" customHeight="1" x14ac:dyDescent="0.2">
      <c r="AR2" s="150" t="s">
        <v>5</v>
      </c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S2" s="12" t="s">
        <v>6</v>
      </c>
      <c r="BT2" s="12" t="s">
        <v>7</v>
      </c>
    </row>
    <row r="3" spans="1:74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BS3" s="12" t="s">
        <v>6</v>
      </c>
      <c r="BT3" s="12" t="s">
        <v>7</v>
      </c>
    </row>
    <row r="4" spans="1:74" ht="24.95" customHeight="1" x14ac:dyDescent="0.2">
      <c r="B4" s="15"/>
      <c r="D4" s="16" t="s">
        <v>8</v>
      </c>
      <c r="AR4" s="15"/>
      <c r="AS4" s="17" t="s">
        <v>9</v>
      </c>
      <c r="BS4" s="12" t="s">
        <v>6</v>
      </c>
    </row>
    <row r="5" spans="1:74" ht="12" customHeight="1" x14ac:dyDescent="0.2">
      <c r="B5" s="15"/>
      <c r="D5" s="18" t="s">
        <v>10</v>
      </c>
      <c r="K5" s="147" t="s">
        <v>11</v>
      </c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R5" s="15"/>
      <c r="BS5" s="12" t="s">
        <v>6</v>
      </c>
    </row>
    <row r="6" spans="1:74" ht="36.950000000000003" customHeight="1" x14ac:dyDescent="0.2">
      <c r="B6" s="15"/>
      <c r="D6" s="19" t="s">
        <v>12</v>
      </c>
      <c r="K6" s="149" t="s">
        <v>13</v>
      </c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R6" s="15"/>
      <c r="BS6" s="12" t="s">
        <v>6</v>
      </c>
    </row>
    <row r="7" spans="1:74" ht="12" customHeight="1" x14ac:dyDescent="0.2">
      <c r="B7" s="15"/>
      <c r="D7" s="20" t="s">
        <v>14</v>
      </c>
      <c r="K7" s="12" t="s">
        <v>1</v>
      </c>
      <c r="AK7" s="20" t="s">
        <v>15</v>
      </c>
      <c r="AN7" s="12" t="s">
        <v>1</v>
      </c>
      <c r="AR7" s="15"/>
      <c r="BS7" s="12" t="s">
        <v>6</v>
      </c>
    </row>
    <row r="8" spans="1:74" ht="12" customHeight="1" x14ac:dyDescent="0.2">
      <c r="B8" s="15"/>
      <c r="D8" s="20" t="s">
        <v>16</v>
      </c>
      <c r="K8" s="12" t="s">
        <v>17</v>
      </c>
      <c r="AK8" s="20" t="s">
        <v>18</v>
      </c>
      <c r="AN8" s="12" t="s">
        <v>19</v>
      </c>
      <c r="AR8" s="15"/>
      <c r="BS8" s="12" t="s">
        <v>6</v>
      </c>
    </row>
    <row r="9" spans="1:74" ht="14.45" customHeight="1" x14ac:dyDescent="0.2">
      <c r="B9" s="15"/>
      <c r="AR9" s="15"/>
      <c r="BS9" s="12" t="s">
        <v>6</v>
      </c>
    </row>
    <row r="10" spans="1:74" ht="12" customHeight="1" x14ac:dyDescent="0.2">
      <c r="B10" s="15"/>
      <c r="D10" s="20" t="s">
        <v>20</v>
      </c>
      <c r="AK10" s="20" t="s">
        <v>21</v>
      </c>
      <c r="AN10" s="12" t="s">
        <v>1</v>
      </c>
      <c r="AR10" s="15"/>
      <c r="BS10" s="12" t="s">
        <v>6</v>
      </c>
    </row>
    <row r="11" spans="1:74" ht="18.399999999999999" customHeight="1" x14ac:dyDescent="0.2">
      <c r="B11" s="15"/>
      <c r="E11" s="12" t="s">
        <v>17</v>
      </c>
      <c r="AK11" s="20" t="s">
        <v>22</v>
      </c>
      <c r="AN11" s="12" t="s">
        <v>1</v>
      </c>
      <c r="AR11" s="15"/>
      <c r="BS11" s="12" t="s">
        <v>6</v>
      </c>
    </row>
    <row r="12" spans="1:74" ht="6.95" customHeight="1" x14ac:dyDescent="0.2">
      <c r="B12" s="15"/>
      <c r="AR12" s="15"/>
      <c r="BS12" s="12" t="s">
        <v>6</v>
      </c>
    </row>
    <row r="13" spans="1:74" ht="12" customHeight="1" x14ac:dyDescent="0.2">
      <c r="B13" s="15"/>
      <c r="D13" s="20" t="s">
        <v>23</v>
      </c>
      <c r="AK13" s="20" t="s">
        <v>21</v>
      </c>
      <c r="AN13" s="12" t="s">
        <v>1</v>
      </c>
      <c r="AR13" s="15"/>
      <c r="BS13" s="12" t="s">
        <v>6</v>
      </c>
    </row>
    <row r="14" spans="1:74" x14ac:dyDescent="0.2">
      <c r="B14" s="15"/>
      <c r="E14" s="12" t="s">
        <v>17</v>
      </c>
      <c r="AK14" s="20" t="s">
        <v>22</v>
      </c>
      <c r="AN14" s="12" t="s">
        <v>1</v>
      </c>
      <c r="AR14" s="15"/>
      <c r="BS14" s="12" t="s">
        <v>6</v>
      </c>
    </row>
    <row r="15" spans="1:74" ht="6.95" customHeight="1" x14ac:dyDescent="0.2">
      <c r="B15" s="15"/>
      <c r="AR15" s="15"/>
      <c r="BS15" s="12" t="s">
        <v>3</v>
      </c>
    </row>
    <row r="16" spans="1:74" ht="12" customHeight="1" x14ac:dyDescent="0.2">
      <c r="B16" s="15"/>
      <c r="D16" s="20" t="s">
        <v>24</v>
      </c>
      <c r="AK16" s="20" t="s">
        <v>21</v>
      </c>
      <c r="AN16" s="12" t="s">
        <v>1</v>
      </c>
      <c r="AR16" s="15"/>
      <c r="BS16" s="12" t="s">
        <v>3</v>
      </c>
    </row>
    <row r="17" spans="2:71" ht="18.399999999999999" customHeight="1" x14ac:dyDescent="0.2">
      <c r="B17" s="15"/>
      <c r="E17" s="12" t="s">
        <v>17</v>
      </c>
      <c r="AK17" s="20" t="s">
        <v>22</v>
      </c>
      <c r="AN17" s="12" t="s">
        <v>1</v>
      </c>
      <c r="AR17" s="15"/>
      <c r="BS17" s="12" t="s">
        <v>25</v>
      </c>
    </row>
    <row r="18" spans="2:71" ht="6.95" customHeight="1" x14ac:dyDescent="0.2">
      <c r="B18" s="15"/>
      <c r="AR18" s="15"/>
      <c r="BS18" s="12" t="s">
        <v>26</v>
      </c>
    </row>
    <row r="19" spans="2:71" ht="12" customHeight="1" x14ac:dyDescent="0.2">
      <c r="B19" s="15"/>
      <c r="D19" s="20" t="s">
        <v>27</v>
      </c>
      <c r="AK19" s="20" t="s">
        <v>21</v>
      </c>
      <c r="AN19" s="12" t="s">
        <v>1</v>
      </c>
      <c r="AR19" s="15"/>
      <c r="BS19" s="12" t="s">
        <v>26</v>
      </c>
    </row>
    <row r="20" spans="2:71" ht="18.399999999999999" customHeight="1" x14ac:dyDescent="0.2">
      <c r="B20" s="15"/>
      <c r="E20" s="12" t="s">
        <v>17</v>
      </c>
      <c r="AK20" s="20" t="s">
        <v>22</v>
      </c>
      <c r="AN20" s="12" t="s">
        <v>1</v>
      </c>
      <c r="AR20" s="15"/>
      <c r="BS20" s="12" t="s">
        <v>25</v>
      </c>
    </row>
    <row r="21" spans="2:71" ht="6.95" customHeight="1" x14ac:dyDescent="0.2">
      <c r="B21" s="15"/>
      <c r="AR21" s="15"/>
    </row>
    <row r="22" spans="2:71" ht="12" customHeight="1" x14ac:dyDescent="0.2">
      <c r="B22" s="15"/>
      <c r="D22" s="20" t="s">
        <v>28</v>
      </c>
      <c r="AR22" s="15"/>
    </row>
    <row r="23" spans="2:71" ht="16.5" customHeight="1" x14ac:dyDescent="0.2">
      <c r="B23" s="15"/>
      <c r="E23" s="166" t="s">
        <v>1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R23" s="15"/>
    </row>
    <row r="24" spans="2:71" ht="6.95" customHeight="1" x14ac:dyDescent="0.2">
      <c r="B24" s="15"/>
      <c r="AR24" s="15"/>
    </row>
    <row r="25" spans="2:71" ht="6.95" customHeight="1" x14ac:dyDescent="0.2">
      <c r="B25" s="1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15"/>
    </row>
    <row r="26" spans="2:71" ht="14.45" customHeight="1" x14ac:dyDescent="0.2">
      <c r="B26" s="15"/>
      <c r="D26" s="23" t="s">
        <v>29</v>
      </c>
      <c r="AK26" s="167">
        <f>ROUND(AG57,2)</f>
        <v>0</v>
      </c>
      <c r="AL26" s="148"/>
      <c r="AM26" s="148"/>
      <c r="AN26" s="148"/>
      <c r="AO26" s="148"/>
      <c r="AR26" s="15"/>
    </row>
    <row r="27" spans="2:71" ht="14.45" customHeight="1" x14ac:dyDescent="0.2">
      <c r="B27" s="15"/>
      <c r="D27" s="23" t="s">
        <v>30</v>
      </c>
      <c r="AK27" s="167">
        <f>ROUND(AG60, 2)</f>
        <v>0</v>
      </c>
      <c r="AL27" s="167"/>
      <c r="AM27" s="167"/>
      <c r="AN27" s="167"/>
      <c r="AO27" s="167"/>
      <c r="AR27" s="15"/>
    </row>
    <row r="28" spans="2:71" s="1" customFormat="1" ht="6.95" customHeight="1" x14ac:dyDescent="0.2">
      <c r="B28" s="25"/>
      <c r="AR28" s="25"/>
    </row>
    <row r="29" spans="2:71" s="1" customFormat="1" ht="25.9" customHeight="1" x14ac:dyDescent="0.2">
      <c r="B29" s="25"/>
      <c r="D29" s="26" t="s">
        <v>31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168">
        <f>ROUND(AK26 + AK27, 2)</f>
        <v>0</v>
      </c>
      <c r="AL29" s="169"/>
      <c r="AM29" s="169"/>
      <c r="AN29" s="169"/>
      <c r="AO29" s="169"/>
      <c r="AR29" s="25"/>
    </row>
    <row r="30" spans="2:71" s="1" customFormat="1" ht="6.95" customHeight="1" x14ac:dyDescent="0.2">
      <c r="B30" s="25"/>
      <c r="AR30" s="25"/>
    </row>
    <row r="31" spans="2:71" s="1" customFormat="1" x14ac:dyDescent="0.2">
      <c r="B31" s="25"/>
      <c r="L31" s="170" t="s">
        <v>32</v>
      </c>
      <c r="M31" s="170"/>
      <c r="N31" s="170"/>
      <c r="O31" s="170"/>
      <c r="P31" s="170"/>
      <c r="W31" s="170" t="s">
        <v>33</v>
      </c>
      <c r="X31" s="170"/>
      <c r="Y31" s="170"/>
      <c r="Z31" s="170"/>
      <c r="AA31" s="170"/>
      <c r="AB31" s="170"/>
      <c r="AC31" s="170"/>
      <c r="AD31" s="170"/>
      <c r="AE31" s="170"/>
      <c r="AK31" s="170" t="s">
        <v>34</v>
      </c>
      <c r="AL31" s="170"/>
      <c r="AM31" s="170"/>
      <c r="AN31" s="170"/>
      <c r="AO31" s="170"/>
      <c r="AR31" s="25"/>
    </row>
    <row r="32" spans="2:71" s="2" customFormat="1" ht="14.45" customHeight="1" x14ac:dyDescent="0.2">
      <c r="B32" s="29"/>
      <c r="D32" s="20" t="s">
        <v>35</v>
      </c>
      <c r="F32" s="20" t="s">
        <v>36</v>
      </c>
      <c r="L32" s="165">
        <v>0.2</v>
      </c>
      <c r="M32" s="146"/>
      <c r="N32" s="146"/>
      <c r="O32" s="146"/>
      <c r="P32" s="146"/>
      <c r="W32" s="145">
        <f>ROUND(AZ57 + SUM(CD60), 2)</f>
        <v>0</v>
      </c>
      <c r="X32" s="146"/>
      <c r="Y32" s="146"/>
      <c r="Z32" s="146"/>
      <c r="AA32" s="146"/>
      <c r="AB32" s="146"/>
      <c r="AC32" s="146"/>
      <c r="AD32" s="146"/>
      <c r="AE32" s="146"/>
      <c r="AK32" s="145">
        <f>ROUND(AV57 + SUM(BY60), 2)</f>
        <v>0</v>
      </c>
      <c r="AL32" s="146"/>
      <c r="AM32" s="146"/>
      <c r="AN32" s="146"/>
      <c r="AO32" s="146"/>
      <c r="AR32" s="29"/>
    </row>
    <row r="33" spans="2:44" s="2" customFormat="1" ht="14.45" customHeight="1" x14ac:dyDescent="0.2">
      <c r="B33" s="29"/>
      <c r="F33" s="20" t="s">
        <v>37</v>
      </c>
      <c r="L33" s="165">
        <v>0.2</v>
      </c>
      <c r="M33" s="146"/>
      <c r="N33" s="146"/>
      <c r="O33" s="146"/>
      <c r="P33" s="146"/>
      <c r="W33" s="145">
        <f>ROUND(BA57 + SUM(CE60), 2)</f>
        <v>0</v>
      </c>
      <c r="X33" s="146"/>
      <c r="Y33" s="146"/>
      <c r="Z33" s="146"/>
      <c r="AA33" s="146"/>
      <c r="AB33" s="146"/>
      <c r="AC33" s="146"/>
      <c r="AD33" s="146"/>
      <c r="AE33" s="146"/>
      <c r="AK33" s="145">
        <f>ROUND(AW57 + SUM(BZ60), 2)</f>
        <v>0</v>
      </c>
      <c r="AL33" s="146"/>
      <c r="AM33" s="146"/>
      <c r="AN33" s="146"/>
      <c r="AO33" s="146"/>
      <c r="AR33" s="29"/>
    </row>
    <row r="34" spans="2:44" s="2" customFormat="1" ht="14.45" hidden="1" customHeight="1" x14ac:dyDescent="0.2">
      <c r="B34" s="29"/>
      <c r="F34" s="20" t="s">
        <v>38</v>
      </c>
      <c r="L34" s="165">
        <v>0.2</v>
      </c>
      <c r="M34" s="146"/>
      <c r="N34" s="146"/>
      <c r="O34" s="146"/>
      <c r="P34" s="146"/>
      <c r="W34" s="145">
        <f>ROUND(BB57 + SUM(CF60), 2)</f>
        <v>0</v>
      </c>
      <c r="X34" s="146"/>
      <c r="Y34" s="146"/>
      <c r="Z34" s="146"/>
      <c r="AA34" s="146"/>
      <c r="AB34" s="146"/>
      <c r="AC34" s="146"/>
      <c r="AD34" s="146"/>
      <c r="AE34" s="146"/>
      <c r="AK34" s="145">
        <v>0</v>
      </c>
      <c r="AL34" s="146"/>
      <c r="AM34" s="146"/>
      <c r="AN34" s="146"/>
      <c r="AO34" s="146"/>
      <c r="AR34" s="29"/>
    </row>
    <row r="35" spans="2:44" s="2" customFormat="1" ht="14.45" hidden="1" customHeight="1" x14ac:dyDescent="0.2">
      <c r="B35" s="29"/>
      <c r="F35" s="20" t="s">
        <v>39</v>
      </c>
      <c r="L35" s="165">
        <v>0.2</v>
      </c>
      <c r="M35" s="146"/>
      <c r="N35" s="146"/>
      <c r="O35" s="146"/>
      <c r="P35" s="146"/>
      <c r="W35" s="145">
        <f>ROUND(BC57 + SUM(CG60), 2)</f>
        <v>0</v>
      </c>
      <c r="X35" s="146"/>
      <c r="Y35" s="146"/>
      <c r="Z35" s="146"/>
      <c r="AA35" s="146"/>
      <c r="AB35" s="146"/>
      <c r="AC35" s="146"/>
      <c r="AD35" s="146"/>
      <c r="AE35" s="146"/>
      <c r="AK35" s="145">
        <v>0</v>
      </c>
      <c r="AL35" s="146"/>
      <c r="AM35" s="146"/>
      <c r="AN35" s="146"/>
      <c r="AO35" s="146"/>
      <c r="AR35" s="29"/>
    </row>
    <row r="36" spans="2:44" s="2" customFormat="1" ht="14.45" hidden="1" customHeight="1" x14ac:dyDescent="0.2">
      <c r="B36" s="29"/>
      <c r="F36" s="20" t="s">
        <v>40</v>
      </c>
      <c r="L36" s="165">
        <v>0</v>
      </c>
      <c r="M36" s="146"/>
      <c r="N36" s="146"/>
      <c r="O36" s="146"/>
      <c r="P36" s="146"/>
      <c r="W36" s="145">
        <f>ROUND(BD57 + SUM(CH60), 2)</f>
        <v>0</v>
      </c>
      <c r="X36" s="146"/>
      <c r="Y36" s="146"/>
      <c r="Z36" s="146"/>
      <c r="AA36" s="146"/>
      <c r="AB36" s="146"/>
      <c r="AC36" s="146"/>
      <c r="AD36" s="146"/>
      <c r="AE36" s="146"/>
      <c r="AK36" s="145">
        <v>0</v>
      </c>
      <c r="AL36" s="146"/>
      <c r="AM36" s="146"/>
      <c r="AN36" s="146"/>
      <c r="AO36" s="146"/>
      <c r="AR36" s="29"/>
    </row>
    <row r="37" spans="2:44" s="1" customFormat="1" ht="6.95" customHeight="1" x14ac:dyDescent="0.2">
      <c r="B37" s="25"/>
      <c r="AR37" s="25"/>
    </row>
    <row r="38" spans="2:44" s="1" customFormat="1" ht="25.9" customHeight="1" x14ac:dyDescent="0.2">
      <c r="B38" s="25"/>
      <c r="C38" s="31"/>
      <c r="D38" s="32" t="s">
        <v>41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4" t="s">
        <v>42</v>
      </c>
      <c r="U38" s="33"/>
      <c r="V38" s="33"/>
      <c r="W38" s="33"/>
      <c r="X38" s="178" t="s">
        <v>43</v>
      </c>
      <c r="Y38" s="172"/>
      <c r="Z38" s="172"/>
      <c r="AA38" s="172"/>
      <c r="AB38" s="172"/>
      <c r="AC38" s="33"/>
      <c r="AD38" s="33"/>
      <c r="AE38" s="33"/>
      <c r="AF38" s="33"/>
      <c r="AG38" s="33"/>
      <c r="AH38" s="33"/>
      <c r="AI38" s="33"/>
      <c r="AJ38" s="33"/>
      <c r="AK38" s="171">
        <f>SUM(AK29:AK36)</f>
        <v>0</v>
      </c>
      <c r="AL38" s="172"/>
      <c r="AM38" s="172"/>
      <c r="AN38" s="172"/>
      <c r="AO38" s="173"/>
      <c r="AP38" s="31"/>
      <c r="AQ38" s="31"/>
      <c r="AR38" s="25"/>
    </row>
    <row r="39" spans="2:44" s="1" customFormat="1" ht="6.95" customHeight="1" x14ac:dyDescent="0.2">
      <c r="B39" s="25"/>
      <c r="AR39" s="25"/>
    </row>
    <row r="40" spans="2:44" s="1" customFormat="1" ht="6.95" customHeight="1" x14ac:dyDescent="0.2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25"/>
    </row>
    <row r="44" spans="2:44" s="1" customFormat="1" ht="6.95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25"/>
    </row>
    <row r="45" spans="2:44" s="1" customFormat="1" ht="24.95" customHeight="1" x14ac:dyDescent="0.2">
      <c r="B45" s="25"/>
      <c r="C45" s="16" t="s">
        <v>44</v>
      </c>
      <c r="AR45" s="25"/>
    </row>
    <row r="46" spans="2:44" s="1" customFormat="1" ht="6.95" customHeight="1" x14ac:dyDescent="0.2">
      <c r="B46" s="25"/>
      <c r="AR46" s="25"/>
    </row>
    <row r="47" spans="2:44" s="1" customFormat="1" ht="12" customHeight="1" x14ac:dyDescent="0.2">
      <c r="B47" s="25"/>
      <c r="C47" s="20" t="s">
        <v>10</v>
      </c>
      <c r="L47" s="1" t="str">
        <f>K5</f>
        <v>71</v>
      </c>
      <c r="AR47" s="25"/>
    </row>
    <row r="48" spans="2:44" s="3" customFormat="1" ht="36.950000000000003" customHeight="1" x14ac:dyDescent="0.2">
      <c r="B48" s="39"/>
      <c r="C48" s="40" t="s">
        <v>12</v>
      </c>
      <c r="L48" s="174" t="str">
        <f>K6</f>
        <v>Oprava poškodenej kanalizácie</v>
      </c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AO48" s="175"/>
      <c r="AR48" s="39"/>
    </row>
    <row r="49" spans="1:90" s="1" customFormat="1" ht="6.95" customHeight="1" x14ac:dyDescent="0.2">
      <c r="B49" s="25"/>
      <c r="AR49" s="25"/>
    </row>
    <row r="50" spans="1:90" s="1" customFormat="1" ht="12" customHeight="1" x14ac:dyDescent="0.2">
      <c r="B50" s="25"/>
      <c r="C50" s="20" t="s">
        <v>16</v>
      </c>
      <c r="L50" s="41" t="str">
        <f>IF(K8="","",K8)</f>
        <v xml:space="preserve"> </v>
      </c>
      <c r="AI50" s="20" t="s">
        <v>18</v>
      </c>
      <c r="AM50" s="176" t="str">
        <f>IF(AN8= "","",AN8)</f>
        <v>25. 2. 2019</v>
      </c>
      <c r="AN50" s="176"/>
      <c r="AR50" s="25"/>
    </row>
    <row r="51" spans="1:90" s="1" customFormat="1" ht="6.95" customHeight="1" x14ac:dyDescent="0.2">
      <c r="B51" s="25"/>
      <c r="AR51" s="25"/>
    </row>
    <row r="52" spans="1:90" s="1" customFormat="1" ht="13.7" customHeight="1" x14ac:dyDescent="0.2">
      <c r="B52" s="25"/>
      <c r="C52" s="20" t="s">
        <v>20</v>
      </c>
      <c r="L52" s="1" t="str">
        <f>IF(E11= "","",E11)</f>
        <v xml:space="preserve"> </v>
      </c>
      <c r="AI52" s="20" t="s">
        <v>24</v>
      </c>
      <c r="AM52" s="156" t="str">
        <f>IF(E17="","",E17)</f>
        <v xml:space="preserve"> </v>
      </c>
      <c r="AN52" s="157"/>
      <c r="AO52" s="157"/>
      <c r="AP52" s="157"/>
      <c r="AR52" s="25"/>
      <c r="AS52" s="152" t="s">
        <v>45</v>
      </c>
      <c r="AT52" s="153"/>
      <c r="AU52" s="43"/>
      <c r="AV52" s="43"/>
      <c r="AW52" s="43"/>
      <c r="AX52" s="43"/>
      <c r="AY52" s="43"/>
      <c r="AZ52" s="43"/>
      <c r="BA52" s="43"/>
      <c r="BB52" s="43"/>
      <c r="BC52" s="43"/>
      <c r="BD52" s="44"/>
    </row>
    <row r="53" spans="1:90" s="1" customFormat="1" ht="13.7" customHeight="1" x14ac:dyDescent="0.2">
      <c r="B53" s="25"/>
      <c r="C53" s="20" t="s">
        <v>23</v>
      </c>
      <c r="L53" s="1" t="str">
        <f>IF(E14="","",E14)</f>
        <v xml:space="preserve"> </v>
      </c>
      <c r="AI53" s="20" t="s">
        <v>27</v>
      </c>
      <c r="AM53" s="156" t="str">
        <f>IF(E20="","",E20)</f>
        <v xml:space="preserve"> </v>
      </c>
      <c r="AN53" s="157"/>
      <c r="AO53" s="157"/>
      <c r="AP53" s="157"/>
      <c r="AR53" s="25"/>
      <c r="AS53" s="154"/>
      <c r="AT53" s="155"/>
      <c r="AU53" s="46"/>
      <c r="AV53" s="46"/>
      <c r="AW53" s="46"/>
      <c r="AX53" s="46"/>
      <c r="AY53" s="46"/>
      <c r="AZ53" s="46"/>
      <c r="BA53" s="46"/>
      <c r="BB53" s="46"/>
      <c r="BC53" s="46"/>
      <c r="BD53" s="47"/>
    </row>
    <row r="54" spans="1:90" s="1" customFormat="1" ht="10.9" customHeight="1" x14ac:dyDescent="0.2">
      <c r="B54" s="25"/>
      <c r="AR54" s="25"/>
      <c r="AS54" s="154"/>
      <c r="AT54" s="155"/>
      <c r="AU54" s="46"/>
      <c r="AV54" s="46"/>
      <c r="AW54" s="46"/>
      <c r="AX54" s="46"/>
      <c r="AY54" s="46"/>
      <c r="AZ54" s="46"/>
      <c r="BA54" s="46"/>
      <c r="BB54" s="46"/>
      <c r="BC54" s="46"/>
      <c r="BD54" s="47"/>
    </row>
    <row r="55" spans="1:90" s="1" customFormat="1" ht="29.25" customHeight="1" x14ac:dyDescent="0.2">
      <c r="B55" s="25"/>
      <c r="C55" s="179" t="s">
        <v>46</v>
      </c>
      <c r="D55" s="159"/>
      <c r="E55" s="159"/>
      <c r="F55" s="159"/>
      <c r="G55" s="159"/>
      <c r="H55" s="48"/>
      <c r="I55" s="160" t="s">
        <v>47</v>
      </c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8" t="s">
        <v>48</v>
      </c>
      <c r="AH55" s="159"/>
      <c r="AI55" s="159"/>
      <c r="AJ55" s="159"/>
      <c r="AK55" s="159"/>
      <c r="AL55" s="159"/>
      <c r="AM55" s="159"/>
      <c r="AN55" s="160" t="s">
        <v>49</v>
      </c>
      <c r="AO55" s="159"/>
      <c r="AP55" s="161"/>
      <c r="AQ55" s="49" t="s">
        <v>50</v>
      </c>
      <c r="AR55" s="25"/>
      <c r="AS55" s="50" t="s">
        <v>51</v>
      </c>
      <c r="AT55" s="51" t="s">
        <v>52</v>
      </c>
      <c r="AU55" s="51" t="s">
        <v>53</v>
      </c>
      <c r="AV55" s="51" t="s">
        <v>54</v>
      </c>
      <c r="AW55" s="51" t="s">
        <v>55</v>
      </c>
      <c r="AX55" s="51" t="s">
        <v>56</v>
      </c>
      <c r="AY55" s="51" t="s">
        <v>57</v>
      </c>
      <c r="AZ55" s="51" t="s">
        <v>58</v>
      </c>
      <c r="BA55" s="51" t="s">
        <v>59</v>
      </c>
      <c r="BB55" s="51" t="s">
        <v>60</v>
      </c>
      <c r="BC55" s="51" t="s">
        <v>61</v>
      </c>
      <c r="BD55" s="52" t="s">
        <v>62</v>
      </c>
    </row>
    <row r="56" spans="1:90" s="1" customFormat="1" ht="10.9" customHeight="1" x14ac:dyDescent="0.2">
      <c r="B56" s="25"/>
      <c r="AR56" s="25"/>
      <c r="AS56" s="5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4"/>
    </row>
    <row r="57" spans="1:90" s="4" customFormat="1" ht="32.450000000000003" customHeight="1" x14ac:dyDescent="0.2">
      <c r="B57" s="54"/>
      <c r="C57" s="55" t="s">
        <v>63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164">
        <f>ROUND(AG58,2)</f>
        <v>0</v>
      </c>
      <c r="AH57" s="164"/>
      <c r="AI57" s="164"/>
      <c r="AJ57" s="164"/>
      <c r="AK57" s="164"/>
      <c r="AL57" s="164"/>
      <c r="AM57" s="164"/>
      <c r="AN57" s="151">
        <f>SUM(AG57,AT57)</f>
        <v>0</v>
      </c>
      <c r="AO57" s="151"/>
      <c r="AP57" s="151"/>
      <c r="AQ57" s="58" t="s">
        <v>1</v>
      </c>
      <c r="AR57" s="54"/>
      <c r="AS57" s="59">
        <f>ROUND(AS58,2)</f>
        <v>0</v>
      </c>
      <c r="AT57" s="60">
        <f>ROUND(SUM(AV57:AW57),2)</f>
        <v>0</v>
      </c>
      <c r="AU57" s="61">
        <f>ROUND(AU58,5)</f>
        <v>350.59141</v>
      </c>
      <c r="AV57" s="60">
        <f>ROUND(AZ57*L32,2)</f>
        <v>0</v>
      </c>
      <c r="AW57" s="60">
        <f>ROUND(BA57*L33,2)</f>
        <v>0</v>
      </c>
      <c r="AX57" s="60">
        <f>ROUND(BB57*L32,2)</f>
        <v>0</v>
      </c>
      <c r="AY57" s="60">
        <f>ROUND(BC57*L33,2)</f>
        <v>0</v>
      </c>
      <c r="AZ57" s="60">
        <f>ROUND(AZ58,2)</f>
        <v>0</v>
      </c>
      <c r="BA57" s="60">
        <f>ROUND(BA58,2)</f>
        <v>0</v>
      </c>
      <c r="BB57" s="60">
        <f>ROUND(BB58,2)</f>
        <v>0</v>
      </c>
      <c r="BC57" s="60">
        <f>ROUND(BC58,2)</f>
        <v>0</v>
      </c>
      <c r="BD57" s="62">
        <f>ROUND(BD58,2)</f>
        <v>0</v>
      </c>
      <c r="BS57" s="63" t="s">
        <v>64</v>
      </c>
      <c r="BT57" s="63" t="s">
        <v>65</v>
      </c>
      <c r="BV57" s="63" t="s">
        <v>66</v>
      </c>
      <c r="BW57" s="63" t="s">
        <v>4</v>
      </c>
      <c r="BX57" s="63" t="s">
        <v>67</v>
      </c>
      <c r="CL57" s="63" t="s">
        <v>1</v>
      </c>
    </row>
    <row r="58" spans="1:90" s="5" customFormat="1" ht="16.5" customHeight="1" x14ac:dyDescent="0.2">
      <c r="A58" s="64" t="s">
        <v>68</v>
      </c>
      <c r="B58" s="65"/>
      <c r="C58" s="66"/>
      <c r="D58" s="180" t="s">
        <v>11</v>
      </c>
      <c r="E58" s="180"/>
      <c r="F58" s="180"/>
      <c r="G58" s="180"/>
      <c r="H58" s="180"/>
      <c r="I58" s="67"/>
      <c r="J58" s="180" t="s">
        <v>13</v>
      </c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62">
        <f>'71 - Oprava poškodenej ka...'!J30</f>
        <v>0</v>
      </c>
      <c r="AH58" s="163"/>
      <c r="AI58" s="163"/>
      <c r="AJ58" s="163"/>
      <c r="AK58" s="163"/>
      <c r="AL58" s="163"/>
      <c r="AM58" s="163"/>
      <c r="AN58" s="162">
        <f>SUM(AG58,AT58)</f>
        <v>0</v>
      </c>
      <c r="AO58" s="163"/>
      <c r="AP58" s="163"/>
      <c r="AQ58" s="68" t="s">
        <v>69</v>
      </c>
      <c r="AR58" s="65"/>
      <c r="AS58" s="69">
        <v>0</v>
      </c>
      <c r="AT58" s="70">
        <f>ROUND(SUM(AV58:AW58),2)</f>
        <v>0</v>
      </c>
      <c r="AU58" s="71">
        <f>'71 - Oprava poškodenej ka...'!P88</f>
        <v>350.59141000000005</v>
      </c>
      <c r="AV58" s="70">
        <f>'71 - Oprava poškodenej ka...'!J33</f>
        <v>0</v>
      </c>
      <c r="AW58" s="70">
        <f>'71 - Oprava poškodenej ka...'!J34</f>
        <v>0</v>
      </c>
      <c r="AX58" s="70">
        <f>'71 - Oprava poškodenej ka...'!J35</f>
        <v>0</v>
      </c>
      <c r="AY58" s="70">
        <f>'71 - Oprava poškodenej ka...'!J36</f>
        <v>0</v>
      </c>
      <c r="AZ58" s="70">
        <f>'71 - Oprava poškodenej ka...'!F33</f>
        <v>0</v>
      </c>
      <c r="BA58" s="70">
        <f>'71 - Oprava poškodenej ka...'!F34</f>
        <v>0</v>
      </c>
      <c r="BB58" s="70">
        <f>'71 - Oprava poškodenej ka...'!F35</f>
        <v>0</v>
      </c>
      <c r="BC58" s="70">
        <f>'71 - Oprava poškodenej ka...'!F36</f>
        <v>0</v>
      </c>
      <c r="BD58" s="72">
        <f>'71 - Oprava poškodenej ka...'!F37</f>
        <v>0</v>
      </c>
      <c r="BT58" s="73" t="s">
        <v>70</v>
      </c>
      <c r="BU58" s="73" t="s">
        <v>71</v>
      </c>
      <c r="BV58" s="73" t="s">
        <v>66</v>
      </c>
      <c r="BW58" s="73" t="s">
        <v>4</v>
      </c>
      <c r="BX58" s="73" t="s">
        <v>67</v>
      </c>
      <c r="CL58" s="73" t="s">
        <v>1</v>
      </c>
    </row>
    <row r="59" spans="1:90" x14ac:dyDescent="0.2">
      <c r="B59" s="15"/>
      <c r="AR59" s="15"/>
    </row>
    <row r="60" spans="1:90" s="1" customFormat="1" ht="30" customHeight="1" x14ac:dyDescent="0.2">
      <c r="B60" s="25"/>
      <c r="C60" s="55" t="s">
        <v>72</v>
      </c>
      <c r="AG60" s="151">
        <v>0</v>
      </c>
      <c r="AH60" s="151"/>
      <c r="AI60" s="151"/>
      <c r="AJ60" s="151"/>
      <c r="AK60" s="151"/>
      <c r="AL60" s="151"/>
      <c r="AM60" s="151"/>
      <c r="AN60" s="151">
        <v>0</v>
      </c>
      <c r="AO60" s="151"/>
      <c r="AP60" s="151"/>
      <c r="AQ60" s="74"/>
      <c r="AR60" s="25"/>
      <c r="AS60" s="50" t="s">
        <v>73</v>
      </c>
      <c r="AT60" s="51" t="s">
        <v>74</v>
      </c>
      <c r="AU60" s="51" t="s">
        <v>35</v>
      </c>
      <c r="AV60" s="52" t="s">
        <v>52</v>
      </c>
    </row>
    <row r="61" spans="1:90" s="1" customFormat="1" ht="10.9" customHeight="1" x14ac:dyDescent="0.2">
      <c r="B61" s="25"/>
      <c r="AR61" s="25"/>
    </row>
    <row r="62" spans="1:90" s="1" customFormat="1" ht="30" customHeight="1" x14ac:dyDescent="0.2">
      <c r="B62" s="25"/>
      <c r="C62" s="75" t="s">
        <v>75</v>
      </c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177">
        <f>ROUND(AG57 + AG60, 2)</f>
        <v>0</v>
      </c>
      <c r="AH62" s="177"/>
      <c r="AI62" s="177"/>
      <c r="AJ62" s="177"/>
      <c r="AK62" s="177"/>
      <c r="AL62" s="177"/>
      <c r="AM62" s="177"/>
      <c r="AN62" s="177">
        <f>ROUND(AN57 + AN60, 2)</f>
        <v>0</v>
      </c>
      <c r="AO62" s="177"/>
      <c r="AP62" s="177"/>
      <c r="AQ62" s="76"/>
      <c r="AR62" s="25"/>
    </row>
    <row r="63" spans="1:90" s="1" customFormat="1" ht="6.95" customHeight="1" x14ac:dyDescent="0.2"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25"/>
    </row>
  </sheetData>
  <mergeCells count="46">
    <mergeCell ref="C55:G55"/>
    <mergeCell ref="I55:AF55"/>
    <mergeCell ref="D58:H58"/>
    <mergeCell ref="J58:AF58"/>
    <mergeCell ref="L35:P35"/>
    <mergeCell ref="AM50:AN50"/>
    <mergeCell ref="AM52:AP52"/>
    <mergeCell ref="AG62:AM62"/>
    <mergeCell ref="AN62:AP62"/>
    <mergeCell ref="X38:AB38"/>
    <mergeCell ref="AK34:AO34"/>
    <mergeCell ref="W34:AE34"/>
    <mergeCell ref="W32:AE32"/>
    <mergeCell ref="AK38:AO38"/>
    <mergeCell ref="L48:AO48"/>
    <mergeCell ref="AK31:AO31"/>
    <mergeCell ref="AK32:AO32"/>
    <mergeCell ref="L32:P32"/>
    <mergeCell ref="AK33:AO33"/>
    <mergeCell ref="L33:P33"/>
    <mergeCell ref="AG60:AM60"/>
    <mergeCell ref="AS52:AT54"/>
    <mergeCell ref="AM53:AP53"/>
    <mergeCell ref="AG55:AM55"/>
    <mergeCell ref="AN55:AP55"/>
    <mergeCell ref="AN58:AP58"/>
    <mergeCell ref="AG58:AM58"/>
    <mergeCell ref="AG57:AM57"/>
    <mergeCell ref="AN57:AP57"/>
    <mergeCell ref="AN60:AP60"/>
    <mergeCell ref="W33:AE33"/>
    <mergeCell ref="W36:AE36"/>
    <mergeCell ref="K5:AO5"/>
    <mergeCell ref="K6:AO6"/>
    <mergeCell ref="AR2:BE2"/>
    <mergeCell ref="L34:P34"/>
    <mergeCell ref="AK35:AO35"/>
    <mergeCell ref="W35:AE35"/>
    <mergeCell ref="E23:AN23"/>
    <mergeCell ref="L36:P36"/>
    <mergeCell ref="AK26:AO26"/>
    <mergeCell ref="AK36:AO36"/>
    <mergeCell ref="AK27:AO27"/>
    <mergeCell ref="AK29:AO29"/>
    <mergeCell ref="L31:P31"/>
    <mergeCell ref="W31:AE31"/>
  </mergeCells>
  <hyperlinks>
    <hyperlink ref="A58" location="'71 - Oprava poškodenej ka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26"/>
  <sheetViews>
    <sheetView showGridLines="0" tabSelected="1" topLeftCell="A113" workbookViewId="0">
      <selection activeCell="I128" sqref="I128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8.6640625" customWidth="1"/>
    <col min="8" max="8" width="11.1640625" customWidth="1"/>
    <col min="9" max="9" width="14.1640625" customWidth="1"/>
    <col min="10" max="10" width="23.5" customWidth="1"/>
    <col min="11" max="11" width="15.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46" x14ac:dyDescent="0.2">
      <c r="A1" s="78"/>
    </row>
    <row r="2" spans="1:46" ht="36.950000000000003" customHeight="1" x14ac:dyDescent="0.2">
      <c r="L2" s="150" t="s">
        <v>5</v>
      </c>
      <c r="M2" s="148"/>
      <c r="N2" s="148"/>
      <c r="O2" s="148"/>
      <c r="P2" s="148"/>
      <c r="Q2" s="148"/>
      <c r="R2" s="148"/>
      <c r="S2" s="148"/>
      <c r="T2" s="148"/>
      <c r="U2" s="148"/>
      <c r="V2" s="148"/>
      <c r="AT2" s="12" t="s">
        <v>4</v>
      </c>
    </row>
    <row r="3" spans="1:46" ht="6.95" customHeight="1" x14ac:dyDescent="0.2">
      <c r="B3" s="13"/>
      <c r="C3" s="14"/>
      <c r="D3" s="14"/>
      <c r="E3" s="14"/>
      <c r="F3" s="14"/>
      <c r="G3" s="14"/>
      <c r="H3" s="14"/>
      <c r="I3" s="14"/>
      <c r="J3" s="14"/>
      <c r="K3" s="14"/>
      <c r="L3" s="15"/>
      <c r="AT3" s="12" t="s">
        <v>65</v>
      </c>
    </row>
    <row r="4" spans="1:46" ht="24.95" customHeight="1" x14ac:dyDescent="0.2">
      <c r="B4" s="15"/>
      <c r="D4" s="16" t="s">
        <v>76</v>
      </c>
      <c r="L4" s="15"/>
      <c r="M4" s="17" t="s">
        <v>9</v>
      </c>
      <c r="AT4" s="12" t="s">
        <v>3</v>
      </c>
    </row>
    <row r="5" spans="1:46" ht="6.95" customHeight="1" x14ac:dyDescent="0.2">
      <c r="B5" s="15"/>
      <c r="L5" s="15"/>
    </row>
    <row r="6" spans="1:46" s="1" customFormat="1" ht="12" customHeight="1" x14ac:dyDescent="0.2">
      <c r="B6" s="25"/>
      <c r="D6" s="20" t="s">
        <v>12</v>
      </c>
      <c r="L6" s="25"/>
    </row>
    <row r="7" spans="1:46" s="1" customFormat="1" ht="36.950000000000003" customHeight="1" x14ac:dyDescent="0.2">
      <c r="B7" s="25"/>
      <c r="E7" s="174" t="s">
        <v>13</v>
      </c>
      <c r="F7" s="157"/>
      <c r="G7" s="157"/>
      <c r="H7" s="157"/>
      <c r="L7" s="25"/>
    </row>
    <row r="8" spans="1:46" s="1" customFormat="1" x14ac:dyDescent="0.2">
      <c r="B8" s="25"/>
      <c r="L8" s="25"/>
    </row>
    <row r="9" spans="1:46" s="1" customFormat="1" ht="12" customHeight="1" x14ac:dyDescent="0.2">
      <c r="B9" s="25"/>
      <c r="D9" s="20" t="s">
        <v>14</v>
      </c>
      <c r="F9" s="12" t="s">
        <v>1</v>
      </c>
      <c r="I9" s="20" t="s">
        <v>15</v>
      </c>
      <c r="J9" s="12" t="s">
        <v>1</v>
      </c>
      <c r="L9" s="25"/>
    </row>
    <row r="10" spans="1:46" s="1" customFormat="1" ht="12" customHeight="1" x14ac:dyDescent="0.2">
      <c r="B10" s="25"/>
      <c r="D10" s="20" t="s">
        <v>16</v>
      </c>
      <c r="F10" s="12" t="s">
        <v>17</v>
      </c>
      <c r="I10" s="20" t="s">
        <v>18</v>
      </c>
      <c r="J10" s="42" t="str">
        <f>'Rekapitulácia stavby'!AN8</f>
        <v>25. 2. 2019</v>
      </c>
      <c r="L10" s="25"/>
    </row>
    <row r="11" spans="1:46" s="1" customFormat="1" ht="10.9" customHeight="1" x14ac:dyDescent="0.2">
      <c r="B11" s="25"/>
      <c r="L11" s="25"/>
    </row>
    <row r="12" spans="1:46" s="1" customFormat="1" ht="12" customHeight="1" x14ac:dyDescent="0.2">
      <c r="B12" s="25"/>
      <c r="D12" s="20" t="s">
        <v>20</v>
      </c>
      <c r="I12" s="20" t="s">
        <v>21</v>
      </c>
      <c r="J12" s="12" t="str">
        <f>IF('Rekapitulácia stavby'!AN10="","",'Rekapitulácia stavby'!AN10)</f>
        <v/>
      </c>
      <c r="L12" s="25"/>
    </row>
    <row r="13" spans="1:46" s="1" customFormat="1" ht="18" customHeight="1" x14ac:dyDescent="0.2">
      <c r="B13" s="25"/>
      <c r="E13" s="12" t="str">
        <f>IF('Rekapitulácia stavby'!E11="","",'Rekapitulácia stavby'!E11)</f>
        <v xml:space="preserve"> </v>
      </c>
      <c r="I13" s="20" t="s">
        <v>22</v>
      </c>
      <c r="J13" s="12" t="str">
        <f>IF('Rekapitulácia stavby'!AN11="","",'Rekapitulácia stavby'!AN11)</f>
        <v/>
      </c>
      <c r="L13" s="25"/>
    </row>
    <row r="14" spans="1:46" s="1" customFormat="1" ht="6.95" customHeight="1" x14ac:dyDescent="0.2">
      <c r="B14" s="25"/>
      <c r="L14" s="25"/>
    </row>
    <row r="15" spans="1:46" s="1" customFormat="1" ht="12" customHeight="1" x14ac:dyDescent="0.2">
      <c r="B15" s="25"/>
      <c r="D15" s="20" t="s">
        <v>23</v>
      </c>
      <c r="I15" s="20" t="s">
        <v>21</v>
      </c>
      <c r="J15" s="12" t="str">
        <f>'Rekapitulácia stavby'!AN13</f>
        <v/>
      </c>
      <c r="L15" s="25"/>
    </row>
    <row r="16" spans="1:46" s="1" customFormat="1" ht="18" customHeight="1" x14ac:dyDescent="0.2">
      <c r="B16" s="25"/>
      <c r="E16" s="147" t="str">
        <f>'Rekapitulácia stavby'!E14</f>
        <v xml:space="preserve"> </v>
      </c>
      <c r="F16" s="147"/>
      <c r="G16" s="147"/>
      <c r="H16" s="147"/>
      <c r="I16" s="20" t="s">
        <v>22</v>
      </c>
      <c r="J16" s="12" t="str">
        <f>'Rekapitulácia stavby'!AN14</f>
        <v/>
      </c>
      <c r="L16" s="25"/>
    </row>
    <row r="17" spans="2:12" s="1" customFormat="1" ht="6.95" customHeight="1" x14ac:dyDescent="0.2">
      <c r="B17" s="25"/>
      <c r="L17" s="25"/>
    </row>
    <row r="18" spans="2:12" s="1" customFormat="1" ht="12" customHeight="1" x14ac:dyDescent="0.2">
      <c r="B18" s="25"/>
      <c r="D18" s="20" t="s">
        <v>24</v>
      </c>
      <c r="I18" s="20" t="s">
        <v>21</v>
      </c>
      <c r="J18" s="12" t="str">
        <f>IF('Rekapitulácia stavby'!AN16="","",'Rekapitulácia stavby'!AN16)</f>
        <v/>
      </c>
      <c r="L18" s="25"/>
    </row>
    <row r="19" spans="2:12" s="1" customFormat="1" ht="18" customHeight="1" x14ac:dyDescent="0.2">
      <c r="B19" s="25"/>
      <c r="E19" s="12" t="str">
        <f>IF('Rekapitulácia stavby'!E17="","",'Rekapitulácia stavby'!E17)</f>
        <v xml:space="preserve"> </v>
      </c>
      <c r="I19" s="20" t="s">
        <v>22</v>
      </c>
      <c r="J19" s="12" t="str">
        <f>IF('Rekapitulácia stavby'!AN17="","",'Rekapitulácia stavby'!AN17)</f>
        <v/>
      </c>
      <c r="L19" s="25"/>
    </row>
    <row r="20" spans="2:12" s="1" customFormat="1" ht="6.95" customHeight="1" x14ac:dyDescent="0.2">
      <c r="B20" s="25"/>
      <c r="L20" s="25"/>
    </row>
    <row r="21" spans="2:12" s="1" customFormat="1" ht="12" customHeight="1" x14ac:dyDescent="0.2">
      <c r="B21" s="25"/>
      <c r="D21" s="20" t="s">
        <v>27</v>
      </c>
      <c r="I21" s="20" t="s">
        <v>21</v>
      </c>
      <c r="J21" s="12" t="str">
        <f>IF('Rekapitulácia stavby'!AN19="","",'Rekapitulácia stavby'!AN19)</f>
        <v/>
      </c>
      <c r="L21" s="25"/>
    </row>
    <row r="22" spans="2:12" s="1" customFormat="1" ht="18" customHeight="1" x14ac:dyDescent="0.2">
      <c r="B22" s="25"/>
      <c r="E22" s="12" t="str">
        <f>IF('Rekapitulácia stavby'!E20="","",'Rekapitulácia stavby'!E20)</f>
        <v xml:space="preserve"> </v>
      </c>
      <c r="I22" s="20" t="s">
        <v>22</v>
      </c>
      <c r="J22" s="12" t="str">
        <f>IF('Rekapitulácia stavby'!AN20="","",'Rekapitulácia stavby'!AN20)</f>
        <v/>
      </c>
      <c r="L22" s="25"/>
    </row>
    <row r="23" spans="2:12" s="1" customFormat="1" ht="6.95" customHeight="1" x14ac:dyDescent="0.2">
      <c r="B23" s="25"/>
      <c r="L23" s="25"/>
    </row>
    <row r="24" spans="2:12" s="1" customFormat="1" ht="12" customHeight="1" x14ac:dyDescent="0.2">
      <c r="B24" s="25"/>
      <c r="D24" s="20" t="s">
        <v>28</v>
      </c>
      <c r="L24" s="25"/>
    </row>
    <row r="25" spans="2:12" s="6" customFormat="1" ht="16.5" customHeight="1" x14ac:dyDescent="0.2">
      <c r="B25" s="79"/>
      <c r="E25" s="166" t="s">
        <v>1</v>
      </c>
      <c r="F25" s="166"/>
      <c r="G25" s="166"/>
      <c r="H25" s="166"/>
      <c r="L25" s="79"/>
    </row>
    <row r="26" spans="2:12" s="1" customFormat="1" ht="6.95" customHeight="1" x14ac:dyDescent="0.2">
      <c r="B26" s="25"/>
      <c r="L26" s="25"/>
    </row>
    <row r="27" spans="2:12" s="1" customFormat="1" ht="6.95" customHeight="1" x14ac:dyDescent="0.2">
      <c r="B27" s="25"/>
      <c r="D27" s="43"/>
      <c r="E27" s="43"/>
      <c r="F27" s="43"/>
      <c r="G27" s="43"/>
      <c r="H27" s="43"/>
      <c r="I27" s="43"/>
      <c r="J27" s="43"/>
      <c r="K27" s="43"/>
      <c r="L27" s="25"/>
    </row>
    <row r="28" spans="2:12" s="1" customFormat="1" ht="14.45" customHeight="1" x14ac:dyDescent="0.2">
      <c r="B28" s="25"/>
      <c r="D28" s="80" t="s">
        <v>77</v>
      </c>
      <c r="J28" s="24">
        <f>J57</f>
        <v>0</v>
      </c>
      <c r="L28" s="25"/>
    </row>
    <row r="29" spans="2:12" s="1" customFormat="1" ht="14.45" customHeight="1" x14ac:dyDescent="0.2">
      <c r="B29" s="25"/>
      <c r="D29" s="23" t="s">
        <v>78</v>
      </c>
      <c r="J29" s="24">
        <f>J69</f>
        <v>0</v>
      </c>
      <c r="L29" s="25"/>
    </row>
    <row r="30" spans="2:12" s="1" customFormat="1" ht="25.35" customHeight="1" x14ac:dyDescent="0.2">
      <c r="B30" s="25"/>
      <c r="D30" s="81" t="s">
        <v>31</v>
      </c>
      <c r="J30" s="57">
        <f>ROUND(J28 + J29, 2)</f>
        <v>0</v>
      </c>
      <c r="L30" s="25"/>
    </row>
    <row r="31" spans="2:12" s="1" customFormat="1" ht="6.95" customHeight="1" x14ac:dyDescent="0.2">
      <c r="B31" s="25"/>
      <c r="D31" s="43"/>
      <c r="E31" s="43"/>
      <c r="F31" s="43"/>
      <c r="G31" s="43"/>
      <c r="H31" s="43"/>
      <c r="I31" s="43"/>
      <c r="J31" s="43"/>
      <c r="K31" s="43"/>
      <c r="L31" s="25"/>
    </row>
    <row r="32" spans="2:12" s="1" customFormat="1" ht="14.45" customHeight="1" x14ac:dyDescent="0.2">
      <c r="B32" s="25"/>
      <c r="F32" s="28" t="s">
        <v>33</v>
      </c>
      <c r="I32" s="28" t="s">
        <v>32</v>
      </c>
      <c r="J32" s="28" t="s">
        <v>34</v>
      </c>
      <c r="L32" s="25"/>
    </row>
    <row r="33" spans="2:12" s="1" customFormat="1" ht="14.45" customHeight="1" x14ac:dyDescent="0.2">
      <c r="B33" s="25"/>
      <c r="D33" s="20" t="s">
        <v>35</v>
      </c>
      <c r="E33" s="20" t="s">
        <v>36</v>
      </c>
      <c r="F33" s="82">
        <f>ROUND((SUM(BE69:BE70) + SUM(BE88:BE125)),  2)</f>
        <v>0</v>
      </c>
      <c r="I33" s="30">
        <v>0.2</v>
      </c>
      <c r="J33" s="82">
        <f>ROUND(((SUM(BE69:BE70) + SUM(BE88:BE125))*I33),  2)</f>
        <v>0</v>
      </c>
      <c r="L33" s="25"/>
    </row>
    <row r="34" spans="2:12" s="1" customFormat="1" ht="14.45" customHeight="1" x14ac:dyDescent="0.2">
      <c r="B34" s="25"/>
      <c r="E34" s="20" t="s">
        <v>37</v>
      </c>
      <c r="F34" s="82">
        <f>ROUND((SUM(BF69:BF70) + SUM(BF88:BF125)),  2)</f>
        <v>0</v>
      </c>
      <c r="I34" s="30">
        <v>0.2</v>
      </c>
      <c r="J34" s="82">
        <f>ROUND(((SUM(BF69:BF70) + SUM(BF88:BF125))*I34),  2)</f>
        <v>0</v>
      </c>
      <c r="L34" s="25"/>
    </row>
    <row r="35" spans="2:12" s="1" customFormat="1" ht="14.45" hidden="1" customHeight="1" x14ac:dyDescent="0.2">
      <c r="B35" s="25"/>
      <c r="E35" s="20" t="s">
        <v>38</v>
      </c>
      <c r="F35" s="82">
        <f>ROUND((SUM(BG69:BG70) + SUM(BG88:BG125)),  2)</f>
        <v>0</v>
      </c>
      <c r="I35" s="30">
        <v>0.2</v>
      </c>
      <c r="J35" s="82">
        <f>0</f>
        <v>0</v>
      </c>
      <c r="L35" s="25"/>
    </row>
    <row r="36" spans="2:12" s="1" customFormat="1" ht="14.45" hidden="1" customHeight="1" x14ac:dyDescent="0.2">
      <c r="B36" s="25"/>
      <c r="E36" s="20" t="s">
        <v>39</v>
      </c>
      <c r="F36" s="82">
        <f>ROUND((SUM(BH69:BH70) + SUM(BH88:BH125)),  2)</f>
        <v>0</v>
      </c>
      <c r="I36" s="30">
        <v>0.2</v>
      </c>
      <c r="J36" s="82">
        <f>0</f>
        <v>0</v>
      </c>
      <c r="L36" s="25"/>
    </row>
    <row r="37" spans="2:12" s="1" customFormat="1" ht="14.45" hidden="1" customHeight="1" x14ac:dyDescent="0.2">
      <c r="B37" s="25"/>
      <c r="E37" s="20" t="s">
        <v>40</v>
      </c>
      <c r="F37" s="82">
        <f>ROUND((SUM(BI69:BI70) + SUM(BI88:BI125)),  2)</f>
        <v>0</v>
      </c>
      <c r="I37" s="30">
        <v>0</v>
      </c>
      <c r="J37" s="82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76"/>
      <c r="D39" s="83" t="s">
        <v>41</v>
      </c>
      <c r="E39" s="48"/>
      <c r="F39" s="48"/>
      <c r="G39" s="84" t="s">
        <v>42</v>
      </c>
      <c r="H39" s="85" t="s">
        <v>43</v>
      </c>
      <c r="I39" s="48"/>
      <c r="J39" s="86">
        <f>SUM(J30:J37)</f>
        <v>0</v>
      </c>
      <c r="K39" s="87"/>
      <c r="L39" s="25"/>
    </row>
    <row r="40" spans="2:12" s="1" customFormat="1" ht="14.45" customHeight="1" x14ac:dyDescent="0.2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25"/>
    </row>
    <row r="44" spans="2:12" s="1" customFormat="1" ht="6.95" customHeight="1" x14ac:dyDescent="0.2"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25"/>
    </row>
    <row r="45" spans="2:12" s="1" customFormat="1" ht="24.95" customHeight="1" x14ac:dyDescent="0.2">
      <c r="B45" s="25"/>
      <c r="C45" s="16" t="s">
        <v>79</v>
      </c>
      <c r="L45" s="25"/>
    </row>
    <row r="46" spans="2:12" s="1" customFormat="1" ht="6.95" customHeight="1" x14ac:dyDescent="0.2">
      <c r="B46" s="25"/>
      <c r="L46" s="25"/>
    </row>
    <row r="47" spans="2:12" s="1" customFormat="1" ht="12" customHeight="1" x14ac:dyDescent="0.2">
      <c r="B47" s="25"/>
      <c r="C47" s="20" t="s">
        <v>12</v>
      </c>
      <c r="L47" s="25"/>
    </row>
    <row r="48" spans="2:12" s="1" customFormat="1" ht="16.5" customHeight="1" x14ac:dyDescent="0.2">
      <c r="B48" s="25"/>
      <c r="E48" s="174" t="str">
        <f>E7</f>
        <v>Oprava poškodenej kanalizácie</v>
      </c>
      <c r="F48" s="157"/>
      <c r="G48" s="157"/>
      <c r="H48" s="157"/>
      <c r="L48" s="25"/>
    </row>
    <row r="49" spans="2:47" s="1" customFormat="1" ht="6.95" customHeight="1" x14ac:dyDescent="0.2">
      <c r="B49" s="25"/>
      <c r="L49" s="25"/>
    </row>
    <row r="50" spans="2:47" s="1" customFormat="1" ht="12" customHeight="1" x14ac:dyDescent="0.2">
      <c r="B50" s="25"/>
      <c r="C50" s="20" t="s">
        <v>16</v>
      </c>
      <c r="F50" s="12" t="str">
        <f>F10</f>
        <v xml:space="preserve"> </v>
      </c>
      <c r="I50" s="20" t="s">
        <v>18</v>
      </c>
      <c r="J50" s="42" t="str">
        <f>IF(J10="","",J10)</f>
        <v>25. 2. 2019</v>
      </c>
      <c r="L50" s="25"/>
    </row>
    <row r="51" spans="2:47" s="1" customFormat="1" ht="6.95" customHeight="1" x14ac:dyDescent="0.2">
      <c r="B51" s="25"/>
      <c r="L51" s="25"/>
    </row>
    <row r="52" spans="2:47" s="1" customFormat="1" ht="13.7" customHeight="1" x14ac:dyDescent="0.2">
      <c r="B52" s="25"/>
      <c r="C52" s="20" t="s">
        <v>20</v>
      </c>
      <c r="F52" s="12" t="str">
        <f>E13</f>
        <v xml:space="preserve"> </v>
      </c>
      <c r="I52" s="20" t="s">
        <v>24</v>
      </c>
      <c r="J52" s="21" t="str">
        <f>E19</f>
        <v xml:space="preserve"> </v>
      </c>
      <c r="L52" s="25"/>
    </row>
    <row r="53" spans="2:47" s="1" customFormat="1" ht="13.7" customHeight="1" x14ac:dyDescent="0.2">
      <c r="B53" s="25"/>
      <c r="C53" s="20" t="s">
        <v>23</v>
      </c>
      <c r="F53" s="12" t="str">
        <f>IF(E16="","",E16)</f>
        <v xml:space="preserve"> </v>
      </c>
      <c r="I53" s="20" t="s">
        <v>27</v>
      </c>
      <c r="J53" s="21" t="str">
        <f>E22</f>
        <v xml:space="preserve"> </v>
      </c>
      <c r="L53" s="25"/>
    </row>
    <row r="54" spans="2:47" s="1" customFormat="1" ht="10.35" customHeight="1" x14ac:dyDescent="0.2">
      <c r="B54" s="25"/>
      <c r="L54" s="25"/>
    </row>
    <row r="55" spans="2:47" s="1" customFormat="1" ht="29.25" customHeight="1" x14ac:dyDescent="0.2">
      <c r="B55" s="25"/>
      <c r="C55" s="88" t="s">
        <v>80</v>
      </c>
      <c r="D55" s="76"/>
      <c r="E55" s="76"/>
      <c r="F55" s="76"/>
      <c r="G55" s="76"/>
      <c r="H55" s="76"/>
      <c r="I55" s="76"/>
      <c r="J55" s="89" t="s">
        <v>81</v>
      </c>
      <c r="K55" s="76"/>
      <c r="L55" s="25"/>
    </row>
    <row r="56" spans="2:47" s="1" customFormat="1" ht="10.35" customHeight="1" x14ac:dyDescent="0.2">
      <c r="B56" s="25"/>
      <c r="L56" s="25"/>
    </row>
    <row r="57" spans="2:47" s="1" customFormat="1" ht="22.9" customHeight="1" x14ac:dyDescent="0.2">
      <c r="B57" s="25"/>
      <c r="C57" s="90" t="s">
        <v>82</v>
      </c>
      <c r="J57" s="57">
        <f>J88</f>
        <v>0</v>
      </c>
      <c r="L57" s="25"/>
      <c r="AU57" s="12" t="s">
        <v>83</v>
      </c>
    </row>
    <row r="58" spans="2:47" s="7" customFormat="1" ht="24.95" customHeight="1" x14ac:dyDescent="0.2">
      <c r="B58" s="91"/>
      <c r="D58" s="92" t="s">
        <v>84</v>
      </c>
      <c r="E58" s="93"/>
      <c r="F58" s="93"/>
      <c r="G58" s="93"/>
      <c r="H58" s="93"/>
      <c r="I58" s="93"/>
      <c r="J58" s="94">
        <f>J89</f>
        <v>0</v>
      </c>
      <c r="L58" s="91"/>
    </row>
    <row r="59" spans="2:47" s="8" customFormat="1" ht="19.899999999999999" customHeight="1" x14ac:dyDescent="0.2">
      <c r="B59" s="95"/>
      <c r="D59" s="96" t="s">
        <v>85</v>
      </c>
      <c r="E59" s="97"/>
      <c r="F59" s="97"/>
      <c r="G59" s="97"/>
      <c r="H59" s="97"/>
      <c r="I59" s="97"/>
      <c r="J59" s="98">
        <f>J90</f>
        <v>0</v>
      </c>
      <c r="L59" s="95"/>
    </row>
    <row r="60" spans="2:47" s="8" customFormat="1" ht="19.899999999999999" customHeight="1" x14ac:dyDescent="0.2">
      <c r="B60" s="95"/>
      <c r="D60" s="96" t="s">
        <v>86</v>
      </c>
      <c r="E60" s="97"/>
      <c r="F60" s="97"/>
      <c r="G60" s="97"/>
      <c r="H60" s="97"/>
      <c r="I60" s="97"/>
      <c r="J60" s="98">
        <f>J104</f>
        <v>0</v>
      </c>
      <c r="L60" s="95"/>
    </row>
    <row r="61" spans="2:47" s="8" customFormat="1" ht="19.899999999999999" customHeight="1" x14ac:dyDescent="0.2">
      <c r="B61" s="95"/>
      <c r="D61" s="96" t="s">
        <v>87</v>
      </c>
      <c r="E61" s="97"/>
      <c r="F61" s="97"/>
      <c r="G61" s="97"/>
      <c r="H61" s="97"/>
      <c r="I61" s="97"/>
      <c r="J61" s="98">
        <f>J106</f>
        <v>0</v>
      </c>
      <c r="L61" s="95"/>
    </row>
    <row r="62" spans="2:47" s="8" customFormat="1" ht="19.899999999999999" customHeight="1" x14ac:dyDescent="0.2">
      <c r="B62" s="95"/>
      <c r="D62" s="96" t="s">
        <v>88</v>
      </c>
      <c r="E62" s="97"/>
      <c r="F62" s="97"/>
      <c r="G62" s="97"/>
      <c r="H62" s="97"/>
      <c r="I62" s="97"/>
      <c r="J62" s="98">
        <f>J115</f>
        <v>0</v>
      </c>
      <c r="L62" s="95"/>
    </row>
    <row r="63" spans="2:47" s="8" customFormat="1" ht="19.899999999999999" customHeight="1" x14ac:dyDescent="0.2">
      <c r="B63" s="95"/>
      <c r="D63" s="96" t="s">
        <v>89</v>
      </c>
      <c r="E63" s="97"/>
      <c r="F63" s="97"/>
      <c r="G63" s="97"/>
      <c r="H63" s="97"/>
      <c r="I63" s="97"/>
      <c r="J63" s="98">
        <f>J118</f>
        <v>0</v>
      </c>
      <c r="L63" s="95"/>
    </row>
    <row r="64" spans="2:47" s="7" customFormat="1" ht="24.95" customHeight="1" x14ac:dyDescent="0.2">
      <c r="B64" s="91"/>
      <c r="D64" s="92" t="s">
        <v>90</v>
      </c>
      <c r="E64" s="93"/>
      <c r="F64" s="93"/>
      <c r="G64" s="93"/>
      <c r="H64" s="93"/>
      <c r="I64" s="93"/>
      <c r="J64" s="94">
        <f>J120</f>
        <v>0</v>
      </c>
      <c r="L64" s="91"/>
    </row>
    <row r="65" spans="2:14" s="8" customFormat="1" ht="19.899999999999999" customHeight="1" x14ac:dyDescent="0.2">
      <c r="B65" s="95"/>
      <c r="D65" s="96" t="s">
        <v>91</v>
      </c>
      <c r="E65" s="97"/>
      <c r="F65" s="97"/>
      <c r="G65" s="97"/>
      <c r="H65" s="97"/>
      <c r="I65" s="97"/>
      <c r="J65" s="98">
        <f>J121</f>
        <v>0</v>
      </c>
      <c r="L65" s="95"/>
    </row>
    <row r="66" spans="2:14" s="7" customFormat="1" ht="24.95" customHeight="1" x14ac:dyDescent="0.2">
      <c r="B66" s="91"/>
      <c r="D66" s="92" t="s">
        <v>92</v>
      </c>
      <c r="E66" s="93"/>
      <c r="F66" s="93"/>
      <c r="G66" s="93"/>
      <c r="H66" s="93"/>
      <c r="I66" s="93"/>
      <c r="J66" s="94">
        <f>J123</f>
        <v>0</v>
      </c>
      <c r="L66" s="91"/>
    </row>
    <row r="67" spans="2:14" s="1" customFormat="1" ht="21.75" customHeight="1" x14ac:dyDescent="0.2">
      <c r="B67" s="25"/>
      <c r="L67" s="25"/>
    </row>
    <row r="68" spans="2:14" s="1" customFormat="1" ht="6.95" customHeight="1" x14ac:dyDescent="0.2">
      <c r="B68" s="25"/>
      <c r="L68" s="25"/>
    </row>
    <row r="69" spans="2:14" s="1" customFormat="1" ht="29.25" customHeight="1" x14ac:dyDescent="0.2">
      <c r="B69" s="25"/>
      <c r="C69" s="90" t="s">
        <v>93</v>
      </c>
      <c r="J69" s="99">
        <v>0</v>
      </c>
      <c r="L69" s="25"/>
      <c r="N69" s="100" t="s">
        <v>35</v>
      </c>
    </row>
    <row r="70" spans="2:14" s="1" customFormat="1" ht="18" customHeight="1" x14ac:dyDescent="0.2">
      <c r="B70" s="25"/>
      <c r="L70" s="25"/>
    </row>
    <row r="71" spans="2:14" s="1" customFormat="1" ht="29.25" customHeight="1" x14ac:dyDescent="0.2">
      <c r="B71" s="25"/>
      <c r="C71" s="75" t="s">
        <v>75</v>
      </c>
      <c r="D71" s="76"/>
      <c r="E71" s="76"/>
      <c r="F71" s="76"/>
      <c r="G71" s="76"/>
      <c r="H71" s="76"/>
      <c r="I71" s="76"/>
      <c r="J71" s="77">
        <f>ROUND(J57+J69,2)</f>
        <v>0</v>
      </c>
      <c r="K71" s="76"/>
      <c r="L71" s="25"/>
    </row>
    <row r="72" spans="2:14" s="1" customFormat="1" ht="6.95" customHeight="1" x14ac:dyDescent="0.2"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25"/>
    </row>
    <row r="76" spans="2:14" s="1" customFormat="1" ht="6.95" customHeight="1" x14ac:dyDescent="0.2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25"/>
    </row>
    <row r="77" spans="2:14" s="1" customFormat="1" ht="24.95" customHeight="1" x14ac:dyDescent="0.2">
      <c r="B77" s="25"/>
      <c r="C77" s="16" t="s">
        <v>94</v>
      </c>
      <c r="L77" s="25"/>
    </row>
    <row r="78" spans="2:14" s="1" customFormat="1" ht="6.95" customHeight="1" x14ac:dyDescent="0.2">
      <c r="B78" s="25"/>
      <c r="L78" s="25"/>
    </row>
    <row r="79" spans="2:14" s="1" customFormat="1" ht="12" customHeight="1" x14ac:dyDescent="0.2">
      <c r="B79" s="25"/>
      <c r="C79" s="20" t="s">
        <v>12</v>
      </c>
      <c r="L79" s="25"/>
    </row>
    <row r="80" spans="2:14" s="1" customFormat="1" ht="16.5" customHeight="1" x14ac:dyDescent="0.2">
      <c r="B80" s="25"/>
      <c r="E80" s="174" t="str">
        <f>E7</f>
        <v>Oprava poškodenej kanalizácie</v>
      </c>
      <c r="F80" s="157"/>
      <c r="G80" s="157"/>
      <c r="H80" s="157"/>
      <c r="L80" s="25"/>
    </row>
    <row r="81" spans="2:65" s="1" customFormat="1" ht="6.95" customHeight="1" x14ac:dyDescent="0.2">
      <c r="B81" s="25"/>
      <c r="L81" s="25"/>
    </row>
    <row r="82" spans="2:65" s="1" customFormat="1" ht="12" customHeight="1" x14ac:dyDescent="0.2">
      <c r="B82" s="25"/>
      <c r="C82" s="20" t="s">
        <v>16</v>
      </c>
      <c r="F82" s="12" t="str">
        <f>F10</f>
        <v xml:space="preserve"> </v>
      </c>
      <c r="I82" s="20" t="s">
        <v>18</v>
      </c>
      <c r="J82" s="42" t="str">
        <f>IF(J10="","",J10)</f>
        <v>25. 2. 2019</v>
      </c>
      <c r="L82" s="25"/>
    </row>
    <row r="83" spans="2:65" s="1" customFormat="1" ht="6.95" customHeight="1" x14ac:dyDescent="0.2">
      <c r="B83" s="25"/>
      <c r="L83" s="25"/>
    </row>
    <row r="84" spans="2:65" s="1" customFormat="1" ht="13.7" customHeight="1" x14ac:dyDescent="0.2">
      <c r="B84" s="25"/>
      <c r="C84" s="20" t="s">
        <v>20</v>
      </c>
      <c r="F84" s="12" t="str">
        <f>E13</f>
        <v xml:space="preserve"> </v>
      </c>
      <c r="I84" s="20" t="s">
        <v>24</v>
      </c>
      <c r="J84" s="21" t="str">
        <f>E19</f>
        <v xml:space="preserve"> </v>
      </c>
      <c r="L84" s="25"/>
    </row>
    <row r="85" spans="2:65" s="1" customFormat="1" ht="13.7" customHeight="1" x14ac:dyDescent="0.2">
      <c r="B85" s="25"/>
      <c r="C85" s="20" t="s">
        <v>23</v>
      </c>
      <c r="F85" s="12" t="str">
        <f>IF(E16="","",E16)</f>
        <v xml:space="preserve"> </v>
      </c>
      <c r="I85" s="20" t="s">
        <v>27</v>
      </c>
      <c r="J85" s="21" t="str">
        <f>E22</f>
        <v xml:space="preserve"> </v>
      </c>
      <c r="L85" s="25"/>
    </row>
    <row r="86" spans="2:65" s="1" customFormat="1" ht="10.35" customHeight="1" x14ac:dyDescent="0.2">
      <c r="B86" s="25"/>
      <c r="L86" s="25"/>
    </row>
    <row r="87" spans="2:65" s="9" customFormat="1" ht="29.25" customHeight="1" x14ac:dyDescent="0.2">
      <c r="B87" s="101"/>
      <c r="C87" s="102" t="s">
        <v>95</v>
      </c>
      <c r="D87" s="103" t="s">
        <v>50</v>
      </c>
      <c r="E87" s="103" t="s">
        <v>46</v>
      </c>
      <c r="F87" s="103" t="s">
        <v>47</v>
      </c>
      <c r="G87" s="103" t="s">
        <v>96</v>
      </c>
      <c r="H87" s="103" t="s">
        <v>97</v>
      </c>
      <c r="I87" s="103" t="s">
        <v>98</v>
      </c>
      <c r="J87" s="104" t="s">
        <v>81</v>
      </c>
      <c r="K87" s="105" t="s">
        <v>99</v>
      </c>
      <c r="L87" s="101"/>
      <c r="M87" s="50" t="s">
        <v>1</v>
      </c>
      <c r="N87" s="51" t="s">
        <v>35</v>
      </c>
      <c r="O87" s="51" t="s">
        <v>100</v>
      </c>
      <c r="P87" s="51" t="s">
        <v>101</v>
      </c>
      <c r="Q87" s="51" t="s">
        <v>102</v>
      </c>
      <c r="R87" s="51" t="s">
        <v>103</v>
      </c>
      <c r="S87" s="51" t="s">
        <v>104</v>
      </c>
      <c r="T87" s="52" t="s">
        <v>105</v>
      </c>
    </row>
    <row r="88" spans="2:65" s="1" customFormat="1" ht="22.9" customHeight="1" x14ac:dyDescent="0.25">
      <c r="B88" s="25"/>
      <c r="C88" s="55" t="s">
        <v>77</v>
      </c>
      <c r="J88" s="106">
        <f>BK88</f>
        <v>0</v>
      </c>
      <c r="L88" s="25"/>
      <c r="M88" s="53"/>
      <c r="N88" s="43"/>
      <c r="O88" s="43"/>
      <c r="P88" s="107">
        <f>P89+P120+P123</f>
        <v>350.59141000000005</v>
      </c>
      <c r="Q88" s="43"/>
      <c r="R88" s="107">
        <f>R89+R120+R123</f>
        <v>21.540330000000001</v>
      </c>
      <c r="S88" s="43"/>
      <c r="T88" s="108">
        <f>T89+T120+T123</f>
        <v>0</v>
      </c>
      <c r="AT88" s="12" t="s">
        <v>64</v>
      </c>
      <c r="AU88" s="12" t="s">
        <v>83</v>
      </c>
      <c r="BK88" s="109">
        <f>BK89+BK120+BK123</f>
        <v>0</v>
      </c>
    </row>
    <row r="89" spans="2:65" s="10" customFormat="1" ht="25.9" customHeight="1" x14ac:dyDescent="0.2">
      <c r="B89" s="110"/>
      <c r="D89" s="111" t="s">
        <v>64</v>
      </c>
      <c r="E89" s="112" t="s">
        <v>106</v>
      </c>
      <c r="F89" s="112" t="s">
        <v>107</v>
      </c>
      <c r="J89" s="113">
        <f>BK89</f>
        <v>0</v>
      </c>
      <c r="L89" s="110"/>
      <c r="M89" s="114"/>
      <c r="N89" s="115"/>
      <c r="O89" s="115"/>
      <c r="P89" s="116">
        <f>P90+P104+P106+P115+P118</f>
        <v>349.05141000000003</v>
      </c>
      <c r="Q89" s="115"/>
      <c r="R89" s="116">
        <f>R90+R104+R106+R115+R118</f>
        <v>21.53049</v>
      </c>
      <c r="S89" s="115"/>
      <c r="T89" s="117">
        <f>T90+T104+T106+T115+T118</f>
        <v>0</v>
      </c>
      <c r="AR89" s="111" t="s">
        <v>70</v>
      </c>
      <c r="AT89" s="118" t="s">
        <v>64</v>
      </c>
      <c r="AU89" s="118" t="s">
        <v>65</v>
      </c>
      <c r="AY89" s="111" t="s">
        <v>108</v>
      </c>
      <c r="BK89" s="119">
        <f>BK90+BK104+BK106+BK115+BK118</f>
        <v>0</v>
      </c>
    </row>
    <row r="90" spans="2:65" s="10" customFormat="1" ht="22.9" customHeight="1" x14ac:dyDescent="0.2">
      <c r="B90" s="110"/>
      <c r="D90" s="111" t="s">
        <v>64</v>
      </c>
      <c r="E90" s="120" t="s">
        <v>70</v>
      </c>
      <c r="F90" s="120" t="s">
        <v>109</v>
      </c>
      <c r="J90" s="121">
        <f>BK90</f>
        <v>0</v>
      </c>
      <c r="L90" s="110"/>
      <c r="M90" s="114"/>
      <c r="N90" s="115"/>
      <c r="O90" s="115"/>
      <c r="P90" s="116">
        <f>SUM(P91:P103)</f>
        <v>266.59000000000003</v>
      </c>
      <c r="Q90" s="115"/>
      <c r="R90" s="116">
        <f>SUM(R91:R103)</f>
        <v>8.0776000000000003</v>
      </c>
      <c r="S90" s="115"/>
      <c r="T90" s="117">
        <f>SUM(T91:T103)</f>
        <v>0</v>
      </c>
      <c r="AR90" s="111" t="s">
        <v>70</v>
      </c>
      <c r="AT90" s="118" t="s">
        <v>64</v>
      </c>
      <c r="AU90" s="118" t="s">
        <v>70</v>
      </c>
      <c r="AY90" s="111" t="s">
        <v>108</v>
      </c>
      <c r="BK90" s="119">
        <f>SUM(BK91:BK103)</f>
        <v>0</v>
      </c>
    </row>
    <row r="91" spans="2:65" s="1" customFormat="1" ht="16.5" customHeight="1" x14ac:dyDescent="0.2">
      <c r="B91" s="122"/>
      <c r="C91" s="123" t="s">
        <v>110</v>
      </c>
      <c r="D91" s="123" t="s">
        <v>111</v>
      </c>
      <c r="E91" s="124" t="s">
        <v>112</v>
      </c>
      <c r="F91" s="125" t="s">
        <v>113</v>
      </c>
      <c r="G91" s="126" t="s">
        <v>114</v>
      </c>
      <c r="H91" s="127">
        <v>40</v>
      </c>
      <c r="I91" s="127">
        <v>0</v>
      </c>
      <c r="J91" s="127">
        <f t="shared" ref="J91:J103" si="0">ROUND(I91*H91,3)</f>
        <v>0</v>
      </c>
      <c r="K91" s="125" t="s">
        <v>115</v>
      </c>
      <c r="L91" s="25"/>
      <c r="M91" s="45" t="s">
        <v>1</v>
      </c>
      <c r="N91" s="128" t="s">
        <v>37</v>
      </c>
      <c r="O91" s="129">
        <v>1.5089999999999999</v>
      </c>
      <c r="P91" s="129">
        <f t="shared" ref="P91:P103" si="1">O91*H91</f>
        <v>60.36</v>
      </c>
      <c r="Q91" s="129">
        <v>0</v>
      </c>
      <c r="R91" s="129">
        <f t="shared" ref="R91:R103" si="2">Q91*H91</f>
        <v>0</v>
      </c>
      <c r="S91" s="129">
        <v>0</v>
      </c>
      <c r="T91" s="130">
        <f t="shared" ref="T91:T103" si="3">S91*H91</f>
        <v>0</v>
      </c>
      <c r="AR91" s="12" t="s">
        <v>116</v>
      </c>
      <c r="AT91" s="12" t="s">
        <v>111</v>
      </c>
      <c r="AU91" s="12" t="s">
        <v>117</v>
      </c>
      <c r="AY91" s="12" t="s">
        <v>108</v>
      </c>
      <c r="BE91" s="131">
        <f t="shared" ref="BE91:BE103" si="4">IF(N91="základná",J91,0)</f>
        <v>0</v>
      </c>
      <c r="BF91" s="131">
        <f t="shared" ref="BF91:BF103" si="5">IF(N91="znížená",J91,0)</f>
        <v>0</v>
      </c>
      <c r="BG91" s="131">
        <f t="shared" ref="BG91:BG103" si="6">IF(N91="zákl. prenesená",J91,0)</f>
        <v>0</v>
      </c>
      <c r="BH91" s="131">
        <f t="shared" ref="BH91:BH103" si="7">IF(N91="zníž. prenesená",J91,0)</f>
        <v>0</v>
      </c>
      <c r="BI91" s="131">
        <f t="shared" ref="BI91:BI103" si="8">IF(N91="nulová",J91,0)</f>
        <v>0</v>
      </c>
      <c r="BJ91" s="12" t="s">
        <v>117</v>
      </c>
      <c r="BK91" s="132">
        <f t="shared" ref="BK91:BK103" si="9">ROUND(I91*H91,3)</f>
        <v>0</v>
      </c>
      <c r="BL91" s="12" t="s">
        <v>116</v>
      </c>
      <c r="BM91" s="12" t="s">
        <v>118</v>
      </c>
    </row>
    <row r="92" spans="2:65" s="1" customFormat="1" ht="16.5" customHeight="1" x14ac:dyDescent="0.2">
      <c r="B92" s="122"/>
      <c r="C92" s="123" t="s">
        <v>119</v>
      </c>
      <c r="D92" s="123" t="s">
        <v>111</v>
      </c>
      <c r="E92" s="124" t="s">
        <v>120</v>
      </c>
      <c r="F92" s="125" t="s">
        <v>121</v>
      </c>
      <c r="G92" s="126" t="s">
        <v>114</v>
      </c>
      <c r="H92" s="127">
        <v>40</v>
      </c>
      <c r="I92" s="127">
        <v>0</v>
      </c>
      <c r="J92" s="127">
        <f t="shared" si="0"/>
        <v>0</v>
      </c>
      <c r="K92" s="125" t="s">
        <v>115</v>
      </c>
      <c r="L92" s="25"/>
      <c r="M92" s="45" t="s">
        <v>1</v>
      </c>
      <c r="N92" s="128" t="s">
        <v>37</v>
      </c>
      <c r="O92" s="129">
        <v>0.08</v>
      </c>
      <c r="P92" s="129">
        <f t="shared" si="1"/>
        <v>3.2</v>
      </c>
      <c r="Q92" s="129">
        <v>0</v>
      </c>
      <c r="R92" s="129">
        <f t="shared" si="2"/>
        <v>0</v>
      </c>
      <c r="S92" s="129">
        <v>0</v>
      </c>
      <c r="T92" s="130">
        <f t="shared" si="3"/>
        <v>0</v>
      </c>
      <c r="AR92" s="12" t="s">
        <v>116</v>
      </c>
      <c r="AT92" s="12" t="s">
        <v>111</v>
      </c>
      <c r="AU92" s="12" t="s">
        <v>117</v>
      </c>
      <c r="AY92" s="12" t="s">
        <v>108</v>
      </c>
      <c r="BE92" s="131">
        <f t="shared" si="4"/>
        <v>0</v>
      </c>
      <c r="BF92" s="131">
        <f t="shared" si="5"/>
        <v>0</v>
      </c>
      <c r="BG92" s="131">
        <f t="shared" si="6"/>
        <v>0</v>
      </c>
      <c r="BH92" s="131">
        <f t="shared" si="7"/>
        <v>0</v>
      </c>
      <c r="BI92" s="131">
        <f t="shared" si="8"/>
        <v>0</v>
      </c>
      <c r="BJ92" s="12" t="s">
        <v>117</v>
      </c>
      <c r="BK92" s="132">
        <f t="shared" si="9"/>
        <v>0</v>
      </c>
      <c r="BL92" s="12" t="s">
        <v>116</v>
      </c>
      <c r="BM92" s="12" t="s">
        <v>122</v>
      </c>
    </row>
    <row r="93" spans="2:65" s="1" customFormat="1" ht="16.5" customHeight="1" x14ac:dyDescent="0.2">
      <c r="B93" s="122"/>
      <c r="C93" s="123" t="s">
        <v>116</v>
      </c>
      <c r="D93" s="123" t="s">
        <v>111</v>
      </c>
      <c r="E93" s="124" t="s">
        <v>123</v>
      </c>
      <c r="F93" s="125" t="s">
        <v>124</v>
      </c>
      <c r="G93" s="126" t="s">
        <v>125</v>
      </c>
      <c r="H93" s="127">
        <v>80</v>
      </c>
      <c r="I93" s="127">
        <v>0</v>
      </c>
      <c r="J93" s="127">
        <f t="shared" si="0"/>
        <v>0</v>
      </c>
      <c r="K93" s="125" t="s">
        <v>115</v>
      </c>
      <c r="L93" s="25"/>
      <c r="M93" s="45" t="s">
        <v>1</v>
      </c>
      <c r="N93" s="128" t="s">
        <v>37</v>
      </c>
      <c r="O93" s="129">
        <v>0.249</v>
      </c>
      <c r="P93" s="129">
        <f t="shared" si="1"/>
        <v>19.920000000000002</v>
      </c>
      <c r="Q93" s="129">
        <v>9.7000000000000005E-4</v>
      </c>
      <c r="R93" s="129">
        <f t="shared" si="2"/>
        <v>7.7600000000000002E-2</v>
      </c>
      <c r="S93" s="129">
        <v>0</v>
      </c>
      <c r="T93" s="130">
        <f t="shared" si="3"/>
        <v>0</v>
      </c>
      <c r="AR93" s="12" t="s">
        <v>116</v>
      </c>
      <c r="AT93" s="12" t="s">
        <v>111</v>
      </c>
      <c r="AU93" s="12" t="s">
        <v>117</v>
      </c>
      <c r="AY93" s="12" t="s">
        <v>108</v>
      </c>
      <c r="BE93" s="131">
        <f t="shared" si="4"/>
        <v>0</v>
      </c>
      <c r="BF93" s="131">
        <f t="shared" si="5"/>
        <v>0</v>
      </c>
      <c r="BG93" s="131">
        <f t="shared" si="6"/>
        <v>0</v>
      </c>
      <c r="BH93" s="131">
        <f t="shared" si="7"/>
        <v>0</v>
      </c>
      <c r="BI93" s="131">
        <f t="shared" si="8"/>
        <v>0</v>
      </c>
      <c r="BJ93" s="12" t="s">
        <v>117</v>
      </c>
      <c r="BK93" s="132">
        <f t="shared" si="9"/>
        <v>0</v>
      </c>
      <c r="BL93" s="12" t="s">
        <v>116</v>
      </c>
      <c r="BM93" s="12" t="s">
        <v>126</v>
      </c>
    </row>
    <row r="94" spans="2:65" s="1" customFormat="1" ht="16.5" customHeight="1" x14ac:dyDescent="0.2">
      <c r="B94" s="122"/>
      <c r="C94" s="123" t="s">
        <v>127</v>
      </c>
      <c r="D94" s="123" t="s">
        <v>111</v>
      </c>
      <c r="E94" s="124" t="s">
        <v>128</v>
      </c>
      <c r="F94" s="125" t="s">
        <v>129</v>
      </c>
      <c r="G94" s="126" t="s">
        <v>125</v>
      </c>
      <c r="H94" s="127">
        <v>80</v>
      </c>
      <c r="I94" s="127">
        <v>0</v>
      </c>
      <c r="J94" s="127">
        <f t="shared" si="0"/>
        <v>0</v>
      </c>
      <c r="K94" s="125" t="s">
        <v>115</v>
      </c>
      <c r="L94" s="25"/>
      <c r="M94" s="45" t="s">
        <v>1</v>
      </c>
      <c r="N94" s="128" t="s">
        <v>37</v>
      </c>
      <c r="O94" s="129">
        <v>0.188</v>
      </c>
      <c r="P94" s="129">
        <f t="shared" si="1"/>
        <v>15.04</v>
      </c>
      <c r="Q94" s="129">
        <v>0</v>
      </c>
      <c r="R94" s="129">
        <f t="shared" si="2"/>
        <v>0</v>
      </c>
      <c r="S94" s="129">
        <v>0</v>
      </c>
      <c r="T94" s="130">
        <f t="shared" si="3"/>
        <v>0</v>
      </c>
      <c r="AR94" s="12" t="s">
        <v>116</v>
      </c>
      <c r="AT94" s="12" t="s">
        <v>111</v>
      </c>
      <c r="AU94" s="12" t="s">
        <v>117</v>
      </c>
      <c r="AY94" s="12" t="s">
        <v>108</v>
      </c>
      <c r="BE94" s="131">
        <f t="shared" si="4"/>
        <v>0</v>
      </c>
      <c r="BF94" s="131">
        <f t="shared" si="5"/>
        <v>0</v>
      </c>
      <c r="BG94" s="131">
        <f t="shared" si="6"/>
        <v>0</v>
      </c>
      <c r="BH94" s="131">
        <f t="shared" si="7"/>
        <v>0</v>
      </c>
      <c r="BI94" s="131">
        <f t="shared" si="8"/>
        <v>0</v>
      </c>
      <c r="BJ94" s="12" t="s">
        <v>117</v>
      </c>
      <c r="BK94" s="132">
        <f t="shared" si="9"/>
        <v>0</v>
      </c>
      <c r="BL94" s="12" t="s">
        <v>116</v>
      </c>
      <c r="BM94" s="12" t="s">
        <v>130</v>
      </c>
    </row>
    <row r="95" spans="2:65" s="1" customFormat="1" ht="16.5" customHeight="1" x14ac:dyDescent="0.2">
      <c r="B95" s="122"/>
      <c r="C95" s="123" t="s">
        <v>131</v>
      </c>
      <c r="D95" s="123" t="s">
        <v>111</v>
      </c>
      <c r="E95" s="124" t="s">
        <v>132</v>
      </c>
      <c r="F95" s="125" t="s">
        <v>133</v>
      </c>
      <c r="G95" s="126" t="s">
        <v>114</v>
      </c>
      <c r="H95" s="127">
        <v>40</v>
      </c>
      <c r="I95" s="127">
        <v>0</v>
      </c>
      <c r="J95" s="127">
        <f t="shared" si="0"/>
        <v>0</v>
      </c>
      <c r="K95" s="125" t="s">
        <v>115</v>
      </c>
      <c r="L95" s="25"/>
      <c r="M95" s="45" t="s">
        <v>1</v>
      </c>
      <c r="N95" s="128" t="s">
        <v>37</v>
      </c>
      <c r="O95" s="129">
        <v>3.6030000000000002</v>
      </c>
      <c r="P95" s="129">
        <f t="shared" si="1"/>
        <v>144.12</v>
      </c>
      <c r="Q95" s="129">
        <v>0</v>
      </c>
      <c r="R95" s="129">
        <f t="shared" si="2"/>
        <v>0</v>
      </c>
      <c r="S95" s="129">
        <v>0</v>
      </c>
      <c r="T95" s="130">
        <f t="shared" si="3"/>
        <v>0</v>
      </c>
      <c r="AR95" s="12" t="s">
        <v>116</v>
      </c>
      <c r="AT95" s="12" t="s">
        <v>111</v>
      </c>
      <c r="AU95" s="12" t="s">
        <v>117</v>
      </c>
      <c r="AY95" s="12" t="s">
        <v>108</v>
      </c>
      <c r="BE95" s="131">
        <f t="shared" si="4"/>
        <v>0</v>
      </c>
      <c r="BF95" s="131">
        <f t="shared" si="5"/>
        <v>0</v>
      </c>
      <c r="BG95" s="131">
        <f t="shared" si="6"/>
        <v>0</v>
      </c>
      <c r="BH95" s="131">
        <f t="shared" si="7"/>
        <v>0</v>
      </c>
      <c r="BI95" s="131">
        <f t="shared" si="8"/>
        <v>0</v>
      </c>
      <c r="BJ95" s="12" t="s">
        <v>117</v>
      </c>
      <c r="BK95" s="132">
        <f t="shared" si="9"/>
        <v>0</v>
      </c>
      <c r="BL95" s="12" t="s">
        <v>116</v>
      </c>
      <c r="BM95" s="12" t="s">
        <v>134</v>
      </c>
    </row>
    <row r="96" spans="2:65" s="1" customFormat="1" ht="16.5" customHeight="1" x14ac:dyDescent="0.2">
      <c r="B96" s="122"/>
      <c r="C96" s="123" t="s">
        <v>135</v>
      </c>
      <c r="D96" s="123" t="s">
        <v>111</v>
      </c>
      <c r="E96" s="124" t="s">
        <v>136</v>
      </c>
      <c r="F96" s="125" t="s">
        <v>137</v>
      </c>
      <c r="G96" s="126" t="s">
        <v>114</v>
      </c>
      <c r="H96" s="127">
        <v>6</v>
      </c>
      <c r="I96" s="127">
        <v>0</v>
      </c>
      <c r="J96" s="127">
        <f t="shared" si="0"/>
        <v>0</v>
      </c>
      <c r="K96" s="125" t="s">
        <v>115</v>
      </c>
      <c r="L96" s="25"/>
      <c r="M96" s="45" t="s">
        <v>1</v>
      </c>
      <c r="N96" s="128" t="s">
        <v>37</v>
      </c>
      <c r="O96" s="129">
        <v>8.1000000000000003E-2</v>
      </c>
      <c r="P96" s="129">
        <f t="shared" si="1"/>
        <v>0.48599999999999999</v>
      </c>
      <c r="Q96" s="129">
        <v>0</v>
      </c>
      <c r="R96" s="129">
        <f t="shared" si="2"/>
        <v>0</v>
      </c>
      <c r="S96" s="129">
        <v>0</v>
      </c>
      <c r="T96" s="130">
        <f t="shared" si="3"/>
        <v>0</v>
      </c>
      <c r="AR96" s="12" t="s">
        <v>116</v>
      </c>
      <c r="AT96" s="12" t="s">
        <v>111</v>
      </c>
      <c r="AU96" s="12" t="s">
        <v>117</v>
      </c>
      <c r="AY96" s="12" t="s">
        <v>108</v>
      </c>
      <c r="BE96" s="131">
        <f t="shared" si="4"/>
        <v>0</v>
      </c>
      <c r="BF96" s="131">
        <f t="shared" si="5"/>
        <v>0</v>
      </c>
      <c r="BG96" s="131">
        <f t="shared" si="6"/>
        <v>0</v>
      </c>
      <c r="BH96" s="131">
        <f t="shared" si="7"/>
        <v>0</v>
      </c>
      <c r="BI96" s="131">
        <f t="shared" si="8"/>
        <v>0</v>
      </c>
      <c r="BJ96" s="12" t="s">
        <v>117</v>
      </c>
      <c r="BK96" s="132">
        <f t="shared" si="9"/>
        <v>0</v>
      </c>
      <c r="BL96" s="12" t="s">
        <v>116</v>
      </c>
      <c r="BM96" s="12" t="s">
        <v>138</v>
      </c>
    </row>
    <row r="97" spans="2:65" s="1" customFormat="1" ht="16.5" customHeight="1" x14ac:dyDescent="0.2">
      <c r="B97" s="122"/>
      <c r="C97" s="123" t="s">
        <v>139</v>
      </c>
      <c r="D97" s="123" t="s">
        <v>111</v>
      </c>
      <c r="E97" s="124" t="s">
        <v>140</v>
      </c>
      <c r="F97" s="125" t="s">
        <v>141</v>
      </c>
      <c r="G97" s="126" t="s">
        <v>114</v>
      </c>
      <c r="H97" s="127">
        <v>6</v>
      </c>
      <c r="I97" s="127">
        <v>0</v>
      </c>
      <c r="J97" s="127">
        <f t="shared" si="0"/>
        <v>0</v>
      </c>
      <c r="K97" s="125" t="s">
        <v>115</v>
      </c>
      <c r="L97" s="25"/>
      <c r="M97" s="45" t="s">
        <v>1</v>
      </c>
      <c r="N97" s="128" t="s">
        <v>37</v>
      </c>
      <c r="O97" s="129">
        <v>0.61699999999999999</v>
      </c>
      <c r="P97" s="129">
        <f t="shared" si="1"/>
        <v>3.702</v>
      </c>
      <c r="Q97" s="129">
        <v>0</v>
      </c>
      <c r="R97" s="129">
        <f t="shared" si="2"/>
        <v>0</v>
      </c>
      <c r="S97" s="129">
        <v>0</v>
      </c>
      <c r="T97" s="130">
        <f t="shared" si="3"/>
        <v>0</v>
      </c>
      <c r="AR97" s="12" t="s">
        <v>116</v>
      </c>
      <c r="AT97" s="12" t="s">
        <v>111</v>
      </c>
      <c r="AU97" s="12" t="s">
        <v>117</v>
      </c>
      <c r="AY97" s="12" t="s">
        <v>108</v>
      </c>
      <c r="BE97" s="131">
        <f t="shared" si="4"/>
        <v>0</v>
      </c>
      <c r="BF97" s="131">
        <f t="shared" si="5"/>
        <v>0</v>
      </c>
      <c r="BG97" s="131">
        <f t="shared" si="6"/>
        <v>0</v>
      </c>
      <c r="BH97" s="131">
        <f t="shared" si="7"/>
        <v>0</v>
      </c>
      <c r="BI97" s="131">
        <f t="shared" si="8"/>
        <v>0</v>
      </c>
      <c r="BJ97" s="12" t="s">
        <v>117</v>
      </c>
      <c r="BK97" s="132">
        <f t="shared" si="9"/>
        <v>0</v>
      </c>
      <c r="BL97" s="12" t="s">
        <v>116</v>
      </c>
      <c r="BM97" s="12" t="s">
        <v>142</v>
      </c>
    </row>
    <row r="98" spans="2:65" s="1" customFormat="1" ht="16.5" customHeight="1" x14ac:dyDescent="0.2">
      <c r="B98" s="122"/>
      <c r="C98" s="123" t="s">
        <v>143</v>
      </c>
      <c r="D98" s="123" t="s">
        <v>111</v>
      </c>
      <c r="E98" s="124" t="s">
        <v>144</v>
      </c>
      <c r="F98" s="125" t="s">
        <v>145</v>
      </c>
      <c r="G98" s="126" t="s">
        <v>114</v>
      </c>
      <c r="H98" s="127">
        <v>8</v>
      </c>
      <c r="I98" s="127">
        <v>0</v>
      </c>
      <c r="J98" s="127">
        <f t="shared" si="0"/>
        <v>0</v>
      </c>
      <c r="K98" s="125" t="s">
        <v>115</v>
      </c>
      <c r="L98" s="25"/>
      <c r="M98" s="45" t="s">
        <v>1</v>
      </c>
      <c r="N98" s="128" t="s">
        <v>37</v>
      </c>
      <c r="O98" s="129">
        <v>8.9999999999999993E-3</v>
      </c>
      <c r="P98" s="129">
        <f t="shared" si="1"/>
        <v>7.1999999999999995E-2</v>
      </c>
      <c r="Q98" s="129">
        <v>0</v>
      </c>
      <c r="R98" s="129">
        <f t="shared" si="2"/>
        <v>0</v>
      </c>
      <c r="S98" s="129">
        <v>0</v>
      </c>
      <c r="T98" s="130">
        <f t="shared" si="3"/>
        <v>0</v>
      </c>
      <c r="AR98" s="12" t="s">
        <v>116</v>
      </c>
      <c r="AT98" s="12" t="s">
        <v>111</v>
      </c>
      <c r="AU98" s="12" t="s">
        <v>117</v>
      </c>
      <c r="AY98" s="12" t="s">
        <v>108</v>
      </c>
      <c r="BE98" s="131">
        <f t="shared" si="4"/>
        <v>0</v>
      </c>
      <c r="BF98" s="131">
        <f t="shared" si="5"/>
        <v>0</v>
      </c>
      <c r="BG98" s="131">
        <f t="shared" si="6"/>
        <v>0</v>
      </c>
      <c r="BH98" s="131">
        <f t="shared" si="7"/>
        <v>0</v>
      </c>
      <c r="BI98" s="131">
        <f t="shared" si="8"/>
        <v>0</v>
      </c>
      <c r="BJ98" s="12" t="s">
        <v>117</v>
      </c>
      <c r="BK98" s="132">
        <f t="shared" si="9"/>
        <v>0</v>
      </c>
      <c r="BL98" s="12" t="s">
        <v>116</v>
      </c>
      <c r="BM98" s="12" t="s">
        <v>146</v>
      </c>
    </row>
    <row r="99" spans="2:65" s="1" customFormat="1" ht="16.5" customHeight="1" x14ac:dyDescent="0.2">
      <c r="B99" s="122"/>
      <c r="C99" s="123" t="s">
        <v>147</v>
      </c>
      <c r="D99" s="123" t="s">
        <v>111</v>
      </c>
      <c r="E99" s="124" t="s">
        <v>148</v>
      </c>
      <c r="F99" s="125" t="s">
        <v>149</v>
      </c>
      <c r="G99" s="126" t="s">
        <v>150</v>
      </c>
      <c r="H99" s="127">
        <v>14.6</v>
      </c>
      <c r="I99" s="127">
        <v>0</v>
      </c>
      <c r="J99" s="127">
        <f t="shared" si="0"/>
        <v>0</v>
      </c>
      <c r="K99" s="125" t="s">
        <v>115</v>
      </c>
      <c r="L99" s="25"/>
      <c r="M99" s="45" t="s">
        <v>1</v>
      </c>
      <c r="N99" s="128" t="s">
        <v>37</v>
      </c>
      <c r="O99" s="129">
        <v>0</v>
      </c>
      <c r="P99" s="129">
        <f t="shared" si="1"/>
        <v>0</v>
      </c>
      <c r="Q99" s="129">
        <v>0</v>
      </c>
      <c r="R99" s="129">
        <f t="shared" si="2"/>
        <v>0</v>
      </c>
      <c r="S99" s="129">
        <v>0</v>
      </c>
      <c r="T99" s="130">
        <f t="shared" si="3"/>
        <v>0</v>
      </c>
      <c r="AR99" s="12" t="s">
        <v>116</v>
      </c>
      <c r="AT99" s="12" t="s">
        <v>111</v>
      </c>
      <c r="AU99" s="12" t="s">
        <v>117</v>
      </c>
      <c r="AY99" s="12" t="s">
        <v>108</v>
      </c>
      <c r="BE99" s="131">
        <f t="shared" si="4"/>
        <v>0</v>
      </c>
      <c r="BF99" s="131">
        <f t="shared" si="5"/>
        <v>0</v>
      </c>
      <c r="BG99" s="131">
        <f t="shared" si="6"/>
        <v>0</v>
      </c>
      <c r="BH99" s="131">
        <f t="shared" si="7"/>
        <v>0</v>
      </c>
      <c r="BI99" s="131">
        <f t="shared" si="8"/>
        <v>0</v>
      </c>
      <c r="BJ99" s="12" t="s">
        <v>117</v>
      </c>
      <c r="BK99" s="132">
        <f t="shared" si="9"/>
        <v>0</v>
      </c>
      <c r="BL99" s="12" t="s">
        <v>116</v>
      </c>
      <c r="BM99" s="12" t="s">
        <v>151</v>
      </c>
    </row>
    <row r="100" spans="2:65" s="1" customFormat="1" ht="16.5" customHeight="1" x14ac:dyDescent="0.2">
      <c r="B100" s="122"/>
      <c r="C100" s="123" t="s">
        <v>152</v>
      </c>
      <c r="D100" s="123" t="s">
        <v>111</v>
      </c>
      <c r="E100" s="124" t="s">
        <v>153</v>
      </c>
      <c r="F100" s="125" t="s">
        <v>154</v>
      </c>
      <c r="G100" s="126" t="s">
        <v>114</v>
      </c>
      <c r="H100" s="127">
        <v>30</v>
      </c>
      <c r="I100" s="127">
        <v>0</v>
      </c>
      <c r="J100" s="127">
        <f t="shared" si="0"/>
        <v>0</v>
      </c>
      <c r="K100" s="125" t="s">
        <v>115</v>
      </c>
      <c r="L100" s="25"/>
      <c r="M100" s="45" t="s">
        <v>1</v>
      </c>
      <c r="N100" s="128" t="s">
        <v>37</v>
      </c>
      <c r="O100" s="129">
        <v>0.24199999999999999</v>
      </c>
      <c r="P100" s="129">
        <f t="shared" si="1"/>
        <v>7.26</v>
      </c>
      <c r="Q100" s="129">
        <v>0</v>
      </c>
      <c r="R100" s="129">
        <f t="shared" si="2"/>
        <v>0</v>
      </c>
      <c r="S100" s="129">
        <v>0</v>
      </c>
      <c r="T100" s="130">
        <f t="shared" si="3"/>
        <v>0</v>
      </c>
      <c r="AR100" s="12" t="s">
        <v>116</v>
      </c>
      <c r="AT100" s="12" t="s">
        <v>111</v>
      </c>
      <c r="AU100" s="12" t="s">
        <v>117</v>
      </c>
      <c r="AY100" s="12" t="s">
        <v>108</v>
      </c>
      <c r="BE100" s="131">
        <f t="shared" si="4"/>
        <v>0</v>
      </c>
      <c r="BF100" s="131">
        <f t="shared" si="5"/>
        <v>0</v>
      </c>
      <c r="BG100" s="131">
        <f t="shared" si="6"/>
        <v>0</v>
      </c>
      <c r="BH100" s="131">
        <f t="shared" si="7"/>
        <v>0</v>
      </c>
      <c r="BI100" s="131">
        <f t="shared" si="8"/>
        <v>0</v>
      </c>
      <c r="BJ100" s="12" t="s">
        <v>117</v>
      </c>
      <c r="BK100" s="132">
        <f t="shared" si="9"/>
        <v>0</v>
      </c>
      <c r="BL100" s="12" t="s">
        <v>116</v>
      </c>
      <c r="BM100" s="12" t="s">
        <v>155</v>
      </c>
    </row>
    <row r="101" spans="2:65" s="1" customFormat="1" ht="16.5" customHeight="1" x14ac:dyDescent="0.2">
      <c r="B101" s="122"/>
      <c r="C101" s="123" t="s">
        <v>156</v>
      </c>
      <c r="D101" s="123" t="s">
        <v>111</v>
      </c>
      <c r="E101" s="124" t="s">
        <v>157</v>
      </c>
      <c r="F101" s="125" t="s">
        <v>158</v>
      </c>
      <c r="G101" s="126" t="s">
        <v>114</v>
      </c>
      <c r="H101" s="127">
        <v>5</v>
      </c>
      <c r="I101" s="127">
        <v>0</v>
      </c>
      <c r="J101" s="127">
        <f t="shared" si="0"/>
        <v>0</v>
      </c>
      <c r="K101" s="125" t="s">
        <v>115</v>
      </c>
      <c r="L101" s="25"/>
      <c r="M101" s="45" t="s">
        <v>1</v>
      </c>
      <c r="N101" s="128" t="s">
        <v>37</v>
      </c>
      <c r="O101" s="129">
        <v>2.39</v>
      </c>
      <c r="P101" s="129">
        <f t="shared" si="1"/>
        <v>11.950000000000001</v>
      </c>
      <c r="Q101" s="129">
        <v>0</v>
      </c>
      <c r="R101" s="129">
        <f t="shared" si="2"/>
        <v>0</v>
      </c>
      <c r="S101" s="129">
        <v>0</v>
      </c>
      <c r="T101" s="130">
        <f t="shared" si="3"/>
        <v>0</v>
      </c>
      <c r="AR101" s="12" t="s">
        <v>116</v>
      </c>
      <c r="AT101" s="12" t="s">
        <v>111</v>
      </c>
      <c r="AU101" s="12" t="s">
        <v>117</v>
      </c>
      <c r="AY101" s="12" t="s">
        <v>108</v>
      </c>
      <c r="BE101" s="131">
        <f t="shared" si="4"/>
        <v>0</v>
      </c>
      <c r="BF101" s="131">
        <f t="shared" si="5"/>
        <v>0</v>
      </c>
      <c r="BG101" s="131">
        <f t="shared" si="6"/>
        <v>0</v>
      </c>
      <c r="BH101" s="131">
        <f t="shared" si="7"/>
        <v>0</v>
      </c>
      <c r="BI101" s="131">
        <f t="shared" si="8"/>
        <v>0</v>
      </c>
      <c r="BJ101" s="12" t="s">
        <v>117</v>
      </c>
      <c r="BK101" s="132">
        <f t="shared" si="9"/>
        <v>0</v>
      </c>
      <c r="BL101" s="12" t="s">
        <v>116</v>
      </c>
      <c r="BM101" s="12" t="s">
        <v>159</v>
      </c>
    </row>
    <row r="102" spans="2:65" s="1" customFormat="1" ht="16.5" customHeight="1" x14ac:dyDescent="0.2">
      <c r="B102" s="122"/>
      <c r="C102" s="133" t="s">
        <v>160</v>
      </c>
      <c r="D102" s="133" t="s">
        <v>161</v>
      </c>
      <c r="E102" s="134" t="s">
        <v>162</v>
      </c>
      <c r="F102" s="135" t="s">
        <v>163</v>
      </c>
      <c r="G102" s="136" t="s">
        <v>150</v>
      </c>
      <c r="H102" s="137">
        <v>8</v>
      </c>
      <c r="I102" s="137">
        <v>0</v>
      </c>
      <c r="J102" s="137">
        <f t="shared" si="0"/>
        <v>0</v>
      </c>
      <c r="K102" s="135" t="s">
        <v>115</v>
      </c>
      <c r="L102" s="138"/>
      <c r="M102" s="139" t="s">
        <v>1</v>
      </c>
      <c r="N102" s="140" t="s">
        <v>37</v>
      </c>
      <c r="O102" s="129">
        <v>0</v>
      </c>
      <c r="P102" s="129">
        <f t="shared" si="1"/>
        <v>0</v>
      </c>
      <c r="Q102" s="129">
        <v>1</v>
      </c>
      <c r="R102" s="129">
        <f t="shared" si="2"/>
        <v>8</v>
      </c>
      <c r="S102" s="129">
        <v>0</v>
      </c>
      <c r="T102" s="130">
        <f t="shared" si="3"/>
        <v>0</v>
      </c>
      <c r="AR102" s="12" t="s">
        <v>139</v>
      </c>
      <c r="AT102" s="12" t="s">
        <v>161</v>
      </c>
      <c r="AU102" s="12" t="s">
        <v>117</v>
      </c>
      <c r="AY102" s="12" t="s">
        <v>108</v>
      </c>
      <c r="BE102" s="131">
        <f t="shared" si="4"/>
        <v>0</v>
      </c>
      <c r="BF102" s="131">
        <f t="shared" si="5"/>
        <v>0</v>
      </c>
      <c r="BG102" s="131">
        <f t="shared" si="6"/>
        <v>0</v>
      </c>
      <c r="BH102" s="131">
        <f t="shared" si="7"/>
        <v>0</v>
      </c>
      <c r="BI102" s="131">
        <f t="shared" si="8"/>
        <v>0</v>
      </c>
      <c r="BJ102" s="12" t="s">
        <v>117</v>
      </c>
      <c r="BK102" s="132">
        <f t="shared" si="9"/>
        <v>0</v>
      </c>
      <c r="BL102" s="12" t="s">
        <v>116</v>
      </c>
      <c r="BM102" s="12" t="s">
        <v>164</v>
      </c>
    </row>
    <row r="103" spans="2:65" s="1" customFormat="1" ht="16.5" customHeight="1" x14ac:dyDescent="0.2">
      <c r="B103" s="122"/>
      <c r="C103" s="123" t="s">
        <v>165</v>
      </c>
      <c r="D103" s="123" t="s">
        <v>111</v>
      </c>
      <c r="E103" s="124" t="s">
        <v>166</v>
      </c>
      <c r="F103" s="125" t="s">
        <v>167</v>
      </c>
      <c r="G103" s="126" t="s">
        <v>125</v>
      </c>
      <c r="H103" s="127">
        <v>40</v>
      </c>
      <c r="I103" s="127">
        <v>0</v>
      </c>
      <c r="J103" s="127">
        <f t="shared" si="0"/>
        <v>0</v>
      </c>
      <c r="K103" s="125" t="s">
        <v>115</v>
      </c>
      <c r="L103" s="25"/>
      <c r="M103" s="45" t="s">
        <v>1</v>
      </c>
      <c r="N103" s="128" t="s">
        <v>37</v>
      </c>
      <c r="O103" s="129">
        <v>1.2E-2</v>
      </c>
      <c r="P103" s="129">
        <f t="shared" si="1"/>
        <v>0.48</v>
      </c>
      <c r="Q103" s="129">
        <v>0</v>
      </c>
      <c r="R103" s="129">
        <f t="shared" si="2"/>
        <v>0</v>
      </c>
      <c r="S103" s="129">
        <v>0</v>
      </c>
      <c r="T103" s="130">
        <f t="shared" si="3"/>
        <v>0</v>
      </c>
      <c r="AR103" s="12" t="s">
        <v>116</v>
      </c>
      <c r="AT103" s="12" t="s">
        <v>111</v>
      </c>
      <c r="AU103" s="12" t="s">
        <v>117</v>
      </c>
      <c r="AY103" s="12" t="s">
        <v>108</v>
      </c>
      <c r="BE103" s="131">
        <f t="shared" si="4"/>
        <v>0</v>
      </c>
      <c r="BF103" s="131">
        <f t="shared" si="5"/>
        <v>0</v>
      </c>
      <c r="BG103" s="131">
        <f t="shared" si="6"/>
        <v>0</v>
      </c>
      <c r="BH103" s="131">
        <f t="shared" si="7"/>
        <v>0</v>
      </c>
      <c r="BI103" s="131">
        <f t="shared" si="8"/>
        <v>0</v>
      </c>
      <c r="BJ103" s="12" t="s">
        <v>117</v>
      </c>
      <c r="BK103" s="132">
        <f t="shared" si="9"/>
        <v>0</v>
      </c>
      <c r="BL103" s="12" t="s">
        <v>116</v>
      </c>
      <c r="BM103" s="12" t="s">
        <v>168</v>
      </c>
    </row>
    <row r="104" spans="2:65" s="10" customFormat="1" ht="22.9" customHeight="1" x14ac:dyDescent="0.2">
      <c r="B104" s="110"/>
      <c r="D104" s="111" t="s">
        <v>64</v>
      </c>
      <c r="E104" s="120" t="s">
        <v>116</v>
      </c>
      <c r="F104" s="120" t="s">
        <v>169</v>
      </c>
      <c r="J104" s="121">
        <f>BK104</f>
        <v>0</v>
      </c>
      <c r="L104" s="110"/>
      <c r="M104" s="114"/>
      <c r="N104" s="115"/>
      <c r="O104" s="115"/>
      <c r="P104" s="116">
        <f>P105</f>
        <v>11.221</v>
      </c>
      <c r="Q104" s="115"/>
      <c r="R104" s="116">
        <f>R105</f>
        <v>13.235390000000001</v>
      </c>
      <c r="S104" s="115"/>
      <c r="T104" s="117">
        <f>T105</f>
        <v>0</v>
      </c>
      <c r="AR104" s="111" t="s">
        <v>70</v>
      </c>
      <c r="AT104" s="118" t="s">
        <v>64</v>
      </c>
      <c r="AU104" s="118" t="s">
        <v>70</v>
      </c>
      <c r="AY104" s="111" t="s">
        <v>108</v>
      </c>
      <c r="BK104" s="119">
        <f>BK105</f>
        <v>0</v>
      </c>
    </row>
    <row r="105" spans="2:65" s="1" customFormat="1" ht="16.5" customHeight="1" x14ac:dyDescent="0.2">
      <c r="B105" s="122"/>
      <c r="C105" s="123" t="s">
        <v>170</v>
      </c>
      <c r="D105" s="123" t="s">
        <v>111</v>
      </c>
      <c r="E105" s="124" t="s">
        <v>171</v>
      </c>
      <c r="F105" s="125" t="s">
        <v>172</v>
      </c>
      <c r="G105" s="126" t="s">
        <v>114</v>
      </c>
      <c r="H105" s="127">
        <v>7</v>
      </c>
      <c r="I105" s="127">
        <v>0</v>
      </c>
      <c r="J105" s="127">
        <f>ROUND(I105*H105,3)</f>
        <v>0</v>
      </c>
      <c r="K105" s="125" t="s">
        <v>115</v>
      </c>
      <c r="L105" s="25"/>
      <c r="M105" s="45" t="s">
        <v>1</v>
      </c>
      <c r="N105" s="128" t="s">
        <v>37</v>
      </c>
      <c r="O105" s="129">
        <v>1.603</v>
      </c>
      <c r="P105" s="129">
        <f>O105*H105</f>
        <v>11.221</v>
      </c>
      <c r="Q105" s="129">
        <v>1.8907700000000001</v>
      </c>
      <c r="R105" s="129">
        <f>Q105*H105</f>
        <v>13.235390000000001</v>
      </c>
      <c r="S105" s="129">
        <v>0</v>
      </c>
      <c r="T105" s="130">
        <f>S105*H105</f>
        <v>0</v>
      </c>
      <c r="AR105" s="12" t="s">
        <v>116</v>
      </c>
      <c r="AT105" s="12" t="s">
        <v>111</v>
      </c>
      <c r="AU105" s="12" t="s">
        <v>117</v>
      </c>
      <c r="AY105" s="12" t="s">
        <v>108</v>
      </c>
      <c r="BE105" s="131">
        <f>IF(N105="základná",J105,0)</f>
        <v>0</v>
      </c>
      <c r="BF105" s="131">
        <f>IF(N105="znížená",J105,0)</f>
        <v>0</v>
      </c>
      <c r="BG105" s="131">
        <f>IF(N105="zákl. prenesená",J105,0)</f>
        <v>0</v>
      </c>
      <c r="BH105" s="131">
        <f>IF(N105="zníž. prenesená",J105,0)</f>
        <v>0</v>
      </c>
      <c r="BI105" s="131">
        <f>IF(N105="nulová",J105,0)</f>
        <v>0</v>
      </c>
      <c r="BJ105" s="12" t="s">
        <v>117</v>
      </c>
      <c r="BK105" s="132">
        <f>ROUND(I105*H105,3)</f>
        <v>0</v>
      </c>
      <c r="BL105" s="12" t="s">
        <v>116</v>
      </c>
      <c r="BM105" s="12" t="s">
        <v>173</v>
      </c>
    </row>
    <row r="106" spans="2:65" s="10" customFormat="1" ht="22.9" customHeight="1" x14ac:dyDescent="0.2">
      <c r="B106" s="110"/>
      <c r="D106" s="111" t="s">
        <v>64</v>
      </c>
      <c r="E106" s="120" t="s">
        <v>139</v>
      </c>
      <c r="F106" s="120" t="s">
        <v>174</v>
      </c>
      <c r="J106" s="121">
        <f>BK106</f>
        <v>0</v>
      </c>
      <c r="L106" s="110"/>
      <c r="M106" s="114"/>
      <c r="N106" s="115"/>
      <c r="O106" s="115"/>
      <c r="P106" s="116">
        <f>SUM(P107:P114)</f>
        <v>26.634</v>
      </c>
      <c r="Q106" s="115"/>
      <c r="R106" s="116">
        <f>SUM(R107:R114)</f>
        <v>0.21749999999999997</v>
      </c>
      <c r="S106" s="115"/>
      <c r="T106" s="117">
        <f>SUM(T107:T114)</f>
        <v>0</v>
      </c>
      <c r="AR106" s="111" t="s">
        <v>70</v>
      </c>
      <c r="AT106" s="118" t="s">
        <v>64</v>
      </c>
      <c r="AU106" s="118" t="s">
        <v>70</v>
      </c>
      <c r="AY106" s="111" t="s">
        <v>108</v>
      </c>
      <c r="BK106" s="119">
        <f>SUM(BK107:BK114)</f>
        <v>0</v>
      </c>
    </row>
    <row r="107" spans="2:65" s="1" customFormat="1" ht="16.5" customHeight="1" x14ac:dyDescent="0.2">
      <c r="B107" s="122"/>
      <c r="C107" s="123" t="s">
        <v>175</v>
      </c>
      <c r="D107" s="123" t="s">
        <v>111</v>
      </c>
      <c r="E107" s="124" t="s">
        <v>176</v>
      </c>
      <c r="F107" s="125" t="s">
        <v>177</v>
      </c>
      <c r="G107" s="126" t="s">
        <v>178</v>
      </c>
      <c r="H107" s="127">
        <v>20</v>
      </c>
      <c r="I107" s="127">
        <v>0</v>
      </c>
      <c r="J107" s="127">
        <f t="shared" ref="J107:J114" si="10">ROUND(I107*H107,3)</f>
        <v>0</v>
      </c>
      <c r="K107" s="125" t="s">
        <v>115</v>
      </c>
      <c r="L107" s="25"/>
      <c r="M107" s="45" t="s">
        <v>1</v>
      </c>
      <c r="N107" s="128" t="s">
        <v>37</v>
      </c>
      <c r="O107" s="129">
        <v>0.58020000000000005</v>
      </c>
      <c r="P107" s="129">
        <f t="shared" ref="P107:P114" si="11">O107*H107</f>
        <v>11.604000000000001</v>
      </c>
      <c r="Q107" s="129">
        <v>0</v>
      </c>
      <c r="R107" s="129">
        <f t="shared" ref="R107:R114" si="12">Q107*H107</f>
        <v>0</v>
      </c>
      <c r="S107" s="129">
        <v>0</v>
      </c>
      <c r="T107" s="130">
        <f t="shared" ref="T107:T114" si="13">S107*H107</f>
        <v>0</v>
      </c>
      <c r="AR107" s="12" t="s">
        <v>116</v>
      </c>
      <c r="AT107" s="12" t="s">
        <v>111</v>
      </c>
      <c r="AU107" s="12" t="s">
        <v>117</v>
      </c>
      <c r="AY107" s="12" t="s">
        <v>108</v>
      </c>
      <c r="BE107" s="131">
        <f t="shared" ref="BE107:BE114" si="14">IF(N107="základná",J107,0)</f>
        <v>0</v>
      </c>
      <c r="BF107" s="131">
        <f t="shared" ref="BF107:BF114" si="15">IF(N107="znížená",J107,0)</f>
        <v>0</v>
      </c>
      <c r="BG107" s="131">
        <f t="shared" ref="BG107:BG114" si="16">IF(N107="zákl. prenesená",J107,0)</f>
        <v>0</v>
      </c>
      <c r="BH107" s="131">
        <f t="shared" ref="BH107:BH114" si="17">IF(N107="zníž. prenesená",J107,0)</f>
        <v>0</v>
      </c>
      <c r="BI107" s="131">
        <f t="shared" ref="BI107:BI114" si="18">IF(N107="nulová",J107,0)</f>
        <v>0</v>
      </c>
      <c r="BJ107" s="12" t="s">
        <v>117</v>
      </c>
      <c r="BK107" s="132">
        <f t="shared" ref="BK107:BK114" si="19">ROUND(I107*H107,3)</f>
        <v>0</v>
      </c>
      <c r="BL107" s="12" t="s">
        <v>116</v>
      </c>
      <c r="BM107" s="12" t="s">
        <v>179</v>
      </c>
    </row>
    <row r="108" spans="2:65" s="1" customFormat="1" ht="16.5" customHeight="1" x14ac:dyDescent="0.2">
      <c r="B108" s="122"/>
      <c r="C108" s="123" t="s">
        <v>180</v>
      </c>
      <c r="D108" s="123" t="s">
        <v>111</v>
      </c>
      <c r="E108" s="124" t="s">
        <v>181</v>
      </c>
      <c r="F108" s="125" t="s">
        <v>182</v>
      </c>
      <c r="G108" s="126" t="s">
        <v>178</v>
      </c>
      <c r="H108" s="127">
        <v>20</v>
      </c>
      <c r="I108" s="127">
        <v>0</v>
      </c>
      <c r="J108" s="127">
        <f t="shared" si="10"/>
        <v>0</v>
      </c>
      <c r="K108" s="125" t="s">
        <v>1</v>
      </c>
      <c r="L108" s="25"/>
      <c r="M108" s="45" t="s">
        <v>1</v>
      </c>
      <c r="N108" s="128" t="s">
        <v>37</v>
      </c>
      <c r="O108" s="129">
        <v>0.61199999999999999</v>
      </c>
      <c r="P108" s="129">
        <f t="shared" si="11"/>
        <v>12.24</v>
      </c>
      <c r="Q108" s="129">
        <v>1.4E-3</v>
      </c>
      <c r="R108" s="129">
        <f t="shared" si="12"/>
        <v>2.8000000000000001E-2</v>
      </c>
      <c r="S108" s="129">
        <v>0</v>
      </c>
      <c r="T108" s="130">
        <f t="shared" si="13"/>
        <v>0</v>
      </c>
      <c r="AR108" s="12" t="s">
        <v>116</v>
      </c>
      <c r="AT108" s="12" t="s">
        <v>111</v>
      </c>
      <c r="AU108" s="12" t="s">
        <v>117</v>
      </c>
      <c r="AY108" s="12" t="s">
        <v>108</v>
      </c>
      <c r="BE108" s="131">
        <f t="shared" si="14"/>
        <v>0</v>
      </c>
      <c r="BF108" s="131">
        <f t="shared" si="15"/>
        <v>0</v>
      </c>
      <c r="BG108" s="131">
        <f t="shared" si="16"/>
        <v>0</v>
      </c>
      <c r="BH108" s="131">
        <f t="shared" si="17"/>
        <v>0</v>
      </c>
      <c r="BI108" s="131">
        <f t="shared" si="18"/>
        <v>0</v>
      </c>
      <c r="BJ108" s="12" t="s">
        <v>117</v>
      </c>
      <c r="BK108" s="132">
        <f t="shared" si="19"/>
        <v>0</v>
      </c>
      <c r="BL108" s="12" t="s">
        <v>116</v>
      </c>
      <c r="BM108" s="12" t="s">
        <v>183</v>
      </c>
    </row>
    <row r="109" spans="2:65" s="1" customFormat="1" ht="16.5" customHeight="1" x14ac:dyDescent="0.2">
      <c r="B109" s="122"/>
      <c r="C109" s="133" t="s">
        <v>7</v>
      </c>
      <c r="D109" s="133" t="s">
        <v>161</v>
      </c>
      <c r="E109" s="134" t="s">
        <v>184</v>
      </c>
      <c r="F109" s="135" t="s">
        <v>241</v>
      </c>
      <c r="G109" s="136" t="s">
        <v>185</v>
      </c>
      <c r="H109" s="137">
        <v>5</v>
      </c>
      <c r="I109" s="137">
        <v>0</v>
      </c>
      <c r="J109" s="137">
        <f t="shared" si="10"/>
        <v>0</v>
      </c>
      <c r="K109" s="135" t="s">
        <v>115</v>
      </c>
      <c r="L109" s="138"/>
      <c r="M109" s="139" t="s">
        <v>1</v>
      </c>
      <c r="N109" s="140" t="s">
        <v>37</v>
      </c>
      <c r="O109" s="129">
        <v>0</v>
      </c>
      <c r="P109" s="129">
        <f t="shared" si="11"/>
        <v>0</v>
      </c>
      <c r="Q109" s="129">
        <v>3.5999999999999997E-2</v>
      </c>
      <c r="R109" s="129">
        <f t="shared" si="12"/>
        <v>0.18</v>
      </c>
      <c r="S109" s="129">
        <v>0</v>
      </c>
      <c r="T109" s="130">
        <f t="shared" si="13"/>
        <v>0</v>
      </c>
      <c r="AR109" s="12" t="s">
        <v>139</v>
      </c>
      <c r="AT109" s="12" t="s">
        <v>161</v>
      </c>
      <c r="AU109" s="12" t="s">
        <v>117</v>
      </c>
      <c r="AY109" s="12" t="s">
        <v>108</v>
      </c>
      <c r="BE109" s="131">
        <f t="shared" si="14"/>
        <v>0</v>
      </c>
      <c r="BF109" s="131">
        <f t="shared" si="15"/>
        <v>0</v>
      </c>
      <c r="BG109" s="131">
        <f t="shared" si="16"/>
        <v>0</v>
      </c>
      <c r="BH109" s="131">
        <f t="shared" si="17"/>
        <v>0</v>
      </c>
      <c r="BI109" s="131">
        <f t="shared" si="18"/>
        <v>0</v>
      </c>
      <c r="BJ109" s="12" t="s">
        <v>117</v>
      </c>
      <c r="BK109" s="132">
        <f t="shared" si="19"/>
        <v>0</v>
      </c>
      <c r="BL109" s="12" t="s">
        <v>116</v>
      </c>
      <c r="BM109" s="12" t="s">
        <v>186</v>
      </c>
    </row>
    <row r="110" spans="2:65" s="1" customFormat="1" ht="16.5" customHeight="1" x14ac:dyDescent="0.2">
      <c r="B110" s="122"/>
      <c r="C110" s="133" t="s">
        <v>187</v>
      </c>
      <c r="D110" s="133" t="s">
        <v>161</v>
      </c>
      <c r="E110" s="134" t="s">
        <v>188</v>
      </c>
      <c r="F110" s="135" t="s">
        <v>189</v>
      </c>
      <c r="G110" s="136" t="s">
        <v>185</v>
      </c>
      <c r="H110" s="137">
        <v>1</v>
      </c>
      <c r="I110" s="137">
        <v>0</v>
      </c>
      <c r="J110" s="137">
        <f t="shared" si="10"/>
        <v>0</v>
      </c>
      <c r="K110" s="135" t="s">
        <v>115</v>
      </c>
      <c r="L110" s="138"/>
      <c r="M110" s="139" t="s">
        <v>1</v>
      </c>
      <c r="N110" s="140" t="s">
        <v>37</v>
      </c>
      <c r="O110" s="129">
        <v>0</v>
      </c>
      <c r="P110" s="129">
        <f t="shared" si="11"/>
        <v>0</v>
      </c>
      <c r="Q110" s="129">
        <v>2.0999999999999999E-3</v>
      </c>
      <c r="R110" s="129">
        <f t="shared" si="12"/>
        <v>2.0999999999999999E-3</v>
      </c>
      <c r="S110" s="129">
        <v>0</v>
      </c>
      <c r="T110" s="130">
        <f t="shared" si="13"/>
        <v>0</v>
      </c>
      <c r="AR110" s="12" t="s">
        <v>139</v>
      </c>
      <c r="AT110" s="12" t="s">
        <v>161</v>
      </c>
      <c r="AU110" s="12" t="s">
        <v>117</v>
      </c>
      <c r="AY110" s="12" t="s">
        <v>108</v>
      </c>
      <c r="BE110" s="131">
        <f t="shared" si="14"/>
        <v>0</v>
      </c>
      <c r="BF110" s="131">
        <f t="shared" si="15"/>
        <v>0</v>
      </c>
      <c r="BG110" s="131">
        <f t="shared" si="16"/>
        <v>0</v>
      </c>
      <c r="BH110" s="131">
        <f t="shared" si="17"/>
        <v>0</v>
      </c>
      <c r="BI110" s="131">
        <f t="shared" si="18"/>
        <v>0</v>
      </c>
      <c r="BJ110" s="12" t="s">
        <v>117</v>
      </c>
      <c r="BK110" s="132">
        <f t="shared" si="19"/>
        <v>0</v>
      </c>
      <c r="BL110" s="12" t="s">
        <v>116</v>
      </c>
      <c r="BM110" s="12" t="s">
        <v>190</v>
      </c>
    </row>
    <row r="111" spans="2:65" s="1" customFormat="1" ht="16.5" customHeight="1" x14ac:dyDescent="0.2">
      <c r="B111" s="122"/>
      <c r="C111" s="133" t="s">
        <v>191</v>
      </c>
      <c r="D111" s="133" t="s">
        <v>161</v>
      </c>
      <c r="E111" s="134" t="s">
        <v>192</v>
      </c>
      <c r="F111" s="135" t="s">
        <v>193</v>
      </c>
      <c r="G111" s="136" t="s">
        <v>185</v>
      </c>
      <c r="H111" s="137">
        <v>1</v>
      </c>
      <c r="I111" s="137">
        <v>0</v>
      </c>
      <c r="J111" s="137">
        <f t="shared" si="10"/>
        <v>0</v>
      </c>
      <c r="K111" s="135" t="s">
        <v>115</v>
      </c>
      <c r="L111" s="138"/>
      <c r="M111" s="139" t="s">
        <v>1</v>
      </c>
      <c r="N111" s="140" t="s">
        <v>37</v>
      </c>
      <c r="O111" s="129">
        <v>0</v>
      </c>
      <c r="P111" s="129">
        <f t="shared" si="11"/>
        <v>0</v>
      </c>
      <c r="Q111" s="129">
        <v>1.8E-3</v>
      </c>
      <c r="R111" s="129">
        <f t="shared" si="12"/>
        <v>1.8E-3</v>
      </c>
      <c r="S111" s="129">
        <v>0</v>
      </c>
      <c r="T111" s="130">
        <f t="shared" si="13"/>
        <v>0</v>
      </c>
      <c r="AR111" s="12" t="s">
        <v>139</v>
      </c>
      <c r="AT111" s="12" t="s">
        <v>161</v>
      </c>
      <c r="AU111" s="12" t="s">
        <v>117</v>
      </c>
      <c r="AY111" s="12" t="s">
        <v>108</v>
      </c>
      <c r="BE111" s="131">
        <f t="shared" si="14"/>
        <v>0</v>
      </c>
      <c r="BF111" s="131">
        <f t="shared" si="15"/>
        <v>0</v>
      </c>
      <c r="BG111" s="131">
        <f t="shared" si="16"/>
        <v>0</v>
      </c>
      <c r="BH111" s="131">
        <f t="shared" si="17"/>
        <v>0</v>
      </c>
      <c r="BI111" s="131">
        <f t="shared" si="18"/>
        <v>0</v>
      </c>
      <c r="BJ111" s="12" t="s">
        <v>117</v>
      </c>
      <c r="BK111" s="132">
        <f t="shared" si="19"/>
        <v>0</v>
      </c>
      <c r="BL111" s="12" t="s">
        <v>116</v>
      </c>
      <c r="BM111" s="12" t="s">
        <v>194</v>
      </c>
    </row>
    <row r="112" spans="2:65" s="1" customFormat="1" ht="16.5" customHeight="1" x14ac:dyDescent="0.2">
      <c r="B112" s="122"/>
      <c r="C112" s="133" t="s">
        <v>195</v>
      </c>
      <c r="D112" s="133" t="s">
        <v>161</v>
      </c>
      <c r="E112" s="134" t="s">
        <v>196</v>
      </c>
      <c r="F112" s="135" t="s">
        <v>197</v>
      </c>
      <c r="G112" s="136" t="s">
        <v>185</v>
      </c>
      <c r="H112" s="137">
        <v>2</v>
      </c>
      <c r="I112" s="137">
        <v>0</v>
      </c>
      <c r="J112" s="137">
        <f t="shared" si="10"/>
        <v>0</v>
      </c>
      <c r="K112" s="135" t="s">
        <v>115</v>
      </c>
      <c r="L112" s="138"/>
      <c r="M112" s="139" t="s">
        <v>1</v>
      </c>
      <c r="N112" s="140" t="s">
        <v>37</v>
      </c>
      <c r="O112" s="129">
        <v>0</v>
      </c>
      <c r="P112" s="129">
        <f t="shared" si="11"/>
        <v>0</v>
      </c>
      <c r="Q112" s="129">
        <v>1.8E-3</v>
      </c>
      <c r="R112" s="129">
        <f t="shared" si="12"/>
        <v>3.5999999999999999E-3</v>
      </c>
      <c r="S112" s="129">
        <v>0</v>
      </c>
      <c r="T112" s="130">
        <f t="shared" si="13"/>
        <v>0</v>
      </c>
      <c r="AR112" s="12" t="s">
        <v>139</v>
      </c>
      <c r="AT112" s="12" t="s">
        <v>161</v>
      </c>
      <c r="AU112" s="12" t="s">
        <v>117</v>
      </c>
      <c r="AY112" s="12" t="s">
        <v>108</v>
      </c>
      <c r="BE112" s="131">
        <f t="shared" si="14"/>
        <v>0</v>
      </c>
      <c r="BF112" s="131">
        <f t="shared" si="15"/>
        <v>0</v>
      </c>
      <c r="BG112" s="131">
        <f t="shared" si="16"/>
        <v>0</v>
      </c>
      <c r="BH112" s="131">
        <f t="shared" si="17"/>
        <v>0</v>
      </c>
      <c r="BI112" s="131">
        <f t="shared" si="18"/>
        <v>0</v>
      </c>
      <c r="BJ112" s="12" t="s">
        <v>117</v>
      </c>
      <c r="BK112" s="132">
        <f t="shared" si="19"/>
        <v>0</v>
      </c>
      <c r="BL112" s="12" t="s">
        <v>116</v>
      </c>
      <c r="BM112" s="12" t="s">
        <v>198</v>
      </c>
    </row>
    <row r="113" spans="2:65" s="1" customFormat="1" ht="16.5" customHeight="1" x14ac:dyDescent="0.2">
      <c r="B113" s="122"/>
      <c r="C113" s="123" t="s">
        <v>199</v>
      </c>
      <c r="D113" s="123" t="s">
        <v>111</v>
      </c>
      <c r="E113" s="124" t="s">
        <v>200</v>
      </c>
      <c r="F113" s="125" t="s">
        <v>201</v>
      </c>
      <c r="G113" s="126" t="s">
        <v>178</v>
      </c>
      <c r="H113" s="127">
        <v>20</v>
      </c>
      <c r="I113" s="127">
        <v>0</v>
      </c>
      <c r="J113" s="127">
        <f t="shared" si="10"/>
        <v>0</v>
      </c>
      <c r="K113" s="125" t="s">
        <v>115</v>
      </c>
      <c r="L113" s="25"/>
      <c r="M113" s="45" t="s">
        <v>1</v>
      </c>
      <c r="N113" s="128" t="s">
        <v>37</v>
      </c>
      <c r="O113" s="129">
        <v>8.6999999999999994E-2</v>
      </c>
      <c r="P113" s="129">
        <f t="shared" si="11"/>
        <v>1.7399999999999998</v>
      </c>
      <c r="Q113" s="129">
        <v>0</v>
      </c>
      <c r="R113" s="129">
        <f t="shared" si="12"/>
        <v>0</v>
      </c>
      <c r="S113" s="129">
        <v>0</v>
      </c>
      <c r="T113" s="130">
        <f t="shared" si="13"/>
        <v>0</v>
      </c>
      <c r="AR113" s="12" t="s">
        <v>116</v>
      </c>
      <c r="AT113" s="12" t="s">
        <v>111</v>
      </c>
      <c r="AU113" s="12" t="s">
        <v>117</v>
      </c>
      <c r="AY113" s="12" t="s">
        <v>108</v>
      </c>
      <c r="BE113" s="131">
        <f t="shared" si="14"/>
        <v>0</v>
      </c>
      <c r="BF113" s="131">
        <f t="shared" si="15"/>
        <v>0</v>
      </c>
      <c r="BG113" s="131">
        <f t="shared" si="16"/>
        <v>0</v>
      </c>
      <c r="BH113" s="131">
        <f t="shared" si="17"/>
        <v>0</v>
      </c>
      <c r="BI113" s="131">
        <f t="shared" si="18"/>
        <v>0</v>
      </c>
      <c r="BJ113" s="12" t="s">
        <v>117</v>
      </c>
      <c r="BK113" s="132">
        <f t="shared" si="19"/>
        <v>0</v>
      </c>
      <c r="BL113" s="12" t="s">
        <v>116</v>
      </c>
      <c r="BM113" s="12" t="s">
        <v>202</v>
      </c>
    </row>
    <row r="114" spans="2:65" s="1" customFormat="1" ht="16.5" customHeight="1" x14ac:dyDescent="0.2">
      <c r="B114" s="122"/>
      <c r="C114" s="123" t="s">
        <v>203</v>
      </c>
      <c r="D114" s="123" t="s">
        <v>111</v>
      </c>
      <c r="E114" s="124" t="s">
        <v>204</v>
      </c>
      <c r="F114" s="125" t="s">
        <v>205</v>
      </c>
      <c r="G114" s="126" t="s">
        <v>178</v>
      </c>
      <c r="H114" s="127">
        <v>20</v>
      </c>
      <c r="I114" s="127">
        <v>0</v>
      </c>
      <c r="J114" s="127">
        <f t="shared" si="10"/>
        <v>0</v>
      </c>
      <c r="K114" s="125" t="s">
        <v>115</v>
      </c>
      <c r="L114" s="25"/>
      <c r="M114" s="45" t="s">
        <v>1</v>
      </c>
      <c r="N114" s="128" t="s">
        <v>37</v>
      </c>
      <c r="O114" s="129">
        <v>5.2499999999999998E-2</v>
      </c>
      <c r="P114" s="129">
        <f t="shared" si="11"/>
        <v>1.05</v>
      </c>
      <c r="Q114" s="129">
        <v>1E-4</v>
      </c>
      <c r="R114" s="129">
        <f t="shared" si="12"/>
        <v>2E-3</v>
      </c>
      <c r="S114" s="129">
        <v>0</v>
      </c>
      <c r="T114" s="130">
        <f t="shared" si="13"/>
        <v>0</v>
      </c>
      <c r="AR114" s="12" t="s">
        <v>116</v>
      </c>
      <c r="AT114" s="12" t="s">
        <v>111</v>
      </c>
      <c r="AU114" s="12" t="s">
        <v>117</v>
      </c>
      <c r="AY114" s="12" t="s">
        <v>108</v>
      </c>
      <c r="BE114" s="131">
        <f t="shared" si="14"/>
        <v>0</v>
      </c>
      <c r="BF114" s="131">
        <f t="shared" si="15"/>
        <v>0</v>
      </c>
      <c r="BG114" s="131">
        <f t="shared" si="16"/>
        <v>0</v>
      </c>
      <c r="BH114" s="131">
        <f t="shared" si="17"/>
        <v>0</v>
      </c>
      <c r="BI114" s="131">
        <f t="shared" si="18"/>
        <v>0</v>
      </c>
      <c r="BJ114" s="12" t="s">
        <v>117</v>
      </c>
      <c r="BK114" s="132">
        <f t="shared" si="19"/>
        <v>0</v>
      </c>
      <c r="BL114" s="12" t="s">
        <v>116</v>
      </c>
      <c r="BM114" s="12" t="s">
        <v>206</v>
      </c>
    </row>
    <row r="115" spans="2:65" s="10" customFormat="1" ht="22.9" customHeight="1" x14ac:dyDescent="0.2">
      <c r="B115" s="110"/>
      <c r="D115" s="111" t="s">
        <v>64</v>
      </c>
      <c r="E115" s="120" t="s">
        <v>143</v>
      </c>
      <c r="F115" s="120" t="s">
        <v>207</v>
      </c>
      <c r="J115" s="121">
        <f>BK115</f>
        <v>0</v>
      </c>
      <c r="L115" s="110"/>
      <c r="M115" s="114"/>
      <c r="N115" s="115"/>
      <c r="O115" s="115"/>
      <c r="P115" s="116">
        <f>SUM(P116:P117)</f>
        <v>16.854240000000001</v>
      </c>
      <c r="Q115" s="115"/>
      <c r="R115" s="116">
        <f>SUM(R116:R117)</f>
        <v>0</v>
      </c>
      <c r="S115" s="115"/>
      <c r="T115" s="117">
        <f>SUM(T116:T117)</f>
        <v>0</v>
      </c>
      <c r="AR115" s="111" t="s">
        <v>70</v>
      </c>
      <c r="AT115" s="118" t="s">
        <v>64</v>
      </c>
      <c r="AU115" s="118" t="s">
        <v>70</v>
      </c>
      <c r="AY115" s="111" t="s">
        <v>108</v>
      </c>
      <c r="BK115" s="119">
        <f>SUM(BK116:BK117)</f>
        <v>0</v>
      </c>
    </row>
    <row r="116" spans="2:65" s="1" customFormat="1" ht="16.5" customHeight="1" x14ac:dyDescent="0.2">
      <c r="B116" s="122"/>
      <c r="C116" s="123" t="s">
        <v>208</v>
      </c>
      <c r="D116" s="123" t="s">
        <v>111</v>
      </c>
      <c r="E116" s="124" t="s">
        <v>209</v>
      </c>
      <c r="F116" s="125" t="s">
        <v>210</v>
      </c>
      <c r="G116" s="126" t="s">
        <v>150</v>
      </c>
      <c r="H116" s="127">
        <v>14.6</v>
      </c>
      <c r="I116" s="127">
        <v>0</v>
      </c>
      <c r="J116" s="127">
        <f>ROUND(I116*H116,3)</f>
        <v>0</v>
      </c>
      <c r="K116" s="125" t="s">
        <v>115</v>
      </c>
      <c r="L116" s="25"/>
      <c r="M116" s="45" t="s">
        <v>1</v>
      </c>
      <c r="N116" s="128" t="s">
        <v>37</v>
      </c>
      <c r="O116" s="129">
        <v>0.95040000000000002</v>
      </c>
      <c r="P116" s="129">
        <f>O116*H116</f>
        <v>13.87584</v>
      </c>
      <c r="Q116" s="129">
        <v>0</v>
      </c>
      <c r="R116" s="129">
        <f>Q116*H116</f>
        <v>0</v>
      </c>
      <c r="S116" s="129">
        <v>0</v>
      </c>
      <c r="T116" s="130">
        <f>S116*H116</f>
        <v>0</v>
      </c>
      <c r="AR116" s="12" t="s">
        <v>116</v>
      </c>
      <c r="AT116" s="12" t="s">
        <v>111</v>
      </c>
      <c r="AU116" s="12" t="s">
        <v>117</v>
      </c>
      <c r="AY116" s="12" t="s">
        <v>108</v>
      </c>
      <c r="BE116" s="131">
        <f>IF(N116="základná",J116,0)</f>
        <v>0</v>
      </c>
      <c r="BF116" s="131">
        <f>IF(N116="znížená",J116,0)</f>
        <v>0</v>
      </c>
      <c r="BG116" s="131">
        <f>IF(N116="zákl. prenesená",J116,0)</f>
        <v>0</v>
      </c>
      <c r="BH116" s="131">
        <f>IF(N116="zníž. prenesená",J116,0)</f>
        <v>0</v>
      </c>
      <c r="BI116" s="131">
        <f>IF(N116="nulová",J116,0)</f>
        <v>0</v>
      </c>
      <c r="BJ116" s="12" t="s">
        <v>117</v>
      </c>
      <c r="BK116" s="132">
        <f>ROUND(I116*H116,3)</f>
        <v>0</v>
      </c>
      <c r="BL116" s="12" t="s">
        <v>116</v>
      </c>
      <c r="BM116" s="12" t="s">
        <v>211</v>
      </c>
    </row>
    <row r="117" spans="2:65" s="1" customFormat="1" ht="16.5" customHeight="1" x14ac:dyDescent="0.2">
      <c r="B117" s="122"/>
      <c r="C117" s="123" t="s">
        <v>212</v>
      </c>
      <c r="D117" s="123" t="s">
        <v>111</v>
      </c>
      <c r="E117" s="124" t="s">
        <v>213</v>
      </c>
      <c r="F117" s="125" t="s">
        <v>214</v>
      </c>
      <c r="G117" s="126" t="s">
        <v>150</v>
      </c>
      <c r="H117" s="127">
        <v>146</v>
      </c>
      <c r="I117" s="127">
        <v>0</v>
      </c>
      <c r="J117" s="127">
        <f>ROUND(I117*H117,3)</f>
        <v>0</v>
      </c>
      <c r="K117" s="125" t="s">
        <v>115</v>
      </c>
      <c r="L117" s="25"/>
      <c r="M117" s="45" t="s">
        <v>1</v>
      </c>
      <c r="N117" s="128" t="s">
        <v>37</v>
      </c>
      <c r="O117" s="129">
        <v>2.0400000000000001E-2</v>
      </c>
      <c r="P117" s="129">
        <f>O117*H117</f>
        <v>2.9784000000000002</v>
      </c>
      <c r="Q117" s="129">
        <v>0</v>
      </c>
      <c r="R117" s="129">
        <f>Q117*H117</f>
        <v>0</v>
      </c>
      <c r="S117" s="129">
        <v>0</v>
      </c>
      <c r="T117" s="130">
        <f>S117*H117</f>
        <v>0</v>
      </c>
      <c r="AR117" s="12" t="s">
        <v>116</v>
      </c>
      <c r="AT117" s="12" t="s">
        <v>111</v>
      </c>
      <c r="AU117" s="12" t="s">
        <v>117</v>
      </c>
      <c r="AY117" s="12" t="s">
        <v>108</v>
      </c>
      <c r="BE117" s="131">
        <f>IF(N117="základná",J117,0)</f>
        <v>0</v>
      </c>
      <c r="BF117" s="131">
        <f>IF(N117="znížená",J117,0)</f>
        <v>0</v>
      </c>
      <c r="BG117" s="131">
        <f>IF(N117="zákl. prenesená",J117,0)</f>
        <v>0</v>
      </c>
      <c r="BH117" s="131">
        <f>IF(N117="zníž. prenesená",J117,0)</f>
        <v>0</v>
      </c>
      <c r="BI117" s="131">
        <f>IF(N117="nulová",J117,0)</f>
        <v>0</v>
      </c>
      <c r="BJ117" s="12" t="s">
        <v>117</v>
      </c>
      <c r="BK117" s="132">
        <f>ROUND(I117*H117,3)</f>
        <v>0</v>
      </c>
      <c r="BL117" s="12" t="s">
        <v>116</v>
      </c>
      <c r="BM117" s="12" t="s">
        <v>215</v>
      </c>
    </row>
    <row r="118" spans="2:65" s="10" customFormat="1" ht="22.9" customHeight="1" x14ac:dyDescent="0.2">
      <c r="B118" s="110"/>
      <c r="D118" s="111" t="s">
        <v>64</v>
      </c>
      <c r="E118" s="120" t="s">
        <v>216</v>
      </c>
      <c r="F118" s="120" t="s">
        <v>217</v>
      </c>
      <c r="J118" s="121">
        <f>BK118</f>
        <v>0</v>
      </c>
      <c r="L118" s="110"/>
      <c r="M118" s="114"/>
      <c r="N118" s="115"/>
      <c r="O118" s="115"/>
      <c r="P118" s="116">
        <f>P119</f>
        <v>27.75217</v>
      </c>
      <c r="Q118" s="115"/>
      <c r="R118" s="116">
        <f>R119</f>
        <v>0</v>
      </c>
      <c r="S118" s="115"/>
      <c r="T118" s="117">
        <f>T119</f>
        <v>0</v>
      </c>
      <c r="AR118" s="111" t="s">
        <v>70</v>
      </c>
      <c r="AT118" s="118" t="s">
        <v>64</v>
      </c>
      <c r="AU118" s="118" t="s">
        <v>70</v>
      </c>
      <c r="AY118" s="111" t="s">
        <v>108</v>
      </c>
      <c r="BK118" s="119">
        <f>BK119</f>
        <v>0</v>
      </c>
    </row>
    <row r="119" spans="2:65" s="1" customFormat="1" ht="16.5" customHeight="1" x14ac:dyDescent="0.2">
      <c r="B119" s="122"/>
      <c r="C119" s="123" t="s">
        <v>70</v>
      </c>
      <c r="D119" s="123" t="s">
        <v>111</v>
      </c>
      <c r="E119" s="124" t="s">
        <v>218</v>
      </c>
      <c r="F119" s="125" t="s">
        <v>219</v>
      </c>
      <c r="G119" s="126" t="s">
        <v>150</v>
      </c>
      <c r="H119" s="127">
        <v>21.53</v>
      </c>
      <c r="I119" s="127">
        <v>0</v>
      </c>
      <c r="J119" s="127">
        <f>ROUND(I119*H119,3)</f>
        <v>0</v>
      </c>
      <c r="K119" s="125" t="s">
        <v>115</v>
      </c>
      <c r="L119" s="25"/>
      <c r="M119" s="45" t="s">
        <v>1</v>
      </c>
      <c r="N119" s="128" t="s">
        <v>37</v>
      </c>
      <c r="O119" s="129">
        <v>1.2889999999999999</v>
      </c>
      <c r="P119" s="129">
        <f>O119*H119</f>
        <v>27.75217</v>
      </c>
      <c r="Q119" s="129">
        <v>0</v>
      </c>
      <c r="R119" s="129">
        <f>Q119*H119</f>
        <v>0</v>
      </c>
      <c r="S119" s="129">
        <v>0</v>
      </c>
      <c r="T119" s="130">
        <f>S119*H119</f>
        <v>0</v>
      </c>
      <c r="AR119" s="12" t="s">
        <v>116</v>
      </c>
      <c r="AT119" s="12" t="s">
        <v>111</v>
      </c>
      <c r="AU119" s="12" t="s">
        <v>117</v>
      </c>
      <c r="AY119" s="12" t="s">
        <v>108</v>
      </c>
      <c r="BE119" s="131">
        <f>IF(N119="základná",J119,0)</f>
        <v>0</v>
      </c>
      <c r="BF119" s="131">
        <f>IF(N119="znížená",J119,0)</f>
        <v>0</v>
      </c>
      <c r="BG119" s="131">
        <f>IF(N119="zákl. prenesená",J119,0)</f>
        <v>0</v>
      </c>
      <c r="BH119" s="131">
        <f>IF(N119="zníž. prenesená",J119,0)</f>
        <v>0</v>
      </c>
      <c r="BI119" s="131">
        <f>IF(N119="nulová",J119,0)</f>
        <v>0</v>
      </c>
      <c r="BJ119" s="12" t="s">
        <v>117</v>
      </c>
      <c r="BK119" s="132">
        <f>ROUND(I119*H119,3)</f>
        <v>0</v>
      </c>
      <c r="BL119" s="12" t="s">
        <v>116</v>
      </c>
      <c r="BM119" s="12" t="s">
        <v>220</v>
      </c>
    </row>
    <row r="120" spans="2:65" s="10" customFormat="1" ht="25.9" customHeight="1" x14ac:dyDescent="0.2">
      <c r="B120" s="110"/>
      <c r="D120" s="111" t="s">
        <v>64</v>
      </c>
      <c r="E120" s="112" t="s">
        <v>221</v>
      </c>
      <c r="F120" s="112" t="s">
        <v>222</v>
      </c>
      <c r="J120" s="113">
        <f>BK120</f>
        <v>0</v>
      </c>
      <c r="L120" s="110"/>
      <c r="M120" s="114"/>
      <c r="N120" s="115"/>
      <c r="O120" s="115"/>
      <c r="P120" s="116">
        <f>P121</f>
        <v>1.54</v>
      </c>
      <c r="Q120" s="115"/>
      <c r="R120" s="116">
        <f>R121</f>
        <v>9.8399999999999998E-3</v>
      </c>
      <c r="S120" s="115"/>
      <c r="T120" s="117">
        <f>T121</f>
        <v>0</v>
      </c>
      <c r="AR120" s="111" t="s">
        <v>117</v>
      </c>
      <c r="AT120" s="118" t="s">
        <v>64</v>
      </c>
      <c r="AU120" s="118" t="s">
        <v>65</v>
      </c>
      <c r="AY120" s="111" t="s">
        <v>108</v>
      </c>
      <c r="BK120" s="119">
        <f>BK121</f>
        <v>0</v>
      </c>
    </row>
    <row r="121" spans="2:65" s="10" customFormat="1" ht="22.9" customHeight="1" x14ac:dyDescent="0.2">
      <c r="B121" s="110"/>
      <c r="D121" s="111" t="s">
        <v>64</v>
      </c>
      <c r="E121" s="120" t="s">
        <v>223</v>
      </c>
      <c r="F121" s="120" t="s">
        <v>224</v>
      </c>
      <c r="J121" s="121">
        <f>BK121</f>
        <v>0</v>
      </c>
      <c r="L121" s="110"/>
      <c r="M121" s="114"/>
      <c r="N121" s="115"/>
      <c r="O121" s="115"/>
      <c r="P121" s="116">
        <f>P122</f>
        <v>1.54</v>
      </c>
      <c r="Q121" s="115"/>
      <c r="R121" s="116">
        <f>R122</f>
        <v>9.8399999999999998E-3</v>
      </c>
      <c r="S121" s="115"/>
      <c r="T121" s="117">
        <f>T122</f>
        <v>0</v>
      </c>
      <c r="AR121" s="111" t="s">
        <v>117</v>
      </c>
      <c r="AT121" s="118" t="s">
        <v>64</v>
      </c>
      <c r="AU121" s="118" t="s">
        <v>70</v>
      </c>
      <c r="AY121" s="111" t="s">
        <v>108</v>
      </c>
      <c r="BK121" s="119">
        <f>BK122</f>
        <v>0</v>
      </c>
    </row>
    <row r="122" spans="2:65" s="1" customFormat="1" ht="16.5" customHeight="1" x14ac:dyDescent="0.2">
      <c r="B122" s="122"/>
      <c r="C122" s="123" t="s">
        <v>225</v>
      </c>
      <c r="D122" s="123" t="s">
        <v>111</v>
      </c>
      <c r="E122" s="124" t="s">
        <v>226</v>
      </c>
      <c r="F122" s="125" t="s">
        <v>227</v>
      </c>
      <c r="G122" s="126" t="s">
        <v>185</v>
      </c>
      <c r="H122" s="127">
        <v>2</v>
      </c>
      <c r="I122" s="127">
        <v>0</v>
      </c>
      <c r="J122" s="127">
        <f>ROUND(I122*H122,3)</f>
        <v>0</v>
      </c>
      <c r="K122" s="125" t="s">
        <v>1</v>
      </c>
      <c r="L122" s="25"/>
      <c r="M122" s="45" t="s">
        <v>1</v>
      </c>
      <c r="N122" s="128" t="s">
        <v>37</v>
      </c>
      <c r="O122" s="129">
        <v>0.77</v>
      </c>
      <c r="P122" s="129">
        <f>O122*H122</f>
        <v>1.54</v>
      </c>
      <c r="Q122" s="129">
        <v>4.9199999999999999E-3</v>
      </c>
      <c r="R122" s="129">
        <f>Q122*H122</f>
        <v>9.8399999999999998E-3</v>
      </c>
      <c r="S122" s="129">
        <v>0</v>
      </c>
      <c r="T122" s="130">
        <f>S122*H122</f>
        <v>0</v>
      </c>
      <c r="AR122" s="12" t="s">
        <v>208</v>
      </c>
      <c r="AT122" s="12" t="s">
        <v>111</v>
      </c>
      <c r="AU122" s="12" t="s">
        <v>117</v>
      </c>
      <c r="AY122" s="12" t="s">
        <v>108</v>
      </c>
      <c r="BE122" s="131">
        <f>IF(N122="základná",J122,0)</f>
        <v>0</v>
      </c>
      <c r="BF122" s="131">
        <f>IF(N122="znížená",J122,0)</f>
        <v>0</v>
      </c>
      <c r="BG122" s="131">
        <f>IF(N122="zákl. prenesená",J122,0)</f>
        <v>0</v>
      </c>
      <c r="BH122" s="131">
        <f>IF(N122="zníž. prenesená",J122,0)</f>
        <v>0</v>
      </c>
      <c r="BI122" s="131">
        <f>IF(N122="nulová",J122,0)</f>
        <v>0</v>
      </c>
      <c r="BJ122" s="12" t="s">
        <v>117</v>
      </c>
      <c r="BK122" s="132">
        <f>ROUND(I122*H122,3)</f>
        <v>0</v>
      </c>
      <c r="BL122" s="12" t="s">
        <v>208</v>
      </c>
      <c r="BM122" s="12" t="s">
        <v>228</v>
      </c>
    </row>
    <row r="123" spans="2:65" s="10" customFormat="1" ht="25.9" customHeight="1" x14ac:dyDescent="0.2">
      <c r="B123" s="110"/>
      <c r="D123" s="111" t="s">
        <v>64</v>
      </c>
      <c r="E123" s="112" t="s">
        <v>229</v>
      </c>
      <c r="F123" s="112" t="s">
        <v>230</v>
      </c>
      <c r="J123" s="113">
        <f>BK123</f>
        <v>0</v>
      </c>
      <c r="L123" s="110"/>
      <c r="M123" s="114"/>
      <c r="N123" s="115"/>
      <c r="O123" s="115"/>
      <c r="P123" s="116">
        <f>SUM(P124:P125)</f>
        <v>0</v>
      </c>
      <c r="Q123" s="115"/>
      <c r="R123" s="116">
        <f>SUM(R124:R125)</f>
        <v>0</v>
      </c>
      <c r="S123" s="115"/>
      <c r="T123" s="117">
        <f>SUM(T124:T125)</f>
        <v>0</v>
      </c>
      <c r="AR123" s="111" t="s">
        <v>127</v>
      </c>
      <c r="AT123" s="118" t="s">
        <v>64</v>
      </c>
      <c r="AU123" s="118" t="s">
        <v>65</v>
      </c>
      <c r="AY123" s="111" t="s">
        <v>108</v>
      </c>
      <c r="BK123" s="119">
        <f>SUM(BK124:BK125)</f>
        <v>0</v>
      </c>
    </row>
    <row r="124" spans="2:65" s="1" customFormat="1" ht="16.5" customHeight="1" x14ac:dyDescent="0.2">
      <c r="B124" s="122"/>
      <c r="C124" s="123" t="s">
        <v>231</v>
      </c>
      <c r="D124" s="123" t="s">
        <v>111</v>
      </c>
      <c r="E124" s="124" t="s">
        <v>232</v>
      </c>
      <c r="F124" s="125" t="s">
        <v>233</v>
      </c>
      <c r="G124" s="126" t="s">
        <v>234</v>
      </c>
      <c r="H124" s="127">
        <v>1</v>
      </c>
      <c r="I124" s="127">
        <v>0</v>
      </c>
      <c r="J124" s="127">
        <f>ROUND(I124*H124,3)</f>
        <v>0</v>
      </c>
      <c r="K124" s="125" t="s">
        <v>115</v>
      </c>
      <c r="L124" s="25"/>
      <c r="M124" s="45" t="s">
        <v>1</v>
      </c>
      <c r="N124" s="128" t="s">
        <v>37</v>
      </c>
      <c r="O124" s="129">
        <v>0</v>
      </c>
      <c r="P124" s="129">
        <f>O124*H124</f>
        <v>0</v>
      </c>
      <c r="Q124" s="129">
        <v>0</v>
      </c>
      <c r="R124" s="129">
        <f>Q124*H124</f>
        <v>0</v>
      </c>
      <c r="S124" s="129">
        <v>0</v>
      </c>
      <c r="T124" s="130">
        <f>S124*H124</f>
        <v>0</v>
      </c>
      <c r="AR124" s="12" t="s">
        <v>235</v>
      </c>
      <c r="AT124" s="12" t="s">
        <v>111</v>
      </c>
      <c r="AU124" s="12" t="s">
        <v>70</v>
      </c>
      <c r="AY124" s="12" t="s">
        <v>108</v>
      </c>
      <c r="BE124" s="131">
        <f>IF(N124="základná",J124,0)</f>
        <v>0</v>
      </c>
      <c r="BF124" s="131">
        <f>IF(N124="znížená",J124,0)</f>
        <v>0</v>
      </c>
      <c r="BG124" s="131">
        <f>IF(N124="zákl. prenesená",J124,0)</f>
        <v>0</v>
      </c>
      <c r="BH124" s="131">
        <f>IF(N124="zníž. prenesená",J124,0)</f>
        <v>0</v>
      </c>
      <c r="BI124" s="131">
        <f>IF(N124="nulová",J124,0)</f>
        <v>0</v>
      </c>
      <c r="BJ124" s="12" t="s">
        <v>117</v>
      </c>
      <c r="BK124" s="132">
        <f>ROUND(I124*H124,3)</f>
        <v>0</v>
      </c>
      <c r="BL124" s="12" t="s">
        <v>235</v>
      </c>
      <c r="BM124" s="12" t="s">
        <v>236</v>
      </c>
    </row>
    <row r="125" spans="2:65" s="1" customFormat="1" ht="16.5" customHeight="1" x14ac:dyDescent="0.2">
      <c r="B125" s="122"/>
      <c r="C125" s="123" t="s">
        <v>237</v>
      </c>
      <c r="D125" s="123" t="s">
        <v>111</v>
      </c>
      <c r="E125" s="124" t="s">
        <v>238</v>
      </c>
      <c r="F125" s="125" t="s">
        <v>239</v>
      </c>
      <c r="G125" s="126" t="s">
        <v>234</v>
      </c>
      <c r="H125" s="127">
        <v>1</v>
      </c>
      <c r="I125" s="127">
        <v>0</v>
      </c>
      <c r="J125" s="127">
        <f>ROUND(I125*H125,3)</f>
        <v>0</v>
      </c>
      <c r="K125" s="125" t="s">
        <v>115</v>
      </c>
      <c r="L125" s="25"/>
      <c r="M125" s="141" t="s">
        <v>1</v>
      </c>
      <c r="N125" s="142" t="s">
        <v>37</v>
      </c>
      <c r="O125" s="143">
        <v>0</v>
      </c>
      <c r="P125" s="143">
        <f>O125*H125</f>
        <v>0</v>
      </c>
      <c r="Q125" s="143">
        <v>0</v>
      </c>
      <c r="R125" s="143">
        <f>Q125*H125</f>
        <v>0</v>
      </c>
      <c r="S125" s="143">
        <v>0</v>
      </c>
      <c r="T125" s="144">
        <f>S125*H125</f>
        <v>0</v>
      </c>
      <c r="AR125" s="12" t="s">
        <v>235</v>
      </c>
      <c r="AT125" s="12" t="s">
        <v>111</v>
      </c>
      <c r="AU125" s="12" t="s">
        <v>70</v>
      </c>
      <c r="AY125" s="12" t="s">
        <v>108</v>
      </c>
      <c r="BE125" s="131">
        <f>IF(N125="základná",J125,0)</f>
        <v>0</v>
      </c>
      <c r="BF125" s="131">
        <f>IF(N125="znížená",J125,0)</f>
        <v>0</v>
      </c>
      <c r="BG125" s="131">
        <f>IF(N125="zákl. prenesená",J125,0)</f>
        <v>0</v>
      </c>
      <c r="BH125" s="131">
        <f>IF(N125="zníž. prenesená",J125,0)</f>
        <v>0</v>
      </c>
      <c r="BI125" s="131">
        <f>IF(N125="nulová",J125,0)</f>
        <v>0</v>
      </c>
      <c r="BJ125" s="12" t="s">
        <v>117</v>
      </c>
      <c r="BK125" s="132">
        <f>ROUND(I125*H125,3)</f>
        <v>0</v>
      </c>
      <c r="BL125" s="12" t="s">
        <v>235</v>
      </c>
      <c r="BM125" s="12" t="s">
        <v>240</v>
      </c>
    </row>
    <row r="126" spans="2:65" s="1" customFormat="1" ht="6.95" customHeight="1" x14ac:dyDescent="0.2"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25"/>
    </row>
  </sheetData>
  <autoFilter ref="C87:K125"/>
  <mergeCells count="6">
    <mergeCell ref="E80:H80"/>
    <mergeCell ref="L2:V2"/>
    <mergeCell ref="E7:H7"/>
    <mergeCell ref="E16:H16"/>
    <mergeCell ref="E25:H25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71 - Oprava poškodenej ka...</vt:lpstr>
      <vt:lpstr>'71 - Oprava poškodenej ka...'!Názvy_tlače</vt:lpstr>
      <vt:lpstr>'Rekapitulácia stavby'!Názvy_tlače</vt:lpstr>
      <vt:lpstr>'71 - Oprava poškodenej ka...'!Oblasť_tlače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KREATOR_plus\KREATOR plus</dc:creator>
  <cp:lastModifiedBy>EU</cp:lastModifiedBy>
  <dcterms:created xsi:type="dcterms:W3CDTF">2019-02-27T07:40:50Z</dcterms:created>
  <dcterms:modified xsi:type="dcterms:W3CDTF">2019-03-05T07:18:24Z</dcterms:modified>
</cp:coreProperties>
</file>