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2019\OKNá\V2\"/>
    </mc:Choice>
  </mc:AlternateContent>
  <bookViews>
    <workbookView xWindow="-110" yWindow="-110" windowWidth="38620" windowHeight="21220" firstSheet="1" activeTab="2"/>
  </bookViews>
  <sheets>
    <sheet name="Rekapitulácia stavby" sheetId="1" state="hidden" r:id="rId1"/>
    <sheet name="1 - REKAPITULÁCIA pč.102" sheetId="2" r:id="rId2"/>
    <sheet name="102 - OKNO  p.č.102-Výrob..." sheetId="4" r:id="rId3"/>
  </sheets>
  <definedNames>
    <definedName name="_xlnm._FilterDatabase" localSheetId="1" hidden="1">'1 - REKAPITULÁCIA pč.102'!$C$121:$K$125</definedName>
    <definedName name="_xlnm._FilterDatabase" localSheetId="2" hidden="1">'102 - OKNO  p.č.102-Výrob...'!$C$128:$K$187</definedName>
    <definedName name="_xlnm.Print_Titles" localSheetId="1">'1 - REKAPITULÁCIA pč.102'!$121:$121</definedName>
    <definedName name="_xlnm.Print_Titles" localSheetId="2">'102 - OKNO  p.č.102-Výrob...'!$128:$128</definedName>
    <definedName name="_xlnm.Print_Titles" localSheetId="0">'Rekapitulácia stavby'!$92:$92</definedName>
    <definedName name="_xlnm.Print_Area" localSheetId="1">'1 - REKAPITULÁCIA pč.102'!$C$4:$J$76,'1 - REKAPITULÁCIA pč.102'!$C$82:$J$101,'1 - REKAPITULÁCIA pč.102'!$C$107:$K$125</definedName>
    <definedName name="_xlnm.Print_Area" localSheetId="2">'102 - OKNO  p.č.102-Výrob...'!$C$4:$J$76,'102 - OKNO  p.č.102-Výrob...'!$C$82:$J$108,'102 - OKNO  p.č.102-Výrob...'!$C$114:$K$187</definedName>
    <definedName name="_xlnm.Print_Area" localSheetId="0">'Rekapitulácia stavby'!$D$4:$AO$76,'Rekapitulácia stavby'!$C$82:$AQ$105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04" i="1" l="1"/>
  <c r="AX104" i="1"/>
  <c r="BC104" i="1"/>
  <c r="BB104" i="1"/>
  <c r="AY103" i="1"/>
  <c r="AX103" i="1"/>
  <c r="BD103" i="1"/>
  <c r="BB103" i="1"/>
  <c r="AY102" i="1"/>
  <c r="AX102" i="1"/>
  <c r="BB102" i="1"/>
  <c r="BD102" i="1"/>
  <c r="AY101" i="1"/>
  <c r="AX101" i="1"/>
  <c r="BD101" i="1"/>
  <c r="BC101" i="1"/>
  <c r="BB101" i="1"/>
  <c r="AY100" i="1"/>
  <c r="AX100" i="1"/>
  <c r="BD100" i="1"/>
  <c r="BB100" i="1"/>
  <c r="AY99" i="1"/>
  <c r="AX99" i="1"/>
  <c r="BD99" i="1"/>
  <c r="BC99" i="1"/>
  <c r="BB99" i="1"/>
  <c r="J39" i="4"/>
  <c r="J38" i="4"/>
  <c r="AY98" i="1" s="1"/>
  <c r="J37" i="4"/>
  <c r="AX98" i="1"/>
  <c r="BI186" i="4"/>
  <c r="BH186" i="4"/>
  <c r="BG186" i="4"/>
  <c r="BE186" i="4"/>
  <c r="T186" i="4"/>
  <c r="R186" i="4"/>
  <c r="P186" i="4"/>
  <c r="P183" i="4" s="1"/>
  <c r="BK186" i="4"/>
  <c r="J186" i="4"/>
  <c r="BF186" i="4"/>
  <c r="BI184" i="4"/>
  <c r="BH184" i="4"/>
  <c r="BG184" i="4"/>
  <c r="BE184" i="4"/>
  <c r="T184" i="4"/>
  <c r="R184" i="4"/>
  <c r="P184" i="4"/>
  <c r="BK184" i="4"/>
  <c r="J184" i="4"/>
  <c r="BF184" i="4" s="1"/>
  <c r="BI182" i="4"/>
  <c r="BH182" i="4"/>
  <c r="BG182" i="4"/>
  <c r="BE182" i="4"/>
  <c r="T182" i="4"/>
  <c r="R182" i="4"/>
  <c r="P182" i="4"/>
  <c r="BK182" i="4"/>
  <c r="J182" i="4"/>
  <c r="BF182" i="4" s="1"/>
  <c r="BI180" i="4"/>
  <c r="BH180" i="4"/>
  <c r="BG180" i="4"/>
  <c r="BE180" i="4"/>
  <c r="T180" i="4"/>
  <c r="R180" i="4"/>
  <c r="R173" i="4" s="1"/>
  <c r="P180" i="4"/>
  <c r="BK180" i="4"/>
  <c r="J180" i="4"/>
  <c r="BF180" i="4"/>
  <c r="BI178" i="4"/>
  <c r="BH178" i="4"/>
  <c r="BG178" i="4"/>
  <c r="BE178" i="4"/>
  <c r="T178" i="4"/>
  <c r="R178" i="4"/>
  <c r="P178" i="4"/>
  <c r="BK178" i="4"/>
  <c r="J178" i="4"/>
  <c r="BF178" i="4" s="1"/>
  <c r="BI176" i="4"/>
  <c r="BH176" i="4"/>
  <c r="BG176" i="4"/>
  <c r="BE176" i="4"/>
  <c r="T176" i="4"/>
  <c r="R176" i="4"/>
  <c r="P176" i="4"/>
  <c r="BK176" i="4"/>
  <c r="BK173" i="4" s="1"/>
  <c r="J173" i="4" s="1"/>
  <c r="J106" i="4" s="1"/>
  <c r="J176" i="4"/>
  <c r="BF176" i="4" s="1"/>
  <c r="BI174" i="4"/>
  <c r="BH174" i="4"/>
  <c r="BG174" i="4"/>
  <c r="BE174" i="4"/>
  <c r="T174" i="4"/>
  <c r="T173" i="4" s="1"/>
  <c r="R174" i="4"/>
  <c r="P174" i="4"/>
  <c r="P173" i="4" s="1"/>
  <c r="BK174" i="4"/>
  <c r="J174" i="4"/>
  <c r="BF174" i="4" s="1"/>
  <c r="BI172" i="4"/>
  <c r="BH172" i="4"/>
  <c r="BG172" i="4"/>
  <c r="BE172" i="4"/>
  <c r="T172" i="4"/>
  <c r="R172" i="4"/>
  <c r="P172" i="4"/>
  <c r="BK172" i="4"/>
  <c r="J172" i="4"/>
  <c r="BF172" i="4"/>
  <c r="BI170" i="4"/>
  <c r="BH170" i="4"/>
  <c r="BG170" i="4"/>
  <c r="BE170" i="4"/>
  <c r="T170" i="4"/>
  <c r="T167" i="4" s="1"/>
  <c r="R170" i="4"/>
  <c r="P170" i="4"/>
  <c r="BK170" i="4"/>
  <c r="J170" i="4"/>
  <c r="BF170" i="4"/>
  <c r="BI168" i="4"/>
  <c r="BH168" i="4"/>
  <c r="BG168" i="4"/>
  <c r="BE168" i="4"/>
  <c r="T168" i="4"/>
  <c r="R168" i="4"/>
  <c r="P168" i="4"/>
  <c r="P167" i="4" s="1"/>
  <c r="BK168" i="4"/>
  <c r="J168" i="4"/>
  <c r="BF168" i="4"/>
  <c r="BI165" i="4"/>
  <c r="BH165" i="4"/>
  <c r="BG165" i="4"/>
  <c r="BE165" i="4"/>
  <c r="T165" i="4"/>
  <c r="T164" i="4"/>
  <c r="R165" i="4"/>
  <c r="R164" i="4"/>
  <c r="P165" i="4"/>
  <c r="P164" i="4"/>
  <c r="BK165" i="4"/>
  <c r="BK164" i="4" s="1"/>
  <c r="J164" i="4" s="1"/>
  <c r="J103" i="4" s="1"/>
  <c r="J165" i="4"/>
  <c r="BF165" i="4" s="1"/>
  <c r="BI163" i="4"/>
  <c r="BH163" i="4"/>
  <c r="BG163" i="4"/>
  <c r="BE163" i="4"/>
  <c r="T163" i="4"/>
  <c r="R163" i="4"/>
  <c r="P163" i="4"/>
  <c r="BK163" i="4"/>
  <c r="J163" i="4"/>
  <c r="BF163" i="4" s="1"/>
  <c r="BI161" i="4"/>
  <c r="BH161" i="4"/>
  <c r="BG161" i="4"/>
  <c r="BE161" i="4"/>
  <c r="T161" i="4"/>
  <c r="R161" i="4"/>
  <c r="P161" i="4"/>
  <c r="BK161" i="4"/>
  <c r="J161" i="4"/>
  <c r="BF161" i="4"/>
  <c r="BI160" i="4"/>
  <c r="BH160" i="4"/>
  <c r="BG160" i="4"/>
  <c r="BE160" i="4"/>
  <c r="T160" i="4"/>
  <c r="R160" i="4"/>
  <c r="P160" i="4"/>
  <c r="BK160" i="4"/>
  <c r="J160" i="4"/>
  <c r="BF160" i="4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P145" i="4" s="1"/>
  <c r="BK154" i="4"/>
  <c r="J154" i="4"/>
  <c r="BF154" i="4" s="1"/>
  <c r="BI152" i="4"/>
  <c r="BH152" i="4"/>
  <c r="BG152" i="4"/>
  <c r="BE152" i="4"/>
  <c r="T152" i="4"/>
  <c r="R152" i="4"/>
  <c r="P152" i="4"/>
  <c r="BK152" i="4"/>
  <c r="J152" i="4"/>
  <c r="BF152" i="4"/>
  <c r="BI150" i="4"/>
  <c r="BH150" i="4"/>
  <c r="BG150" i="4"/>
  <c r="BE150" i="4"/>
  <c r="T150" i="4"/>
  <c r="T145" i="4" s="1"/>
  <c r="R150" i="4"/>
  <c r="P150" i="4"/>
  <c r="BK150" i="4"/>
  <c r="J150" i="4"/>
  <c r="BF150" i="4" s="1"/>
  <c r="BI148" i="4"/>
  <c r="BH148" i="4"/>
  <c r="BG148" i="4"/>
  <c r="BE148" i="4"/>
  <c r="T148" i="4"/>
  <c r="R148" i="4"/>
  <c r="P148" i="4"/>
  <c r="BK148" i="4"/>
  <c r="BK145" i="4" s="1"/>
  <c r="J145" i="4" s="1"/>
  <c r="J102" i="4" s="1"/>
  <c r="J148" i="4"/>
  <c r="BF148" i="4"/>
  <c r="BI146" i="4"/>
  <c r="BH146" i="4"/>
  <c r="BG146" i="4"/>
  <c r="BE146" i="4"/>
  <c r="T146" i="4"/>
  <c r="R146" i="4"/>
  <c r="R145" i="4" s="1"/>
  <c r="P146" i="4"/>
  <c r="BK146" i="4"/>
  <c r="J146" i="4"/>
  <c r="BF146" i="4" s="1"/>
  <c r="BI143" i="4"/>
  <c r="BH143" i="4"/>
  <c r="BG143" i="4"/>
  <c r="BE143" i="4"/>
  <c r="T143" i="4"/>
  <c r="R143" i="4"/>
  <c r="P143" i="4"/>
  <c r="BK143" i="4"/>
  <c r="J143" i="4"/>
  <c r="BF143" i="4" s="1"/>
  <c r="BI141" i="4"/>
  <c r="BH141" i="4"/>
  <c r="BG141" i="4"/>
  <c r="BE141" i="4"/>
  <c r="T141" i="4"/>
  <c r="R141" i="4"/>
  <c r="P141" i="4"/>
  <c r="BK141" i="4"/>
  <c r="J141" i="4"/>
  <c r="BF141" i="4" s="1"/>
  <c r="BI139" i="4"/>
  <c r="BH139" i="4"/>
  <c r="BG139" i="4"/>
  <c r="BE139" i="4"/>
  <c r="T139" i="4"/>
  <c r="R139" i="4"/>
  <c r="P139" i="4"/>
  <c r="BK139" i="4"/>
  <c r="J139" i="4"/>
  <c r="BF139" i="4" s="1"/>
  <c r="BI137" i="4"/>
  <c r="BH137" i="4"/>
  <c r="BG137" i="4"/>
  <c r="BE137" i="4"/>
  <c r="T137" i="4"/>
  <c r="T136" i="4" s="1"/>
  <c r="R137" i="4"/>
  <c r="P137" i="4"/>
  <c r="BK137" i="4"/>
  <c r="J137" i="4"/>
  <c r="BF137" i="4" s="1"/>
  <c r="BI134" i="4"/>
  <c r="BH134" i="4"/>
  <c r="BG134" i="4"/>
  <c r="BE134" i="4"/>
  <c r="T134" i="4"/>
  <c r="T131" i="4" s="1"/>
  <c r="R134" i="4"/>
  <c r="R131" i="4" s="1"/>
  <c r="P134" i="4"/>
  <c r="P131" i="4" s="1"/>
  <c r="BK134" i="4"/>
  <c r="J134" i="4"/>
  <c r="BF134" i="4" s="1"/>
  <c r="BI132" i="4"/>
  <c r="BH132" i="4"/>
  <c r="BG132" i="4"/>
  <c r="BE132" i="4"/>
  <c r="T132" i="4"/>
  <c r="R132" i="4"/>
  <c r="P132" i="4"/>
  <c r="BK132" i="4"/>
  <c r="J132" i="4"/>
  <c r="BF132" i="4" s="1"/>
  <c r="J126" i="4"/>
  <c r="J125" i="4"/>
  <c r="F125" i="4"/>
  <c r="F123" i="4"/>
  <c r="E121" i="4"/>
  <c r="J94" i="4"/>
  <c r="J93" i="4"/>
  <c r="F93" i="4"/>
  <c r="F91" i="4"/>
  <c r="E89" i="4"/>
  <c r="J20" i="4"/>
  <c r="E20" i="4"/>
  <c r="F126" i="4" s="1"/>
  <c r="J19" i="4"/>
  <c r="J14" i="4"/>
  <c r="J123" i="4" s="1"/>
  <c r="E7" i="4"/>
  <c r="E85" i="4" s="1"/>
  <c r="E117" i="4"/>
  <c r="AY97" i="1"/>
  <c r="AX97" i="1"/>
  <c r="BD97" i="1"/>
  <c r="BB97" i="1"/>
  <c r="J39" i="2"/>
  <c r="J38" i="2"/>
  <c r="AY96" i="1"/>
  <c r="J37" i="2"/>
  <c r="AX96" i="1" s="1"/>
  <c r="BI125" i="2"/>
  <c r="BH125" i="2"/>
  <c r="BG125" i="2"/>
  <c r="BE125" i="2"/>
  <c r="T125" i="2"/>
  <c r="R125" i="2"/>
  <c r="P125" i="2"/>
  <c r="J119" i="2"/>
  <c r="J118" i="2"/>
  <c r="F118" i="2"/>
  <c r="F116" i="2"/>
  <c r="E114" i="2"/>
  <c r="J94" i="2"/>
  <c r="J93" i="2"/>
  <c r="F93" i="2"/>
  <c r="F91" i="2"/>
  <c r="E89" i="2"/>
  <c r="J20" i="2"/>
  <c r="E20" i="2"/>
  <c r="F119" i="2" s="1"/>
  <c r="J19" i="2"/>
  <c r="J116" i="2"/>
  <c r="E7" i="2"/>
  <c r="E85" i="2" s="1"/>
  <c r="AS95" i="1"/>
  <c r="AS94" i="1" s="1"/>
  <c r="L90" i="1"/>
  <c r="AM90" i="1"/>
  <c r="AM89" i="1"/>
  <c r="L89" i="1"/>
  <c r="AM87" i="1"/>
  <c r="L87" i="1"/>
  <c r="L85" i="1"/>
  <c r="R136" i="4" l="1"/>
  <c r="R130" i="4" s="1"/>
  <c r="BK183" i="4"/>
  <c r="J183" i="4" s="1"/>
  <c r="J107" i="4" s="1"/>
  <c r="T183" i="4"/>
  <c r="R183" i="4"/>
  <c r="T166" i="4"/>
  <c r="BK136" i="4"/>
  <c r="J136" i="4" s="1"/>
  <c r="J101" i="4" s="1"/>
  <c r="F39" i="4"/>
  <c r="BD98" i="1" s="1"/>
  <c r="P136" i="4"/>
  <c r="P130" i="4" s="1"/>
  <c r="F37" i="4"/>
  <c r="BB98" i="1" s="1"/>
  <c r="J91" i="2"/>
  <c r="E110" i="2"/>
  <c r="F94" i="2"/>
  <c r="P124" i="2"/>
  <c r="P123" i="2" s="1"/>
  <c r="P122" i="2" s="1"/>
  <c r="AU96" i="1" s="1"/>
  <c r="T124" i="2"/>
  <c r="T123" i="2" s="1"/>
  <c r="T122" i="2" s="1"/>
  <c r="R124" i="2"/>
  <c r="R123" i="2" s="1"/>
  <c r="R122" i="2" s="1"/>
  <c r="F39" i="2"/>
  <c r="BD96" i="1" s="1"/>
  <c r="F37" i="2"/>
  <c r="BB96" i="1" s="1"/>
  <c r="BB95" i="1" s="1"/>
  <c r="BB94" i="1" s="1"/>
  <c r="BA100" i="1"/>
  <c r="AW100" i="1"/>
  <c r="AU101" i="1"/>
  <c r="P166" i="4"/>
  <c r="BK131" i="4"/>
  <c r="J131" i="4" s="1"/>
  <c r="J100" i="4" s="1"/>
  <c r="BC97" i="1"/>
  <c r="J35" i="4"/>
  <c r="AV98" i="1" s="1"/>
  <c r="AU102" i="1"/>
  <c r="BC103" i="1"/>
  <c r="F38" i="4"/>
  <c r="BC98" i="1" s="1"/>
  <c r="T130" i="4"/>
  <c r="T129" i="4" s="1"/>
  <c r="AZ104" i="1"/>
  <c r="AV103" i="1"/>
  <c r="AV99" i="1"/>
  <c r="AV101" i="1"/>
  <c r="AV104" i="1"/>
  <c r="R167" i="4"/>
  <c r="R166" i="4" s="1"/>
  <c r="F35" i="2"/>
  <c r="AZ96" i="1" s="1"/>
  <c r="F38" i="2"/>
  <c r="BC96" i="1" s="1"/>
  <c r="AZ102" i="1"/>
  <c r="AU103" i="1"/>
  <c r="BK167" i="4"/>
  <c r="BK166" i="4" s="1"/>
  <c r="J166" i="4" s="1"/>
  <c r="J104" i="4" s="1"/>
  <c r="AU104" i="1"/>
  <c r="BD104" i="1"/>
  <c r="BC102" i="1"/>
  <c r="AV97" i="1"/>
  <c r="J167" i="4"/>
  <c r="J105" i="4" s="1"/>
  <c r="J36" i="4"/>
  <c r="AW98" i="1" s="1"/>
  <c r="F36" i="4"/>
  <c r="BA98" i="1" s="1"/>
  <c r="AW97" i="1"/>
  <c r="BA97" i="1"/>
  <c r="AW99" i="1"/>
  <c r="BA99" i="1"/>
  <c r="AW102" i="1"/>
  <c r="BA102" i="1"/>
  <c r="J35" i="2"/>
  <c r="AV96" i="1" s="1"/>
  <c r="AZ97" i="1"/>
  <c r="F35" i="4"/>
  <c r="AZ98" i="1" s="1"/>
  <c r="AZ99" i="1"/>
  <c r="AZ100" i="1"/>
  <c r="AV100" i="1"/>
  <c r="AT100" i="1" s="1"/>
  <c r="BC100" i="1"/>
  <c r="J91" i="4"/>
  <c r="F94" i="4"/>
  <c r="BA101" i="1"/>
  <c r="AW101" i="1"/>
  <c r="AW104" i="1"/>
  <c r="AT104" i="1" s="1"/>
  <c r="BA104" i="1"/>
  <c r="AU100" i="1"/>
  <c r="BA103" i="1"/>
  <c r="AW103" i="1"/>
  <c r="AZ101" i="1"/>
  <c r="AV102" i="1"/>
  <c r="AT102" i="1" s="1"/>
  <c r="AZ103" i="1"/>
  <c r="BK130" i="4" l="1"/>
  <c r="J130" i="4" s="1"/>
  <c r="J99" i="4" s="1"/>
  <c r="AT98" i="1"/>
  <c r="AT103" i="1"/>
  <c r="AT101" i="1"/>
  <c r="AT99" i="1"/>
  <c r="BD95" i="1"/>
  <c r="BD94" i="1" s="1"/>
  <c r="W33" i="1" s="1"/>
  <c r="AX95" i="1"/>
  <c r="BC95" i="1"/>
  <c r="AY95" i="1" s="1"/>
  <c r="AU99" i="1"/>
  <c r="AZ95" i="1"/>
  <c r="AV95" i="1" s="1"/>
  <c r="AU97" i="1"/>
  <c r="AU95" i="1" s="1"/>
  <c r="AU94" i="1" s="1"/>
  <c r="R129" i="4"/>
  <c r="P129" i="4"/>
  <c r="AU98" i="1" s="1"/>
  <c r="AT97" i="1"/>
  <c r="W31" i="1"/>
  <c r="AX94" i="1"/>
  <c r="BK129" i="4" l="1"/>
  <c r="J129" i="4" s="1"/>
  <c r="J98" i="4" s="1"/>
  <c r="BC94" i="1"/>
  <c r="AY94" i="1" s="1"/>
  <c r="AZ94" i="1"/>
  <c r="W29" i="1" s="1"/>
  <c r="J32" i="4" l="1"/>
  <c r="I125" i="2" s="1"/>
  <c r="J125" i="2" s="1"/>
  <c r="BF125" i="2" s="1"/>
  <c r="AV94" i="1"/>
  <c r="AK29" i="1" s="1"/>
  <c r="W32" i="1"/>
  <c r="AG103" i="1"/>
  <c r="AN103" i="1" s="1"/>
  <c r="AG97" i="1"/>
  <c r="AN97" i="1" s="1"/>
  <c r="AG99" i="1"/>
  <c r="AN99" i="1" s="1"/>
  <c r="AG102" i="1"/>
  <c r="AN102" i="1" s="1"/>
  <c r="AG100" i="1"/>
  <c r="AN100" i="1" s="1"/>
  <c r="AG101" i="1"/>
  <c r="AN101" i="1" s="1"/>
  <c r="AG104" i="1"/>
  <c r="AN104" i="1" s="1"/>
  <c r="BK125" i="2" l="1"/>
  <c r="BK124" i="2" s="1"/>
  <c r="J124" i="2" s="1"/>
  <c r="J100" i="2" s="1"/>
  <c r="AG98" i="1"/>
  <c r="AN98" i="1" s="1"/>
  <c r="J41" i="4"/>
  <c r="J36" i="2"/>
  <c r="AW96" i="1" s="1"/>
  <c r="AT96" i="1" s="1"/>
  <c r="F36" i="2"/>
  <c r="BA96" i="1" s="1"/>
  <c r="BA95" i="1" s="1"/>
  <c r="AT94" i="1"/>
  <c r="BK123" i="2" l="1"/>
  <c r="AW95" i="1"/>
  <c r="AT95" i="1" s="1"/>
  <c r="BA94" i="1"/>
  <c r="J123" i="2"/>
  <c r="J99" i="2" s="1"/>
  <c r="BK122" i="2"/>
  <c r="J122" i="2" s="1"/>
  <c r="AW94" i="1" l="1"/>
  <c r="AK30" i="1" s="1"/>
  <c r="W30" i="1"/>
  <c r="J98" i="2"/>
  <c r="J32" i="2"/>
  <c r="AG96" i="1" l="1"/>
  <c r="J41" i="2"/>
  <c r="AN96" i="1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<sst xmlns="http://schemas.openxmlformats.org/spreadsheetml/2006/main" count="1153" uniqueCount="303">
  <si>
    <t>Export Komplet</t>
  </si>
  <si>
    <t/>
  </si>
  <si>
    <t>2.0</t>
  </si>
  <si>
    <t>False</t>
  </si>
  <si>
    <t>{5a2c636b-2d0b-4c2b-abbe-3f650d2fb1fd}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</si>
  <si>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</si>
  <si>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</si>
  <si>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</si>
  <si>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</si>
  <si>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</si>
  <si>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</si>
  <si>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</si>
  <si>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</si>
  <si>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Výroba a montáž okien s príslušenstvom - EUBA</t>
  </si>
  <si>
    <t>JKSO:</t>
  </si>
  <si>
    <t>KS:</t>
  </si>
  <si>
    <t>Miesto:</t>
  </si>
  <si>
    <t>Dolnozemská cesta 1, 852 35 Bratislava</t>
  </si>
  <si>
    <t>Dátum:</t>
  </si>
  <si>
    <t>16. 4. 2019</t>
  </si>
  <si>
    <t>Objednávateľ:</t>
  </si>
  <si>
    <t>IČO:</t>
  </si>
  <si>
    <t>Ekonomická univerzita v Bratislave</t>
  </si>
  <si>
    <t>IČ DPH:</t>
  </si>
  <si>
    <t>Zhotoviteľ:</t>
  </si>
  <si>
    <t>Vyplň údaj</t>
  </si>
  <si>
    <t>Projektant:</t>
  </si>
  <si>
    <t>Ing.arch. Rastislav Mikluš</t>
  </si>
  <si>
    <t>True</t>
  </si>
  <si>
    <t>0,01</t>
  </si>
  <si>
    <t>Spracovateľ:</t>
  </si>
  <si>
    <t>Žákovičová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</si>
  <si>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</si>
  <si>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</si>
  <si>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</si>
  <si>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</si>
  <si>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</si>
  <si>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</si>
  <si>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</si>
  <si>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</si>
  <si>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</si>
  <si>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</si>
  <si>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</si>
  <si>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</si>
  <si>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</si>
  <si>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</si>
  <si>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</si>
  <si>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</si>
  <si>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</si>
  <si>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</si>
  <si>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</si>
  <si>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</si>
  <si>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</si>
  <si>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</si>
  <si>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</si>
  <si>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</si>
  <si>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</si>
  <si>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</si>
  <si>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</si>
  <si>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</si>
  <si>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</si>
  <si>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</si>
  <si>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</si>
  <si>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</si>
  <si>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</si>
  <si>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</si>
  <si>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</si>
  <si>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</si>
  <si>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</si>
  <si>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</si>
  <si>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</si>
  <si>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</si>
  <si>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</si>
  <si>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</si>
  <si>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</si>
  <si>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</si>
  <si>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</si>
  <si>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2019</t>
  </si>
  <si>
    <t>STA</t>
  </si>
  <si>
    <t>1</t>
  </si>
  <si>
    <t>{c306df44-916a-4bdc-8515-524660ee580c}</t>
  </si>
  <si>
    <t>/</t>
  </si>
  <si>
    <t xml:space="preserve">REKAPITULÁCIA pč.101-107+101x Výroba a montáž okien s príslušenstvom  </t>
  </si>
  <si>
    <t>Časť</t>
  </si>
  <si>
    <t>2</t>
  </si>
  <si>
    <t>{2e25441e-e8f4-4682-8eba-1971d20ead4b}</t>
  </si>
  <si>
    <t>101</t>
  </si>
  <si>
    <t>OKNO  p.č.101-Výroba a montáž hliník. okien s príslušenstvom</t>
  </si>
  <si>
    <t>{76618c6f-37e1-483b-97c8-43568f19dbd5}</t>
  </si>
  <si>
    <t>102</t>
  </si>
  <si>
    <t>OKNO  p.č.102-Výroba a montáž hliník. okien s príslušenstvom</t>
  </si>
  <si>
    <t>{44f98d44-2790-459b-b62f-6217a756ab0d}</t>
  </si>
  <si>
    <t>103</t>
  </si>
  <si>
    <t xml:space="preserve">OKNO  p.č.103-Výroba a montáž hliník. okien s príslušenstvom </t>
  </si>
  <si>
    <t>{b82bb583-c5ed-472f-ac64-f9abd33196be}</t>
  </si>
  <si>
    <t>104</t>
  </si>
  <si>
    <t>OKNO  p.č.104-Výroba a montáž hliník. okien s príslušenstvom</t>
  </si>
  <si>
    <t>{49b9c356-4018-4a67-8e97-48948c1ebccb}</t>
  </si>
  <si>
    <t>105</t>
  </si>
  <si>
    <t xml:space="preserve">OKNO  p.č.105-Výroba a montáž hliník. okien s príslušenstvom </t>
  </si>
  <si>
    <t>{b6b0e925-7c1e-41a6-b6fe-4c45d2af690a}</t>
  </si>
  <si>
    <t>106</t>
  </si>
  <si>
    <t xml:space="preserve">OKNO  p.č.106-Výroba a montáž hliník. okien s príslušenstvom </t>
  </si>
  <si>
    <t>{703f4310-b278-405a-918f-a6fd952b013e}</t>
  </si>
  <si>
    <t>107</t>
  </si>
  <si>
    <t>DVERE  p.č.107-Výroba a montáž hliník. dvier s príslušenstvom</t>
  </si>
  <si>
    <t>{f362215e-ab3b-417f-a9fd-999c80ce0cb0}</t>
  </si>
  <si>
    <t>101x</t>
  </si>
  <si>
    <t>OKNO   p.č.101x- Výroba a montáž okennej prekážky</t>
  </si>
  <si>
    <t>{b951e693-3d7a-46d4-8823-4650484af2c9}</t>
  </si>
  <si>
    <t>KRYCÍ LIST ROZPOČTU</t>
  </si>
  <si>
    <t>Objekt:</t>
  </si>
  <si>
    <t>2019 - Výroba a montáž okien s príslušenstvom - EUBA</t>
  </si>
  <si>
    <t>Časť: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</si>
  <si>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</si>
  <si>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</si>
  <si>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</si>
  <si>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</si>
  <si>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</si>
  <si>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</si>
  <si>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1A - Rekapitulácia p.č.101-107+101x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</si>
  <si>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</si>
  <si>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</si>
  <si>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</si>
  <si>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</si>
  <si>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</si>
  <si>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</si>
  <si>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</si>
  <si>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</si>
  <si>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</si>
  <si>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</si>
  <si>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</si>
  <si>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</si>
  <si>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</si>
  <si>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</si>
  <si>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</si>
  <si>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1A</t>
  </si>
  <si>
    <t>Rekapitulácia p.č.101-107+101x</t>
  </si>
  <si>
    <t>K</t>
  </si>
  <si>
    <t>ks</t>
  </si>
  <si>
    <t>4</t>
  </si>
  <si>
    <t>P.č.102 - Hliníkové okno 1200/1200</t>
  </si>
  <si>
    <t>-127458760</t>
  </si>
  <si>
    <t>3</t>
  </si>
  <si>
    <t>5</t>
  </si>
  <si>
    <t>6</t>
  </si>
  <si>
    <t>7</t>
  </si>
  <si>
    <t>8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</si>
  <si>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</si>
  <si>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</si>
  <si>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</si>
  <si>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</si>
  <si>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</si>
  <si>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</si>
  <si>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767 - Konštrukcie doplnkové kovové</t>
  </si>
  <si>
    <t xml:space="preserve">    784 - Dokončovacie práce - maľby</t>
  </si>
  <si>
    <t>Zvislé a kompletné konštrukcie</t>
  </si>
  <si>
    <t>342948116</t>
  </si>
  <si>
    <t>Ukotvenie ku konštrukciam montážnou penou</t>
  </si>
  <si>
    <t>m</t>
  </si>
  <si>
    <t>-1960793859</t>
  </si>
  <si>
    <t>VV</t>
  </si>
  <si>
    <t>349231819</t>
  </si>
  <si>
    <t>Vyspravenie ostenia vo vybúraných konštrukciach</t>
  </si>
  <si>
    <t>m2</t>
  </si>
  <si>
    <t>-310122556</t>
  </si>
  <si>
    <t>Úpravy povrchov, podlahy, osadenie</t>
  </si>
  <si>
    <t>612425931</t>
  </si>
  <si>
    <t>Omietka vápenná vnútorného ostenia okenného alebo dverného štuková</t>
  </si>
  <si>
    <t>CS Cenekon 2015 01</t>
  </si>
  <si>
    <t>1044762105</t>
  </si>
  <si>
    <t>641951321</t>
  </si>
  <si>
    <t>Osadenie slepého rámu plochy 1-4m2</t>
  </si>
  <si>
    <t>1492508781</t>
  </si>
  <si>
    <t>M</t>
  </si>
  <si>
    <t>9</t>
  </si>
  <si>
    <t>Ostatné konštrukcie a práce-búranie</t>
  </si>
  <si>
    <t>952901110</t>
  </si>
  <si>
    <t>Čistenie po skončení stavebných úprav</t>
  </si>
  <si>
    <t>66407189</t>
  </si>
  <si>
    <t>10</t>
  </si>
  <si>
    <t>952902110</t>
  </si>
  <si>
    <t>Čistenie budov zametaním v miestnostiach, chodbách, na schodišti a na povalách</t>
  </si>
  <si>
    <t>749480944</t>
  </si>
  <si>
    <t>11</t>
  </si>
  <si>
    <t>968061112</t>
  </si>
  <si>
    <t>Vyvesenie alebo zavesenie dreveného okenného krídla do 1, 5 m2</t>
  </si>
  <si>
    <t>-1330633232</t>
  </si>
  <si>
    <t>12</t>
  </si>
  <si>
    <t>13</t>
  </si>
  <si>
    <t>14</t>
  </si>
  <si>
    <t>968062355</t>
  </si>
  <si>
    <t>Vybúranie drevených rámov okien dvojitých alebo zdvojených, plochy do 2 m2,  -0,06300t</t>
  </si>
  <si>
    <t>-877692266</t>
  </si>
  <si>
    <t>15</t>
  </si>
  <si>
    <t>979011131</t>
  </si>
  <si>
    <t>Zvislá doprava sutiny po schodoch ručne do 3.5 m</t>
  </si>
  <si>
    <t>t</t>
  </si>
  <si>
    <t>328736592</t>
  </si>
  <si>
    <t>16</t>
  </si>
  <si>
    <t>979011141</t>
  </si>
  <si>
    <t>Príplatok za každých ďalších 3.5 m</t>
  </si>
  <si>
    <t>800912622</t>
  </si>
  <si>
    <t>17</t>
  </si>
  <si>
    <t>979081111</t>
  </si>
  <si>
    <t>Odvoz sutiny a vybúraných hmôt na skládku do 1 km</t>
  </si>
  <si>
    <t>-1106758054</t>
  </si>
  <si>
    <t>18</t>
  </si>
  <si>
    <t>979081121</t>
  </si>
  <si>
    <t>Odvoz sutiny a vybúraných hmôt na skládku za každý ďalší 1 km</t>
  </si>
  <si>
    <t>1448785844</t>
  </si>
  <si>
    <t>19</t>
  </si>
  <si>
    <t>979082111</t>
  </si>
  <si>
    <t>Vnútrostavenisková doprava sutiny a vybúraných hmôt do 10 m</t>
  </si>
  <si>
    <t>-1921869573</t>
  </si>
  <si>
    <t>979082121</t>
  </si>
  <si>
    <t>Vnútrostavenisková doprava sutiny a vybúraných hmôt za každých ďalších 5 m</t>
  </si>
  <si>
    <t>1578913718</t>
  </si>
  <si>
    <t>21</t>
  </si>
  <si>
    <t>979089012</t>
  </si>
  <si>
    <t>Poplatok za skladovanie - betón, tehly, dlaždice (17 01 ), ostatné</t>
  </si>
  <si>
    <t>1835075895</t>
  </si>
  <si>
    <t>99</t>
  </si>
  <si>
    <t>Presun hmôt HSV</t>
  </si>
  <si>
    <t>22</t>
  </si>
  <si>
    <t>999281111</t>
  </si>
  <si>
    <t>Presun hmôt pre opravy a údržbu objektov vrátane vonkajších plášťov výšky do 25 m</t>
  </si>
  <si>
    <t>1755206839</t>
  </si>
  <si>
    <t>PSV</t>
  </si>
  <si>
    <t>Práce a dodávky PSV</t>
  </si>
  <si>
    <t>764</t>
  </si>
  <si>
    <t>Konštrukcie klampiarske</t>
  </si>
  <si>
    <t>23</t>
  </si>
  <si>
    <t>CS CENEKON 2019 01</t>
  </si>
  <si>
    <t>24</t>
  </si>
  <si>
    <t>25</t>
  </si>
  <si>
    <t>764410850</t>
  </si>
  <si>
    <t>Demontáž oplechovania parapetov rš od 100 do 330 mm,  -0,00135t</t>
  </si>
  <si>
    <t>312899579</t>
  </si>
  <si>
    <t>26</t>
  </si>
  <si>
    <t>998764203</t>
  </si>
  <si>
    <t>Presun hmôt pre konštrukcie klampiarske v objektoch výšky nad 12 do 24 m</t>
  </si>
  <si>
    <t>%</t>
  </si>
  <si>
    <t>830563238</t>
  </si>
  <si>
    <t>767</t>
  </si>
  <si>
    <t>Konštrukcie doplnkové kovové</t>
  </si>
  <si>
    <t>27</t>
  </si>
  <si>
    <t>767631340</t>
  </si>
  <si>
    <t>Montáž okna z hliníkových profilov,   združených vr. izolačných pások</t>
  </si>
  <si>
    <t>1460325577</t>
  </si>
  <si>
    <t>28</t>
  </si>
  <si>
    <t>611411710</t>
  </si>
  <si>
    <t>Hliníkové okno s izolačným trojsklom otváravo sklopné vr. kovania a farebnej vonkajšej úpravy</t>
  </si>
  <si>
    <t>32</t>
  </si>
  <si>
    <t>-613746549</t>
  </si>
  <si>
    <t>2832301230</t>
  </si>
  <si>
    <t>Tesniaca fólia CX exteriér, pre okenné konštrukcie</t>
  </si>
  <si>
    <t>CS CENEKON 2017 01</t>
  </si>
  <si>
    <t>262577389</t>
  </si>
  <si>
    <t>2832301240</t>
  </si>
  <si>
    <t>Tesniaca fólia CX interiér, pre okenné konštrukcie</t>
  </si>
  <si>
    <t>-459232330</t>
  </si>
  <si>
    <t>998767203</t>
  </si>
  <si>
    <t>Presun hmôt pre kovové stavebné doplnkové konštrukcie v objektoch výšky nad 12 do 24 m</t>
  </si>
  <si>
    <t>CS CENEKON 2018 01</t>
  </si>
  <si>
    <t>1929249085</t>
  </si>
  <si>
    <t>784</t>
  </si>
  <si>
    <t>Dokončovacie práce - maľby</t>
  </si>
  <si>
    <t>784451970</t>
  </si>
  <si>
    <t>Oprava maľby  dvojnásobné so základným náterom jednofarebné v miestnostiach výšky do 3.8</t>
  </si>
  <si>
    <t>-421645205</t>
  </si>
  <si>
    <t>784498911</t>
  </si>
  <si>
    <t>Ostatné práce - vyhladenie maliarskou masou jednonás. v miestn. výšky alebo na schodisku do 3, 80 m</t>
  </si>
  <si>
    <t>-1959002998</t>
  </si>
  <si>
    <t>102 - OKNO  p.č.102-Výroba a montáž hliník. okien s príslušenstvom</t>
  </si>
  <si>
    <t>"p.č.102 okno 1200/1200"          (1,20+1,20)*2</t>
  </si>
  <si>
    <t>"p.č.102 okno 1200/1200"          (1,20+1,20)*2*(0,50+0,10)</t>
  </si>
  <si>
    <t>"p.č.102 okno 1200/1200"          1</t>
  </si>
  <si>
    <t>648991113</t>
  </si>
  <si>
    <t>Osadenie parapetných dosiek z plastických a poloplast., hmôt, š. nad 200 mm</t>
  </si>
  <si>
    <t>28171803</t>
  </si>
  <si>
    <t>"p.č.102 okno 1200/1200"         1,20</t>
  </si>
  <si>
    <t>611560000300</t>
  </si>
  <si>
    <t>Parapetná doska plastová, šírka 225 mm,  vnútorná,biela</t>
  </si>
  <si>
    <t>1309993391</t>
  </si>
  <si>
    <t>1,2*1,095 'Přepočítané koeficientom množstva</t>
  </si>
  <si>
    <t>"priestor okolo výplní otvorov"              7,00</t>
  </si>
  <si>
    <t>"priestor okolo výplní otvorov"             7,00*6</t>
  </si>
  <si>
    <t>"pôv.p.č.102 okno 1200/1200"          1</t>
  </si>
  <si>
    <t>"pôv.p.č.102 okno 1200/1200"          1*1,20*1,20</t>
  </si>
  <si>
    <t>0,092*4 'Přepočítané koeficientom množstva</t>
  </si>
  <si>
    <t>0,092*34 'Přepočítané koeficientom množstva</t>
  </si>
  <si>
    <t>0,092*6 'Přepočítané koeficientom množstva</t>
  </si>
  <si>
    <t>764410760</t>
  </si>
  <si>
    <t>Dodávka  a montáž parapetov z hliníkového farebného Al plechu, vrátane rohov r.š. 350 mm</t>
  </si>
  <si>
    <t>-371771397</t>
  </si>
  <si>
    <t>"p.č.102 okno 1200/1200"          1,20</t>
  </si>
  <si>
    <t>"pôv.p.č.102 okno 1200/1200"          1,20</t>
  </si>
  <si>
    <t>"p.č.102 okno 1200/1200"          1,20*1,20</t>
  </si>
  <si>
    <t>"p.č.102 okno 1200/1200"          (1,20+1,20)*2*1,08</t>
  </si>
  <si>
    <t>"p.č.102 okno 1200/1200"          (1,20+1,20)*2*(0,50+0,10)*1,50</t>
  </si>
  <si>
    <t xml:space="preserve">1 - REKAPITULÁCIA pč.102 Výroba a montáž okien s príslušenstvom  </t>
  </si>
  <si>
    <t>"p.č.102 okno 1200/1200"         4,8 x 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</si>
</sst>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rgb="FFFF0000"/>
      <name val="Arial CE"/>
    </font>
    <font>
      <i/>
      <sz val="9"/>
      <color rgb="FFFF0000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workbookViewId="0">
      <selection activeCell="C84" sqref="C84:N84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7" customHeight="1">
      <c r="AR2" s="192" t="s">
        <v>5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4" t="s">
        <v>6</v>
      </c>
      <c r="BT2" s="14" t="s">
        <v>7</v>
      </c>
    </row>
    <row r="3" spans="1:74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ht="12" customHeight="1">
      <c r="B5" s="17"/>
      <c r="D5" s="21"/>
      <c r="K5" s="20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R5" s="17"/>
      <c r="BE5" s="210" t="s">
        <v>11</v>
      </c>
      <c r="BS5" s="14" t="s">
        <v>6</v>
      </c>
    </row>
    <row r="6" spans="1:74" ht="37" customHeight="1">
      <c r="B6" s="17"/>
      <c r="D6" s="23" t="s">
        <v>12</v>
      </c>
      <c r="K6" s="204" t="s">
        <v>13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R6" s="17"/>
      <c r="BE6" s="211"/>
      <c r="BS6" s="14" t="s">
        <v>6</v>
      </c>
    </row>
    <row r="7" spans="1:74" ht="12" customHeight="1">
      <c r="B7" s="17"/>
      <c r="D7" s="24" t="s">
        <v>14</v>
      </c>
      <c r="K7" s="22" t="s">
        <v>1</v>
      </c>
      <c r="AK7" s="24" t="s">
        <v>15</v>
      </c>
      <c r="AN7" s="22" t="s">
        <v>1</v>
      </c>
      <c r="AR7" s="17"/>
      <c r="BE7" s="211"/>
      <c r="BS7" s="14" t="s">
        <v>6</v>
      </c>
    </row>
    <row r="8" spans="1:74" ht="12" customHeight="1">
      <c r="B8" s="17"/>
      <c r="D8" s="24" t="s">
        <v>16</v>
      </c>
      <c r="K8" s="22" t="s">
        <v>17</v>
      </c>
      <c r="AK8" s="24" t="s">
        <v>18</v>
      </c>
      <c r="AN8" s="25" t="s">
        <v>19</v>
      </c>
      <c r="AR8" s="17"/>
      <c r="BE8" s="211"/>
      <c r="BS8" s="14" t="s">
        <v>6</v>
      </c>
    </row>
    <row r="9" spans="1:74" ht="14.5" customHeight="1">
      <c r="B9" s="17"/>
      <c r="AR9" s="17"/>
      <c r="BE9" s="211"/>
      <c r="BS9" s="14" t="s">
        <v>6</v>
      </c>
    </row>
    <row r="10" spans="1:74" ht="12" customHeight="1">
      <c r="B10" s="17"/>
      <c r="D10" s="24" t="s">
        <v>20</v>
      </c>
      <c r="AK10" s="24" t="s">
        <v>21</v>
      </c>
      <c r="AN10" s="22" t="s">
        <v>1</v>
      </c>
      <c r="AR10" s="17"/>
      <c r="BE10" s="211"/>
      <c r="BS10" s="14" t="s">
        <v>6</v>
      </c>
    </row>
    <row r="11" spans="1:74" ht="18.399999999999999" customHeight="1">
      <c r="B11" s="17"/>
      <c r="E11" s="22" t="s">
        <v>22</v>
      </c>
      <c r="AK11" s="24" t="s">
        <v>23</v>
      </c>
      <c r="AN11" s="22" t="s">
        <v>1</v>
      </c>
      <c r="AR11" s="17"/>
      <c r="BE11" s="211"/>
      <c r="BS11" s="14" t="s">
        <v>6</v>
      </c>
    </row>
    <row r="12" spans="1:74" ht="7" customHeight="1">
      <c r="B12" s="17"/>
      <c r="AR12" s="17"/>
      <c r="BE12" s="211"/>
      <c r="BS12" s="14" t="s">
        <v>6</v>
      </c>
    </row>
    <row r="13" spans="1:74" ht="12" customHeight="1">
      <c r="B13" s="17"/>
      <c r="D13" s="24" t="s">
        <v>24</v>
      </c>
      <c r="AK13" s="24" t="s">
        <v>21</v>
      </c>
      <c r="AN13" s="26" t="s">
        <v>25</v>
      </c>
      <c r="AR13" s="17"/>
      <c r="BE13" s="211"/>
      <c r="BS13" s="14" t="s">
        <v>6</v>
      </c>
    </row>
    <row r="14" spans="1:74" ht="12.5">
      <c r="B14" s="17"/>
      <c r="E14" s="205" t="s">
        <v>25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4" t="s">
        <v>23</v>
      </c>
      <c r="AN14" s="26" t="s">
        <v>25</v>
      </c>
      <c r="AR14" s="17"/>
      <c r="BE14" s="211"/>
      <c r="BS14" s="14" t="s">
        <v>6</v>
      </c>
    </row>
    <row r="15" spans="1:74" ht="7" customHeight="1">
      <c r="B15" s="17"/>
      <c r="AR15" s="17"/>
      <c r="BE15" s="211"/>
      <c r="BS15" s="14" t="s">
        <v>3</v>
      </c>
    </row>
    <row r="16" spans="1:74" ht="12" customHeight="1">
      <c r="B16" s="17"/>
      <c r="D16" s="24" t="s">
        <v>26</v>
      </c>
      <c r="AK16" s="24" t="s">
        <v>21</v>
      </c>
      <c r="AN16" s="22" t="s">
        <v>1</v>
      </c>
      <c r="AR16" s="17"/>
      <c r="BE16" s="211"/>
      <c r="BS16" s="14" t="s">
        <v>3</v>
      </c>
    </row>
    <row r="17" spans="2:71" ht="18.399999999999999" customHeight="1">
      <c r="B17" s="17"/>
      <c r="E17" s="22" t="s">
        <v>27</v>
      </c>
      <c r="AK17" s="24" t="s">
        <v>23</v>
      </c>
      <c r="AN17" s="22" t="s">
        <v>1</v>
      </c>
      <c r="AR17" s="17"/>
      <c r="BE17" s="211"/>
      <c r="BS17" s="14" t="s">
        <v>28</v>
      </c>
    </row>
    <row r="18" spans="2:71" ht="7" customHeight="1">
      <c r="B18" s="17"/>
      <c r="AR18" s="17"/>
      <c r="BE18" s="211"/>
      <c r="BS18" s="14" t="s">
        <v>29</v>
      </c>
    </row>
    <row r="19" spans="2:71" ht="12" customHeight="1">
      <c r="B19" s="17"/>
      <c r="D19" s="24" t="s">
        <v>30</v>
      </c>
      <c r="AK19" s="24" t="s">
        <v>21</v>
      </c>
      <c r="AN19" s="22" t="s">
        <v>1</v>
      </c>
      <c r="AR19" s="17"/>
      <c r="BE19" s="211"/>
      <c r="BS19" s="14" t="s">
        <v>29</v>
      </c>
    </row>
    <row r="20" spans="2:71" ht="18.399999999999999" customHeight="1">
      <c r="B20" s="17"/>
      <c r="E20" s="22" t="s">
        <v>31</v>
      </c>
      <c r="AK20" s="24" t="s">
        <v>23</v>
      </c>
      <c r="AN20" s="22" t="s">
        <v>1</v>
      </c>
      <c r="AR20" s="17"/>
      <c r="BE20" s="211"/>
      <c r="BS20" s="14" t="s">
        <v>28</v>
      </c>
    </row>
    <row r="21" spans="2:71" ht="7" customHeight="1">
      <c r="B21" s="17"/>
      <c r="AR21" s="17"/>
      <c r="BE21" s="211"/>
    </row>
    <row r="22" spans="2:71" ht="12" customHeight="1">
      <c r="B22" s="17"/>
      <c r="D22" s="24" t="s">
        <v>32</v>
      </c>
      <c r="AR22" s="17"/>
      <c r="BE22" s="211"/>
    </row>
    <row r="23" spans="2:71" ht="16.5" customHeight="1">
      <c r="B23" s="17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7"/>
      <c r="BE23" s="211"/>
    </row>
    <row r="24" spans="2:71" ht="7" customHeight="1">
      <c r="B24" s="17"/>
      <c r="AR24" s="17"/>
      <c r="BE24" s="211"/>
    </row>
    <row r="25" spans="2:71" ht="7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2:71" s="1" customFormat="1" ht="25.9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0" t="e">
        <f>ROUND(AG94,2)</f>
        <v>#REF!</v>
      </c>
      <c r="AL26" s="191"/>
      <c r="AM26" s="191"/>
      <c r="AN26" s="191"/>
      <c r="AO26" s="191"/>
      <c r="AR26" s="29"/>
      <c r="BE26" s="211"/>
    </row>
    <row r="27" spans="2:71" s="1" customFormat="1" ht="7" customHeight="1">
      <c r="B27" s="29"/>
      <c r="AR27" s="29"/>
      <c r="BE27" s="211"/>
    </row>
    <row r="28" spans="2:71" s="1" customFormat="1" ht="12.5">
      <c r="B28" s="29"/>
      <c r="L28" s="208" t="s">
        <v>34</v>
      </c>
      <c r="M28" s="208"/>
      <c r="N28" s="208"/>
      <c r="O28" s="208"/>
      <c r="P28" s="208"/>
      <c r="W28" s="208" t="s">
        <v>35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36</v>
      </c>
      <c r="AL28" s="208"/>
      <c r="AM28" s="208"/>
      <c r="AN28" s="208"/>
      <c r="AO28" s="208"/>
      <c r="AR28" s="29"/>
      <c r="BE28" s="211"/>
    </row>
    <row r="29" spans="2:71" s="2" customFormat="1" ht="14.5" customHeight="1">
      <c r="B29" s="33"/>
      <c r="D29" s="24" t="s">
        <v>37</v>
      </c>
      <c r="F29" s="24" t="s">
        <v>38</v>
      </c>
      <c r="L29" s="209">
        <v>0.2</v>
      </c>
      <c r="M29" s="189"/>
      <c r="N29" s="189"/>
      <c r="O29" s="189"/>
      <c r="P29" s="189"/>
      <c r="W29" s="188" t="e">
        <f>ROUND(AZ94, 2)</f>
        <v>#REF!</v>
      </c>
      <c r="X29" s="189"/>
      <c r="Y29" s="189"/>
      <c r="Z29" s="189"/>
      <c r="AA29" s="189"/>
      <c r="AB29" s="189"/>
      <c r="AC29" s="189"/>
      <c r="AD29" s="189"/>
      <c r="AE29" s="189"/>
      <c r="AK29" s="188" t="e">
        <f>ROUND(AV94, 2)</f>
        <v>#REF!</v>
      </c>
      <c r="AL29" s="189"/>
      <c r="AM29" s="189"/>
      <c r="AN29" s="189"/>
      <c r="AO29" s="189"/>
      <c r="AR29" s="33"/>
      <c r="BE29" s="212"/>
    </row>
    <row r="30" spans="2:71" s="2" customFormat="1" ht="14.5" customHeight="1">
      <c r="B30" s="33"/>
      <c r="F30" s="24" t="s">
        <v>39</v>
      </c>
      <c r="L30" s="209">
        <v>0.2</v>
      </c>
      <c r="M30" s="189"/>
      <c r="N30" s="189"/>
      <c r="O30" s="189"/>
      <c r="P30" s="189"/>
      <c r="W30" s="188" t="e">
        <f>ROUND(BA94, 2)</f>
        <v>#REF!</v>
      </c>
      <c r="X30" s="189"/>
      <c r="Y30" s="189"/>
      <c r="Z30" s="189"/>
      <c r="AA30" s="189"/>
      <c r="AB30" s="189"/>
      <c r="AC30" s="189"/>
      <c r="AD30" s="189"/>
      <c r="AE30" s="189"/>
      <c r="AK30" s="188" t="e">
        <f>ROUND(AW94, 2)</f>
        <v>#REF!</v>
      </c>
      <c r="AL30" s="189"/>
      <c r="AM30" s="189"/>
      <c r="AN30" s="189"/>
      <c r="AO30" s="189"/>
      <c r="AR30" s="33"/>
      <c r="BE30" s="212"/>
    </row>
    <row r="31" spans="2:71" s="2" customFormat="1" ht="14.5" hidden="1" customHeight="1">
      <c r="B31" s="33"/>
      <c r="F31" s="24" t="s">
        <v>40</v>
      </c>
      <c r="L31" s="209">
        <v>0.2</v>
      </c>
      <c r="M31" s="189"/>
      <c r="N31" s="189"/>
      <c r="O31" s="189"/>
      <c r="P31" s="189"/>
      <c r="W31" s="188" t="e">
        <f>ROUND(BB94, 2)</f>
        <v>#REF!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3"/>
      <c r="BE31" s="212"/>
    </row>
    <row r="32" spans="2:71" s="2" customFormat="1" ht="14.5" hidden="1" customHeight="1">
      <c r="B32" s="33"/>
      <c r="F32" s="24" t="s">
        <v>41</v>
      </c>
      <c r="L32" s="209">
        <v>0.2</v>
      </c>
      <c r="M32" s="189"/>
      <c r="N32" s="189"/>
      <c r="O32" s="189"/>
      <c r="P32" s="189"/>
      <c r="W32" s="188" t="e">
        <f>ROUND(BC94, 2)</f>
        <v>#REF!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3"/>
      <c r="BE32" s="212"/>
    </row>
    <row r="33" spans="2:57" s="2" customFormat="1" ht="14.5" hidden="1" customHeight="1">
      <c r="B33" s="33"/>
      <c r="F33" s="24" t="s">
        <v>42</v>
      </c>
      <c r="L33" s="209">
        <v>0</v>
      </c>
      <c r="M33" s="189"/>
      <c r="N33" s="189"/>
      <c r="O33" s="189"/>
      <c r="P33" s="189"/>
      <c r="W33" s="188" t="e">
        <f>ROUND(BD94, 2)</f>
        <v>#REF!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3"/>
      <c r="BE33" s="212"/>
    </row>
    <row r="34" spans="2:57" s="1" customFormat="1" ht="7" customHeight="1">
      <c r="B34" s="29"/>
      <c r="AR34" s="29"/>
      <c r="BE34" s="211"/>
    </row>
    <row r="35" spans="2:57" s="1" customFormat="1" ht="25.9" customHeight="1"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218" t="s">
        <v>45</v>
      </c>
      <c r="Y35" s="219"/>
      <c r="Z35" s="219"/>
      <c r="AA35" s="219"/>
      <c r="AB35" s="219"/>
      <c r="AC35" s="36"/>
      <c r="AD35" s="36"/>
      <c r="AE35" s="36"/>
      <c r="AF35" s="36"/>
      <c r="AG35" s="36"/>
      <c r="AH35" s="36"/>
      <c r="AI35" s="36"/>
      <c r="AJ35" s="36"/>
      <c r="AK35" s="220" t="e">
        <f>SUM(AK26:AK33)</f>
        <v>#REF!</v>
      </c>
      <c r="AL35" s="219"/>
      <c r="AM35" s="219"/>
      <c r="AN35" s="219"/>
      <c r="AO35" s="221"/>
      <c r="AP35" s="34"/>
      <c r="AQ35" s="34"/>
      <c r="AR35" s="29"/>
    </row>
    <row r="36" spans="2:57" s="1" customFormat="1" ht="7" customHeight="1">
      <c r="B36" s="29"/>
      <c r="AR36" s="29"/>
    </row>
    <row r="37" spans="2:57" s="1" customFormat="1" ht="14.5" customHeight="1">
      <c r="B37" s="29"/>
      <c r="AR37" s="29"/>
    </row>
    <row r="38" spans="2:57" ht="14.5" customHeight="1">
      <c r="B38" s="17"/>
      <c r="AR38" s="17"/>
    </row>
    <row r="39" spans="2:57" ht="14.5" customHeight="1">
      <c r="B39" s="17"/>
      <c r="AR39" s="17"/>
    </row>
    <row r="40" spans="2:57" ht="14.5" customHeight="1">
      <c r="B40" s="17"/>
      <c r="AR40" s="17"/>
    </row>
    <row r="41" spans="2:57" ht="14.5" customHeight="1">
      <c r="B41" s="17"/>
      <c r="AR41" s="17"/>
    </row>
    <row r="42" spans="2:57" ht="14.5" customHeight="1">
      <c r="B42" s="17"/>
      <c r="AR42" s="17"/>
    </row>
    <row r="43" spans="2:57" ht="14.5" customHeight="1">
      <c r="B43" s="17"/>
      <c r="AR43" s="17"/>
    </row>
    <row r="44" spans="2:57" ht="14.5" customHeight="1">
      <c r="B44" s="17"/>
      <c r="AR44" s="17"/>
    </row>
    <row r="45" spans="2:57" ht="14.5" customHeight="1">
      <c r="B45" s="17"/>
      <c r="AR45" s="17"/>
    </row>
    <row r="46" spans="2:57" ht="14.5" customHeight="1">
      <c r="B46" s="17"/>
      <c r="AR46" s="17"/>
    </row>
    <row r="47" spans="2:57" ht="14.5" customHeight="1">
      <c r="B47" s="17"/>
      <c r="AR47" s="17"/>
    </row>
    <row r="48" spans="2:57" ht="14.5" customHeight="1">
      <c r="B48" s="17"/>
      <c r="AR48" s="17"/>
    </row>
    <row r="49" spans="2:44" s="1" customFormat="1" ht="14.5" customHeight="1">
      <c r="B49" s="29"/>
      <c r="D49" s="38" t="s">
        <v>46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47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5">
      <c r="B60" s="29"/>
      <c r="D60" s="40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48</v>
      </c>
      <c r="AI60" s="31"/>
      <c r="AJ60" s="31"/>
      <c r="AK60" s="31"/>
      <c r="AL60" s="31"/>
      <c r="AM60" s="40" t="s">
        <v>49</v>
      </c>
      <c r="AN60" s="31"/>
      <c r="AO60" s="31"/>
      <c r="AR60" s="29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3">
      <c r="B64" s="29"/>
      <c r="D64" s="38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51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5">
      <c r="B75" s="29"/>
      <c r="D75" s="40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48</v>
      </c>
      <c r="AI75" s="31"/>
      <c r="AJ75" s="31"/>
      <c r="AK75" s="31"/>
      <c r="AL75" s="31"/>
      <c r="AM75" s="40" t="s">
        <v>49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7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7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5" customHeight="1">
      <c r="B82" s="29"/>
      <c r="C82" s="18" t="s">
        <v>52</v>
      </c>
      <c r="AR82" s="29"/>
    </row>
    <row r="83" spans="1:91" s="1" customFormat="1" ht="7" customHeight="1">
      <c r="B83" s="29"/>
      <c r="AR83" s="29"/>
    </row>
    <row r="84" spans="1:91" s="3" customFormat="1" ht="12" customHeight="1">
      <c r="B84" s="45"/>
      <c r="C84" s="24"/>
      <c r="AR84" s="45"/>
    </row>
    <row r="85" spans="1:91" s="4" customFormat="1" ht="37" customHeight="1">
      <c r="B85" s="46"/>
      <c r="C85" s="47" t="s">
        <v>12</v>
      </c>
      <c r="L85" s="200" t="str">
        <f>K6</f>
        <v>Výroba a montáž okien s príslušenstvom - EUBA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46"/>
    </row>
    <row r="86" spans="1:91" s="1" customFormat="1" ht="7" customHeight="1">
      <c r="B86" s="29"/>
      <c r="AR86" s="29"/>
    </row>
    <row r="87" spans="1:91" s="1" customFormat="1" ht="12" customHeight="1">
      <c r="B87" s="29"/>
      <c r="C87" s="24" t="s">
        <v>16</v>
      </c>
      <c r="L87" s="48" t="str">
        <f>IF(K8="","",K8)</f>
        <v>Dolnozemská cesta 1, 852 35 Bratislava</v>
      </c>
      <c r="AI87" s="24" t="s">
        <v>18</v>
      </c>
      <c r="AM87" s="202" t="str">
        <f>IF(AN8= "","",AN8)</f>
        <v>16. 4. 2019</v>
      </c>
      <c r="AN87" s="202"/>
      <c r="AR87" s="29"/>
    </row>
    <row r="88" spans="1:91" s="1" customFormat="1" ht="7" customHeight="1">
      <c r="B88" s="29"/>
      <c r="AR88" s="29"/>
    </row>
    <row r="89" spans="1:91" s="1" customFormat="1" ht="15.25" customHeight="1">
      <c r="B89" s="29"/>
      <c r="C89" s="24" t="s">
        <v>20</v>
      </c>
      <c r="L89" s="3" t="str">
        <f>IF(E11= "","",E11)</f>
        <v>Ekonomická univerzita v Bratislave</v>
      </c>
      <c r="AI89" s="24" t="s">
        <v>26</v>
      </c>
      <c r="AM89" s="198" t="str">
        <f>IF(E17="","",E17)</f>
        <v>Ing.arch. Rastislav Mikluš</v>
      </c>
      <c r="AN89" s="199"/>
      <c r="AO89" s="199"/>
      <c r="AP89" s="199"/>
      <c r="AR89" s="29"/>
      <c r="AS89" s="194" t="s">
        <v>53</v>
      </c>
      <c r="AT89" s="195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5" customHeight="1">
      <c r="B90" s="29"/>
      <c r="C90" s="24" t="s">
        <v>24</v>
      </c>
      <c r="L90" s="3" t="str">
        <f>IF(E14= "Vyplň údaj","",E14)</f>
        <v/>
      </c>
      <c r="AI90" s="24" t="s">
        <v>30</v>
      </c>
      <c r="AM90" s="198" t="str">
        <f>IF(E20="","",E20)</f>
        <v>Žákovičová</v>
      </c>
      <c r="AN90" s="199"/>
      <c r="AO90" s="199"/>
      <c r="AP90" s="199"/>
      <c r="AR90" s="29"/>
      <c r="AS90" s="196"/>
      <c r="AT90" s="197"/>
      <c r="AU90" s="52"/>
      <c r="AV90" s="52"/>
      <c r="AW90" s="52"/>
      <c r="AX90" s="52"/>
      <c r="AY90" s="52"/>
      <c r="AZ90" s="52"/>
      <c r="BA90" s="52"/>
      <c r="BB90" s="52"/>
      <c r="BC90" s="52"/>
      <c r="BD90" s="53"/>
    </row>
    <row r="91" spans="1:91" s="1" customFormat="1" ht="10.9" customHeight="1">
      <c r="B91" s="29"/>
      <c r="AR91" s="29"/>
      <c r="AS91" s="196"/>
      <c r="AT91" s="197"/>
      <c r="AU91" s="52"/>
      <c r="AV91" s="52"/>
      <c r="AW91" s="52"/>
      <c r="AX91" s="52"/>
      <c r="AY91" s="52"/>
      <c r="AZ91" s="52"/>
      <c r="BA91" s="52"/>
      <c r="BB91" s="52"/>
      <c r="BC91" s="52"/>
      <c r="BD91" s="53"/>
    </row>
    <row r="92" spans="1:91" s="1" customFormat="1" ht="29.25" customHeight="1">
      <c r="B92" s="29"/>
      <c r="C92" s="223" t="s">
        <v>54</v>
      </c>
      <c r="D92" s="224"/>
      <c r="E92" s="224"/>
      <c r="F92" s="224"/>
      <c r="G92" s="224"/>
      <c r="H92" s="54"/>
      <c r="I92" s="225" t="s">
        <v>55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7" t="s">
        <v>56</v>
      </c>
      <c r="AH92" s="224"/>
      <c r="AI92" s="224"/>
      <c r="AJ92" s="224"/>
      <c r="AK92" s="224"/>
      <c r="AL92" s="224"/>
      <c r="AM92" s="224"/>
      <c r="AN92" s="225" t="s">
        <v>57</v>
      </c>
      <c r="AO92" s="224"/>
      <c r="AP92" s="226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5" customHeight="1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16" t="e">
        <f>ROUND(AG95,2)</f>
        <v>#REF!</v>
      </c>
      <c r="AH94" s="216"/>
      <c r="AI94" s="216"/>
      <c r="AJ94" s="216"/>
      <c r="AK94" s="216"/>
      <c r="AL94" s="216"/>
      <c r="AM94" s="216"/>
      <c r="AN94" s="217" t="e">
        <f t="shared" ref="AN94:AN104" si="0">SUM(AG94,AT94)</f>
        <v>#REF!</v>
      </c>
      <c r="AO94" s="217"/>
      <c r="AP94" s="217"/>
      <c r="AQ94" s="64" t="s">
        <v>1</v>
      </c>
      <c r="AR94" s="60"/>
      <c r="AS94" s="65">
        <f>ROUND(AS95,2)</f>
        <v>0</v>
      </c>
      <c r="AT94" s="66" t="e">
        <f t="shared" ref="AT94:AT104" si="1">ROUND(SUM(AV94:AW94),2)</f>
        <v>#REF!</v>
      </c>
      <c r="AU94" s="67" t="e">
        <f>ROUND(AU95,5)</f>
        <v>#REF!</v>
      </c>
      <c r="AV94" s="66" t="e">
        <f>ROUND(AZ94*L29,2)</f>
        <v>#REF!</v>
      </c>
      <c r="AW94" s="66" t="e">
        <f>ROUND(BA94*L30,2)</f>
        <v>#REF!</v>
      </c>
      <c r="AX94" s="66" t="e">
        <f>ROUND(BB94*L29,2)</f>
        <v>#REF!</v>
      </c>
      <c r="AY94" s="66" t="e">
        <f>ROUND(BC94*L30,2)</f>
        <v>#REF!</v>
      </c>
      <c r="AZ94" s="66" t="e">
        <f>ROUND(AZ95,2)</f>
        <v>#REF!</v>
      </c>
      <c r="BA94" s="66" t="e">
        <f>ROUND(BA95,2)</f>
        <v>#REF!</v>
      </c>
      <c r="BB94" s="66" t="e">
        <f>ROUND(BB95,2)</f>
        <v>#REF!</v>
      </c>
      <c r="BC94" s="66" t="e">
        <f>ROUND(BC95,2)</f>
        <v>#REF!</v>
      </c>
      <c r="BD94" s="68" t="e">
        <f>ROUND(BD95,2)</f>
        <v>#REF!</v>
      </c>
      <c r="BS94" s="69" t="s">
        <v>72</v>
      </c>
      <c r="BT94" s="69" t="s">
        <v>73</v>
      </c>
      <c r="BU94" s="70" t="s">
        <v>74</v>
      </c>
      <c r="BV94" s="69" t="s">
        <v>75</v>
      </c>
      <c r="BW94" s="69" t="s">
        <v>4</v>
      </c>
      <c r="BX94" s="69" t="s">
        <v>76</v>
      </c>
      <c r="CL94" s="69" t="s">
        <v>1</v>
      </c>
    </row>
    <row r="95" spans="1:91" s="6" customFormat="1" ht="27" customHeight="1">
      <c r="B95" s="71"/>
      <c r="C95" s="72"/>
      <c r="D95" s="222" t="s">
        <v>77</v>
      </c>
      <c r="E95" s="222"/>
      <c r="F95" s="222"/>
      <c r="G95" s="222"/>
      <c r="H95" s="222"/>
      <c r="I95" s="73"/>
      <c r="J95" s="222" t="s">
        <v>13</v>
      </c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30" t="e">
        <f>ROUND(SUM(AG96:AG104),2)</f>
        <v>#REF!</v>
      </c>
      <c r="AH95" s="229"/>
      <c r="AI95" s="229"/>
      <c r="AJ95" s="229"/>
      <c r="AK95" s="229"/>
      <c r="AL95" s="229"/>
      <c r="AM95" s="229"/>
      <c r="AN95" s="228" t="e">
        <f t="shared" si="0"/>
        <v>#REF!</v>
      </c>
      <c r="AO95" s="229"/>
      <c r="AP95" s="229"/>
      <c r="AQ95" s="74" t="s">
        <v>78</v>
      </c>
      <c r="AR95" s="71"/>
      <c r="AS95" s="75">
        <f>ROUND(SUM(AS96:AS104),2)</f>
        <v>0</v>
      </c>
      <c r="AT95" s="76" t="e">
        <f t="shared" si="1"/>
        <v>#REF!</v>
      </c>
      <c r="AU95" s="77" t="e">
        <f>ROUND(SUM(AU96:AU104),5)</f>
        <v>#REF!</v>
      </c>
      <c r="AV95" s="76" t="e">
        <f>ROUND(AZ95*L29,2)</f>
        <v>#REF!</v>
      </c>
      <c r="AW95" s="76" t="e">
        <f>ROUND(BA95*L30,2)</f>
        <v>#REF!</v>
      </c>
      <c r="AX95" s="76" t="e">
        <f>ROUND(BB95*L29,2)</f>
        <v>#REF!</v>
      </c>
      <c r="AY95" s="76" t="e">
        <f>ROUND(BC95*L30,2)</f>
        <v>#REF!</v>
      </c>
      <c r="AZ95" s="76" t="e">
        <f>ROUND(SUM(AZ96:AZ104),2)</f>
        <v>#REF!</v>
      </c>
      <c r="BA95" s="76" t="e">
        <f>ROUND(SUM(BA96:BA104),2)</f>
        <v>#REF!</v>
      </c>
      <c r="BB95" s="76" t="e">
        <f>ROUND(SUM(BB96:BB104),2)</f>
        <v>#REF!</v>
      </c>
      <c r="BC95" s="76" t="e">
        <f>ROUND(SUM(BC96:BC104),2)</f>
        <v>#REF!</v>
      </c>
      <c r="BD95" s="78" t="e">
        <f>ROUND(SUM(BD96:BD104),2)</f>
        <v>#REF!</v>
      </c>
      <c r="BS95" s="79" t="s">
        <v>72</v>
      </c>
      <c r="BT95" s="79" t="s">
        <v>79</v>
      </c>
      <c r="BU95" s="79" t="s">
        <v>74</v>
      </c>
      <c r="BV95" s="79" t="s">
        <v>75</v>
      </c>
      <c r="BW95" s="79" t="s">
        <v>80</v>
      </c>
      <c r="BX95" s="79" t="s">
        <v>4</v>
      </c>
      <c r="CL95" s="79" t="s">
        <v>1</v>
      </c>
      <c r="CM95" s="79" t="s">
        <v>73</v>
      </c>
    </row>
    <row r="96" spans="1:91" s="3" customFormat="1" ht="25.5" customHeight="1">
      <c r="A96" s="80" t="s">
        <v>81</v>
      </c>
      <c r="B96" s="45"/>
      <c r="C96" s="9"/>
      <c r="D96" s="9"/>
      <c r="E96" s="215" t="s">
        <v>79</v>
      </c>
      <c r="F96" s="215"/>
      <c r="G96" s="215"/>
      <c r="H96" s="215"/>
      <c r="I96" s="215"/>
      <c r="J96" s="9"/>
      <c r="K96" s="215" t="s">
        <v>82</v>
      </c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3">
        <f>'1 - REKAPITULÁCIA pč.102'!J32</f>
        <v>0</v>
      </c>
      <c r="AH96" s="214"/>
      <c r="AI96" s="214"/>
      <c r="AJ96" s="214"/>
      <c r="AK96" s="214"/>
      <c r="AL96" s="214"/>
      <c r="AM96" s="214"/>
      <c r="AN96" s="213">
        <f t="shared" si="0"/>
        <v>0</v>
      </c>
      <c r="AO96" s="214"/>
      <c r="AP96" s="214"/>
      <c r="AQ96" s="81" t="s">
        <v>83</v>
      </c>
      <c r="AR96" s="45"/>
      <c r="AS96" s="82">
        <v>0</v>
      </c>
      <c r="AT96" s="83">
        <f t="shared" si="1"/>
        <v>0</v>
      </c>
      <c r="AU96" s="84">
        <f>'1 - REKAPITULÁCIA pč.102'!P122</f>
        <v>0</v>
      </c>
      <c r="AV96" s="83">
        <f>'1 - REKAPITULÁCIA pč.102'!J35</f>
        <v>0</v>
      </c>
      <c r="AW96" s="83">
        <f>'1 - REKAPITULÁCIA pč.102'!J36</f>
        <v>0</v>
      </c>
      <c r="AX96" s="83">
        <f>'1 - REKAPITULÁCIA pč.102'!J37</f>
        <v>0</v>
      </c>
      <c r="AY96" s="83">
        <f>'1 - REKAPITULÁCIA pč.102'!J38</f>
        <v>0</v>
      </c>
      <c r="AZ96" s="83">
        <f>'1 - REKAPITULÁCIA pč.102'!F35</f>
        <v>0</v>
      </c>
      <c r="BA96" s="83">
        <f>'1 - REKAPITULÁCIA pč.102'!F36</f>
        <v>0</v>
      </c>
      <c r="BB96" s="83">
        <f>'1 - REKAPITULÁCIA pč.102'!F37</f>
        <v>0</v>
      </c>
      <c r="BC96" s="83">
        <f>'1 - REKAPITULÁCIA pč.102'!F38</f>
        <v>0</v>
      </c>
      <c r="BD96" s="85">
        <f>'1 - REKAPITULÁCIA pč.102'!F39</f>
        <v>0</v>
      </c>
      <c r="BT96" s="22" t="s">
        <v>84</v>
      </c>
      <c r="BV96" s="22" t="s">
        <v>75</v>
      </c>
      <c r="BW96" s="22" t="s">
        <v>85</v>
      </c>
      <c r="BX96" s="22" t="s">
        <v>80</v>
      </c>
      <c r="CL96" s="22" t="s">
        <v>1</v>
      </c>
    </row>
    <row r="97" spans="1:90" s="3" customFormat="1" ht="25.5" customHeight="1">
      <c r="A97" s="80" t="s">
        <v>81</v>
      </c>
      <c r="B97" s="45"/>
      <c r="C97" s="9"/>
      <c r="D97" s="9"/>
      <c r="E97" s="215" t="s">
        <v>86</v>
      </c>
      <c r="F97" s="215"/>
      <c r="G97" s="215"/>
      <c r="H97" s="215"/>
      <c r="I97" s="215"/>
      <c r="J97" s="9"/>
      <c r="K97" s="215" t="s">
        <v>87</v>
      </c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3" t="e">
        <f>#REF!</f>
        <v>#REF!</v>
      </c>
      <c r="AH97" s="214"/>
      <c r="AI97" s="214"/>
      <c r="AJ97" s="214"/>
      <c r="AK97" s="214"/>
      <c r="AL97" s="214"/>
      <c r="AM97" s="214"/>
      <c r="AN97" s="213" t="e">
        <f t="shared" si="0"/>
        <v>#REF!</v>
      </c>
      <c r="AO97" s="214"/>
      <c r="AP97" s="214"/>
      <c r="AQ97" s="81" t="s">
        <v>83</v>
      </c>
      <c r="AR97" s="45"/>
      <c r="AS97" s="82">
        <v>0</v>
      </c>
      <c r="AT97" s="83" t="e">
        <f t="shared" si="1"/>
        <v>#REF!</v>
      </c>
      <c r="AU97" s="84" t="e">
        <f>#REF!</f>
        <v>#REF!</v>
      </c>
      <c r="AV97" s="83" t="e">
        <f>#REF!</f>
        <v>#REF!</v>
      </c>
      <c r="AW97" s="83" t="e">
        <f>#REF!</f>
        <v>#REF!</v>
      </c>
      <c r="AX97" s="83" t="e">
        <f>#REF!</f>
        <v>#REF!</v>
      </c>
      <c r="AY97" s="83" t="e">
        <f>#REF!</f>
        <v>#REF!</v>
      </c>
      <c r="AZ97" s="83" t="e">
        <f>#REF!</f>
        <v>#REF!</v>
      </c>
      <c r="BA97" s="83" t="e">
        <f>#REF!</f>
        <v>#REF!</v>
      </c>
      <c r="BB97" s="83" t="e">
        <f>#REF!</f>
        <v>#REF!</v>
      </c>
      <c r="BC97" s="83" t="e">
        <f>#REF!</f>
        <v>#REF!</v>
      </c>
      <c r="BD97" s="85" t="e">
        <f>#REF!</f>
        <v>#REF!</v>
      </c>
      <c r="BT97" s="22" t="s">
        <v>84</v>
      </c>
      <c r="BV97" s="22" t="s">
        <v>75</v>
      </c>
      <c r="BW97" s="22" t="s">
        <v>88</v>
      </c>
      <c r="BX97" s="22" t="s">
        <v>80</v>
      </c>
      <c r="CL97" s="22" t="s">
        <v>1</v>
      </c>
    </row>
    <row r="98" spans="1:90" s="3" customFormat="1" ht="25.5" customHeight="1">
      <c r="A98" s="80" t="s">
        <v>81</v>
      </c>
      <c r="B98" s="45"/>
      <c r="C98" s="9"/>
      <c r="D98" s="9"/>
      <c r="E98" s="215" t="s">
        <v>89</v>
      </c>
      <c r="F98" s="215"/>
      <c r="G98" s="215"/>
      <c r="H98" s="215"/>
      <c r="I98" s="215"/>
      <c r="J98" s="9"/>
      <c r="K98" s="215" t="s">
        <v>90</v>
      </c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3">
        <f>'102 - OKNO  p.č.102-Výrob...'!J32</f>
        <v>0</v>
      </c>
      <c r="AH98" s="214"/>
      <c r="AI98" s="214"/>
      <c r="AJ98" s="214"/>
      <c r="AK98" s="214"/>
      <c r="AL98" s="214"/>
      <c r="AM98" s="214"/>
      <c r="AN98" s="213">
        <f t="shared" si="0"/>
        <v>0</v>
      </c>
      <c r="AO98" s="214"/>
      <c r="AP98" s="214"/>
      <c r="AQ98" s="81" t="s">
        <v>83</v>
      </c>
      <c r="AR98" s="45"/>
      <c r="AS98" s="82">
        <v>0</v>
      </c>
      <c r="AT98" s="83">
        <f t="shared" si="1"/>
        <v>0</v>
      </c>
      <c r="AU98" s="84">
        <f>'102 - OKNO  p.č.102-Výrob...'!P129</f>
        <v>0</v>
      </c>
      <c r="AV98" s="83">
        <f>'102 - OKNO  p.č.102-Výrob...'!J35</f>
        <v>0</v>
      </c>
      <c r="AW98" s="83">
        <f>'102 - OKNO  p.č.102-Výrob...'!J36</f>
        <v>0</v>
      </c>
      <c r="AX98" s="83">
        <f>'102 - OKNO  p.č.102-Výrob...'!J37</f>
        <v>0</v>
      </c>
      <c r="AY98" s="83">
        <f>'102 - OKNO  p.č.102-Výrob...'!J38</f>
        <v>0</v>
      </c>
      <c r="AZ98" s="83">
        <f>'102 - OKNO  p.č.102-Výrob...'!F35</f>
        <v>0</v>
      </c>
      <c r="BA98" s="83">
        <f>'102 - OKNO  p.č.102-Výrob...'!F36</f>
        <v>0</v>
      </c>
      <c r="BB98" s="83">
        <f>'102 - OKNO  p.č.102-Výrob...'!F37</f>
        <v>0</v>
      </c>
      <c r="BC98" s="83">
        <f>'102 - OKNO  p.č.102-Výrob...'!F38</f>
        <v>0</v>
      </c>
      <c r="BD98" s="85">
        <f>'102 - OKNO  p.č.102-Výrob...'!F39</f>
        <v>0</v>
      </c>
      <c r="BT98" s="22" t="s">
        <v>84</v>
      </c>
      <c r="BV98" s="22" t="s">
        <v>75</v>
      </c>
      <c r="BW98" s="22" t="s">
        <v>91</v>
      </c>
      <c r="BX98" s="22" t="s">
        <v>80</v>
      </c>
      <c r="CL98" s="22" t="s">
        <v>1</v>
      </c>
    </row>
    <row r="99" spans="1:90" s="3" customFormat="1" ht="25.5" customHeight="1">
      <c r="A99" s="80" t="s">
        <v>81</v>
      </c>
      <c r="B99" s="45"/>
      <c r="C99" s="9"/>
      <c r="D99" s="9"/>
      <c r="E99" s="215" t="s">
        <v>92</v>
      </c>
      <c r="F99" s="215"/>
      <c r="G99" s="215"/>
      <c r="H99" s="215"/>
      <c r="I99" s="215"/>
      <c r="J99" s="9"/>
      <c r="K99" s="215" t="s">
        <v>93</v>
      </c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3" t="e">
        <f>#REF!</f>
        <v>#REF!</v>
      </c>
      <c r="AH99" s="214"/>
      <c r="AI99" s="214"/>
      <c r="AJ99" s="214"/>
      <c r="AK99" s="214"/>
      <c r="AL99" s="214"/>
      <c r="AM99" s="214"/>
      <c r="AN99" s="213" t="e">
        <f t="shared" si="0"/>
        <v>#REF!</v>
      </c>
      <c r="AO99" s="214"/>
      <c r="AP99" s="214"/>
      <c r="AQ99" s="81" t="s">
        <v>83</v>
      </c>
      <c r="AR99" s="45"/>
      <c r="AS99" s="82">
        <v>0</v>
      </c>
      <c r="AT99" s="83" t="e">
        <f t="shared" si="1"/>
        <v>#REF!</v>
      </c>
      <c r="AU99" s="84" t="e">
        <f>#REF!</f>
        <v>#REF!</v>
      </c>
      <c r="AV99" s="83" t="e">
        <f>#REF!</f>
        <v>#REF!</v>
      </c>
      <c r="AW99" s="83" t="e">
        <f>#REF!</f>
        <v>#REF!</v>
      </c>
      <c r="AX99" s="83" t="e">
        <f>#REF!</f>
        <v>#REF!</v>
      </c>
      <c r="AY99" s="83" t="e">
        <f>#REF!</f>
        <v>#REF!</v>
      </c>
      <c r="AZ99" s="83" t="e">
        <f>#REF!</f>
        <v>#REF!</v>
      </c>
      <c r="BA99" s="83" t="e">
        <f>#REF!</f>
        <v>#REF!</v>
      </c>
      <c r="BB99" s="83" t="e">
        <f>#REF!</f>
        <v>#REF!</v>
      </c>
      <c r="BC99" s="83" t="e">
        <f>#REF!</f>
        <v>#REF!</v>
      </c>
      <c r="BD99" s="85" t="e">
        <f>#REF!</f>
        <v>#REF!</v>
      </c>
      <c r="BT99" s="22" t="s">
        <v>84</v>
      </c>
      <c r="BV99" s="22" t="s">
        <v>75</v>
      </c>
      <c r="BW99" s="22" t="s">
        <v>94</v>
      </c>
      <c r="BX99" s="22" t="s">
        <v>80</v>
      </c>
      <c r="CL99" s="22" t="s">
        <v>1</v>
      </c>
    </row>
    <row r="100" spans="1:90" s="3" customFormat="1" ht="25.5" customHeight="1">
      <c r="A100" s="80" t="s">
        <v>81</v>
      </c>
      <c r="B100" s="45"/>
      <c r="C100" s="9"/>
      <c r="D100" s="9"/>
      <c r="E100" s="215" t="s">
        <v>95</v>
      </c>
      <c r="F100" s="215"/>
      <c r="G100" s="215"/>
      <c r="H100" s="215"/>
      <c r="I100" s="215"/>
      <c r="J100" s="9"/>
      <c r="K100" s="215" t="s">
        <v>96</v>
      </c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3" t="e">
        <f>#REF!</f>
        <v>#REF!</v>
      </c>
      <c r="AH100" s="214"/>
      <c r="AI100" s="214"/>
      <c r="AJ100" s="214"/>
      <c r="AK100" s="214"/>
      <c r="AL100" s="214"/>
      <c r="AM100" s="214"/>
      <c r="AN100" s="213" t="e">
        <f t="shared" si="0"/>
        <v>#REF!</v>
      </c>
      <c r="AO100" s="214"/>
      <c r="AP100" s="214"/>
      <c r="AQ100" s="81" t="s">
        <v>83</v>
      </c>
      <c r="AR100" s="45"/>
      <c r="AS100" s="82">
        <v>0</v>
      </c>
      <c r="AT100" s="83" t="e">
        <f t="shared" si="1"/>
        <v>#REF!</v>
      </c>
      <c r="AU100" s="84" t="e">
        <f>#REF!</f>
        <v>#REF!</v>
      </c>
      <c r="AV100" s="83" t="e">
        <f>#REF!</f>
        <v>#REF!</v>
      </c>
      <c r="AW100" s="83" t="e">
        <f>#REF!</f>
        <v>#REF!</v>
      </c>
      <c r="AX100" s="83" t="e">
        <f>#REF!</f>
        <v>#REF!</v>
      </c>
      <c r="AY100" s="83" t="e">
        <f>#REF!</f>
        <v>#REF!</v>
      </c>
      <c r="AZ100" s="83" t="e">
        <f>#REF!</f>
        <v>#REF!</v>
      </c>
      <c r="BA100" s="83" t="e">
        <f>#REF!</f>
        <v>#REF!</v>
      </c>
      <c r="BB100" s="83" t="e">
        <f>#REF!</f>
        <v>#REF!</v>
      </c>
      <c r="BC100" s="83" t="e">
        <f>#REF!</f>
        <v>#REF!</v>
      </c>
      <c r="BD100" s="85" t="e">
        <f>#REF!</f>
        <v>#REF!</v>
      </c>
      <c r="BT100" s="22" t="s">
        <v>84</v>
      </c>
      <c r="BV100" s="22" t="s">
        <v>75</v>
      </c>
      <c r="BW100" s="22" t="s">
        <v>97</v>
      </c>
      <c r="BX100" s="22" t="s">
        <v>80</v>
      </c>
      <c r="CL100" s="22" t="s">
        <v>1</v>
      </c>
    </row>
    <row r="101" spans="1:90" s="3" customFormat="1" ht="25.5" customHeight="1">
      <c r="A101" s="80" t="s">
        <v>81</v>
      </c>
      <c r="B101" s="45"/>
      <c r="C101" s="9"/>
      <c r="D101" s="9"/>
      <c r="E101" s="215" t="s">
        <v>98</v>
      </c>
      <c r="F101" s="215"/>
      <c r="G101" s="215"/>
      <c r="H101" s="215"/>
      <c r="I101" s="215"/>
      <c r="J101" s="9"/>
      <c r="K101" s="215" t="s">
        <v>99</v>
      </c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3" t="e">
        <f>#REF!</f>
        <v>#REF!</v>
      </c>
      <c r="AH101" s="214"/>
      <c r="AI101" s="214"/>
      <c r="AJ101" s="214"/>
      <c r="AK101" s="214"/>
      <c r="AL101" s="214"/>
      <c r="AM101" s="214"/>
      <c r="AN101" s="213" t="e">
        <f t="shared" si="0"/>
        <v>#REF!</v>
      </c>
      <c r="AO101" s="214"/>
      <c r="AP101" s="214"/>
      <c r="AQ101" s="81" t="s">
        <v>83</v>
      </c>
      <c r="AR101" s="45"/>
      <c r="AS101" s="82">
        <v>0</v>
      </c>
      <c r="AT101" s="83" t="e">
        <f t="shared" si="1"/>
        <v>#REF!</v>
      </c>
      <c r="AU101" s="84" t="e">
        <f>#REF!</f>
        <v>#REF!</v>
      </c>
      <c r="AV101" s="83" t="e">
        <f>#REF!</f>
        <v>#REF!</v>
      </c>
      <c r="AW101" s="83" t="e">
        <f>#REF!</f>
        <v>#REF!</v>
      </c>
      <c r="AX101" s="83" t="e">
        <f>#REF!</f>
        <v>#REF!</v>
      </c>
      <c r="AY101" s="83" t="e">
        <f>#REF!</f>
        <v>#REF!</v>
      </c>
      <c r="AZ101" s="83" t="e">
        <f>#REF!</f>
        <v>#REF!</v>
      </c>
      <c r="BA101" s="83" t="e">
        <f>#REF!</f>
        <v>#REF!</v>
      </c>
      <c r="BB101" s="83" t="e">
        <f>#REF!</f>
        <v>#REF!</v>
      </c>
      <c r="BC101" s="83" t="e">
        <f>#REF!</f>
        <v>#REF!</v>
      </c>
      <c r="BD101" s="85" t="e">
        <f>#REF!</f>
        <v>#REF!</v>
      </c>
      <c r="BT101" s="22" t="s">
        <v>84</v>
      </c>
      <c r="BV101" s="22" t="s">
        <v>75</v>
      </c>
      <c r="BW101" s="22" t="s">
        <v>100</v>
      </c>
      <c r="BX101" s="22" t="s">
        <v>80</v>
      </c>
      <c r="CL101" s="22" t="s">
        <v>1</v>
      </c>
    </row>
    <row r="102" spans="1:90" s="3" customFormat="1" ht="25.5" customHeight="1">
      <c r="A102" s="80" t="s">
        <v>81</v>
      </c>
      <c r="B102" s="45"/>
      <c r="C102" s="9"/>
      <c r="D102" s="9"/>
      <c r="E102" s="215" t="s">
        <v>101</v>
      </c>
      <c r="F102" s="215"/>
      <c r="G102" s="215"/>
      <c r="H102" s="215"/>
      <c r="I102" s="215"/>
      <c r="J102" s="9"/>
      <c r="K102" s="215" t="s">
        <v>102</v>
      </c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3" t="e">
        <f>#REF!</f>
        <v>#REF!</v>
      </c>
      <c r="AH102" s="214"/>
      <c r="AI102" s="214"/>
      <c r="AJ102" s="214"/>
      <c r="AK102" s="214"/>
      <c r="AL102" s="214"/>
      <c r="AM102" s="214"/>
      <c r="AN102" s="213" t="e">
        <f t="shared" si="0"/>
        <v>#REF!</v>
      </c>
      <c r="AO102" s="214"/>
      <c r="AP102" s="214"/>
      <c r="AQ102" s="81" t="s">
        <v>83</v>
      </c>
      <c r="AR102" s="45"/>
      <c r="AS102" s="82">
        <v>0</v>
      </c>
      <c r="AT102" s="83" t="e">
        <f t="shared" si="1"/>
        <v>#REF!</v>
      </c>
      <c r="AU102" s="84" t="e">
        <f>#REF!</f>
        <v>#REF!</v>
      </c>
      <c r="AV102" s="83" t="e">
        <f>#REF!</f>
        <v>#REF!</v>
      </c>
      <c r="AW102" s="83" t="e">
        <f>#REF!</f>
        <v>#REF!</v>
      </c>
      <c r="AX102" s="83" t="e">
        <f>#REF!</f>
        <v>#REF!</v>
      </c>
      <c r="AY102" s="83" t="e">
        <f>#REF!</f>
        <v>#REF!</v>
      </c>
      <c r="AZ102" s="83" t="e">
        <f>#REF!</f>
        <v>#REF!</v>
      </c>
      <c r="BA102" s="83" t="e">
        <f>#REF!</f>
        <v>#REF!</v>
      </c>
      <c r="BB102" s="83" t="e">
        <f>#REF!</f>
        <v>#REF!</v>
      </c>
      <c r="BC102" s="83" t="e">
        <f>#REF!</f>
        <v>#REF!</v>
      </c>
      <c r="BD102" s="85" t="e">
        <f>#REF!</f>
        <v>#REF!</v>
      </c>
      <c r="BT102" s="22" t="s">
        <v>84</v>
      </c>
      <c r="BV102" s="22" t="s">
        <v>75</v>
      </c>
      <c r="BW102" s="22" t="s">
        <v>103</v>
      </c>
      <c r="BX102" s="22" t="s">
        <v>80</v>
      </c>
      <c r="CL102" s="22" t="s">
        <v>1</v>
      </c>
    </row>
    <row r="103" spans="1:90" s="3" customFormat="1" ht="25.5" customHeight="1">
      <c r="A103" s="80" t="s">
        <v>81</v>
      </c>
      <c r="B103" s="45"/>
      <c r="C103" s="9"/>
      <c r="D103" s="9"/>
      <c r="E103" s="215" t="s">
        <v>104</v>
      </c>
      <c r="F103" s="215"/>
      <c r="G103" s="215"/>
      <c r="H103" s="215"/>
      <c r="I103" s="215"/>
      <c r="J103" s="9"/>
      <c r="K103" s="215" t="s">
        <v>105</v>
      </c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3" t="e">
        <f>#REF!</f>
        <v>#REF!</v>
      </c>
      <c r="AH103" s="214"/>
      <c r="AI103" s="214"/>
      <c r="AJ103" s="214"/>
      <c r="AK103" s="214"/>
      <c r="AL103" s="214"/>
      <c r="AM103" s="214"/>
      <c r="AN103" s="213" t="e">
        <f t="shared" si="0"/>
        <v>#REF!</v>
      </c>
      <c r="AO103" s="214"/>
      <c r="AP103" s="214"/>
      <c r="AQ103" s="81" t="s">
        <v>83</v>
      </c>
      <c r="AR103" s="45"/>
      <c r="AS103" s="82">
        <v>0</v>
      </c>
      <c r="AT103" s="83" t="e">
        <f t="shared" si="1"/>
        <v>#REF!</v>
      </c>
      <c r="AU103" s="84" t="e">
        <f>#REF!</f>
        <v>#REF!</v>
      </c>
      <c r="AV103" s="83" t="e">
        <f>#REF!</f>
        <v>#REF!</v>
      </c>
      <c r="AW103" s="83" t="e">
        <f>#REF!</f>
        <v>#REF!</v>
      </c>
      <c r="AX103" s="83" t="e">
        <f>#REF!</f>
        <v>#REF!</v>
      </c>
      <c r="AY103" s="83" t="e">
        <f>#REF!</f>
        <v>#REF!</v>
      </c>
      <c r="AZ103" s="83" t="e">
        <f>#REF!</f>
        <v>#REF!</v>
      </c>
      <c r="BA103" s="83" t="e">
        <f>#REF!</f>
        <v>#REF!</v>
      </c>
      <c r="BB103" s="83" t="e">
        <f>#REF!</f>
        <v>#REF!</v>
      </c>
      <c r="BC103" s="83" t="e">
        <f>#REF!</f>
        <v>#REF!</v>
      </c>
      <c r="BD103" s="85" t="e">
        <f>#REF!</f>
        <v>#REF!</v>
      </c>
      <c r="BT103" s="22" t="s">
        <v>84</v>
      </c>
      <c r="BV103" s="22" t="s">
        <v>75</v>
      </c>
      <c r="BW103" s="22" t="s">
        <v>106</v>
      </c>
      <c r="BX103" s="22" t="s">
        <v>80</v>
      </c>
      <c r="CL103" s="22" t="s">
        <v>1</v>
      </c>
    </row>
    <row r="104" spans="1:90" s="3" customFormat="1" ht="25.5" customHeight="1">
      <c r="A104" s="80" t="s">
        <v>81</v>
      </c>
      <c r="B104" s="45"/>
      <c r="C104" s="9"/>
      <c r="D104" s="9"/>
      <c r="E104" s="215" t="s">
        <v>107</v>
      </c>
      <c r="F104" s="215"/>
      <c r="G104" s="215"/>
      <c r="H104" s="215"/>
      <c r="I104" s="215"/>
      <c r="J104" s="9"/>
      <c r="K104" s="215" t="s">
        <v>108</v>
      </c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3" t="e">
        <f>#REF!</f>
        <v>#REF!</v>
      </c>
      <c r="AH104" s="214"/>
      <c r="AI104" s="214"/>
      <c r="AJ104" s="214"/>
      <c r="AK104" s="214"/>
      <c r="AL104" s="214"/>
      <c r="AM104" s="214"/>
      <c r="AN104" s="213" t="e">
        <f t="shared" si="0"/>
        <v>#REF!</v>
      </c>
      <c r="AO104" s="214"/>
      <c r="AP104" s="214"/>
      <c r="AQ104" s="81" t="s">
        <v>83</v>
      </c>
      <c r="AR104" s="45"/>
      <c r="AS104" s="86">
        <v>0</v>
      </c>
      <c r="AT104" s="87" t="e">
        <f t="shared" si="1"/>
        <v>#REF!</v>
      </c>
      <c r="AU104" s="88" t="e">
        <f>#REF!</f>
        <v>#REF!</v>
      </c>
      <c r="AV104" s="87" t="e">
        <f>#REF!</f>
        <v>#REF!</v>
      </c>
      <c r="AW104" s="87" t="e">
        <f>#REF!</f>
        <v>#REF!</v>
      </c>
      <c r="AX104" s="87" t="e">
        <f>#REF!</f>
        <v>#REF!</v>
      </c>
      <c r="AY104" s="87" t="e">
        <f>#REF!</f>
        <v>#REF!</v>
      </c>
      <c r="AZ104" s="87" t="e">
        <f>#REF!</f>
        <v>#REF!</v>
      </c>
      <c r="BA104" s="87" t="e">
        <f>#REF!</f>
        <v>#REF!</v>
      </c>
      <c r="BB104" s="87" t="e">
        <f>#REF!</f>
        <v>#REF!</v>
      </c>
      <c r="BC104" s="87" t="e">
        <f>#REF!</f>
        <v>#REF!</v>
      </c>
      <c r="BD104" s="89" t="e">
        <f>#REF!</f>
        <v>#REF!</v>
      </c>
      <c r="BT104" s="22" t="s">
        <v>84</v>
      </c>
      <c r="BV104" s="22" t="s">
        <v>75</v>
      </c>
      <c r="BW104" s="22" t="s">
        <v>109</v>
      </c>
      <c r="BX104" s="22" t="s">
        <v>80</v>
      </c>
      <c r="CL104" s="22" t="s">
        <v>1</v>
      </c>
    </row>
    <row r="105" spans="1:90" s="1" customFormat="1" ht="30" customHeight="1">
      <c r="B105" s="29"/>
      <c r="AR105" s="29"/>
    </row>
    <row r="106" spans="1:90" s="1" customFormat="1" ht="7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29"/>
    </row>
  </sheetData>
  <mergeCells count="78">
    <mergeCell ref="K102:AF102"/>
    <mergeCell ref="K103:AF103"/>
    <mergeCell ref="K104:AF104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C92:G92"/>
    <mergeCell ref="I92:AF92"/>
    <mergeCell ref="J95:AF95"/>
    <mergeCell ref="K96:AF96"/>
    <mergeCell ref="K97:AF97"/>
    <mergeCell ref="AN102:AP102"/>
    <mergeCell ref="AN103:AP103"/>
    <mergeCell ref="AN104:AP104"/>
    <mergeCell ref="E102:I102"/>
    <mergeCell ref="D95:H95"/>
    <mergeCell ref="E96:I96"/>
    <mergeCell ref="E97:I97"/>
    <mergeCell ref="E98:I98"/>
    <mergeCell ref="E99:I99"/>
    <mergeCell ref="E100:I100"/>
    <mergeCell ref="E101:I101"/>
    <mergeCell ref="E103:I103"/>
    <mergeCell ref="E104:I104"/>
    <mergeCell ref="AG104:AM104"/>
    <mergeCell ref="AG103:AM103"/>
    <mergeCell ref="K98:AF98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K99:AF99"/>
    <mergeCell ref="K100:AF100"/>
    <mergeCell ref="K101:AF101"/>
    <mergeCell ref="AG94:AM94"/>
    <mergeCell ref="AN94:AP94"/>
    <mergeCell ref="X35:AB35"/>
    <mergeCell ref="AK35:AO35"/>
    <mergeCell ref="AK31:AO31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W32:AE32"/>
    <mergeCell ref="AK32:AO32"/>
    <mergeCell ref="W33:AE33"/>
    <mergeCell ref="AK33:AO33"/>
    <mergeCell ref="AK26:AO26"/>
    <mergeCell ref="W29:AE29"/>
    <mergeCell ref="AK29:AO29"/>
    <mergeCell ref="W30:AE30"/>
    <mergeCell ref="AK30:AO30"/>
  </mergeCells>
  <hyperlinks>
    <hyperlink ref="A96" location="'1 - REKAPITULÁCIA pč.101-...'!C2" display="/"/>
    <hyperlink ref="A97" location="'101 - OKNO  p.č.101-Výrob...'!C2" display="/"/>
    <hyperlink ref="A98" location="'102 - OKNO  p.č.102-Výrob...'!C2" display="/"/>
    <hyperlink ref="A99" location="'103 - OKNO  p.č.103-Výrob...'!C2" display="/"/>
    <hyperlink ref="A100" location="'104 - OKNO  p.č.104-Výrob...'!C2" display="/"/>
    <hyperlink ref="A101" location="'105 - OKNO  p.č.105-Výrob...'!C2" display="/"/>
    <hyperlink ref="A102" location="'106 - OKNO  p.č.106-Výrob...'!C2" display="/"/>
    <hyperlink ref="A103" location="'107 - DVERE  p.č.107-Výro...'!C2" display="/"/>
    <hyperlink ref="A104" location="'101x - OKNO   p.č.101x- 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126"/>
  <sheetViews>
    <sheetView showGridLines="0" topLeftCell="A85" zoomScaleNormal="100" workbookViewId="0">
      <selection activeCell="X7" sqref="X7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9" width="20.109375" style="90" customWidth="1"/>
    <col min="10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4" t="s">
        <v>85</v>
      </c>
    </row>
    <row r="3" spans="2:46" ht="7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73</v>
      </c>
    </row>
    <row r="4" spans="2:46" ht="25" customHeight="1">
      <c r="B4" s="17"/>
      <c r="D4" s="18" t="s">
        <v>110</v>
      </c>
      <c r="L4" s="17"/>
      <c r="M4" s="92" t="s">
        <v>9</v>
      </c>
      <c r="AT4" s="14" t="s">
        <v>3</v>
      </c>
    </row>
    <row r="5" spans="2:46" ht="7" customHeight="1">
      <c r="B5" s="17"/>
      <c r="L5" s="17"/>
    </row>
    <row r="6" spans="2:46" ht="12" customHeight="1">
      <c r="B6" s="17"/>
      <c r="D6" s="24" t="s">
        <v>12</v>
      </c>
      <c r="L6" s="17"/>
    </row>
    <row r="7" spans="2:46" ht="16.5" customHeight="1">
      <c r="B7" s="17"/>
      <c r="E7" s="232" t="str">
        <f>'Rekapitulácia stavby'!K6</f>
        <v>Výroba a montáž okien s príslušenstvom - EUBA</v>
      </c>
      <c r="F7" s="233"/>
      <c r="G7" s="233"/>
      <c r="H7" s="233"/>
      <c r="L7" s="17"/>
    </row>
    <row r="8" spans="2:46" ht="12" customHeight="1">
      <c r="B8" s="17"/>
      <c r="D8" s="24" t="s">
        <v>111</v>
      </c>
      <c r="L8" s="17"/>
    </row>
    <row r="9" spans="2:46" s="1" customFormat="1" ht="16.5" customHeight="1">
      <c r="B9" s="29"/>
      <c r="E9" s="232" t="s">
        <v>112</v>
      </c>
      <c r="F9" s="231"/>
      <c r="G9" s="231"/>
      <c r="H9" s="231"/>
      <c r="I9" s="93"/>
      <c r="L9" s="29"/>
    </row>
    <row r="10" spans="2:46" s="1" customFormat="1" ht="12" customHeight="1">
      <c r="B10" s="29"/>
      <c r="D10" s="24" t="s">
        <v>113</v>
      </c>
      <c r="I10" s="93"/>
      <c r="L10" s="29"/>
    </row>
    <row r="11" spans="2:46" s="1" customFormat="1" ht="37" customHeight="1">
      <c r="B11" s="29"/>
      <c r="E11" s="200" t="s">
        <v>301</v>
      </c>
      <c r="F11" s="231"/>
      <c r="G11" s="231"/>
      <c r="H11" s="231"/>
      <c r="I11" s="93"/>
      <c r="L11" s="29"/>
    </row>
    <row r="12" spans="2:46" s="1" customFormat="1">
      <c r="B12" s="29"/>
      <c r="I12" s="93"/>
      <c r="L12" s="29"/>
    </row>
    <row r="13" spans="2:46" s="1" customFormat="1" ht="12" customHeight="1">
      <c r="B13" s="29"/>
      <c r="D13" s="24" t="s">
        <v>14</v>
      </c>
      <c r="F13" s="22" t="s">
        <v>1</v>
      </c>
      <c r="I13" s="94" t="s">
        <v>15</v>
      </c>
      <c r="J13" s="22" t="s">
        <v>1</v>
      </c>
      <c r="L13" s="29"/>
    </row>
    <row r="14" spans="2:46" s="1" customFormat="1" ht="12" customHeight="1">
      <c r="B14" s="29"/>
      <c r="D14" s="24" t="s">
        <v>16</v>
      </c>
      <c r="F14" s="22" t="s">
        <v>17</v>
      </c>
      <c r="I14" s="94" t="s">
        <v>18</v>
      </c>
      <c r="J14" s="49">
        <v>43635</v>
      </c>
      <c r="L14" s="29"/>
    </row>
    <row r="15" spans="2:46" s="1" customFormat="1" ht="10.9" customHeight="1">
      <c r="B15" s="29"/>
      <c r="I15" s="93"/>
      <c r="L15" s="29"/>
    </row>
    <row r="16" spans="2:46" s="1" customFormat="1" ht="12" customHeight="1">
      <c r="B16" s="29"/>
      <c r="D16" s="24" t="s">
        <v>20</v>
      </c>
      <c r="I16" s="94" t="s">
        <v>21</v>
      </c>
      <c r="J16" s="22" t="s">
        <v>1</v>
      </c>
      <c r="L16" s="29"/>
    </row>
    <row r="17" spans="2:12" s="1" customFormat="1" ht="18" customHeight="1">
      <c r="B17" s="29"/>
      <c r="E17" s="22" t="s">
        <v>22</v>
      </c>
      <c r="I17" s="94" t="s">
        <v>23</v>
      </c>
      <c r="J17" s="22" t="s">
        <v>1</v>
      </c>
      <c r="L17" s="29"/>
    </row>
    <row r="18" spans="2:12" s="1" customFormat="1" ht="7" customHeight="1">
      <c r="B18" s="29"/>
      <c r="I18" s="93"/>
      <c r="L18" s="29"/>
    </row>
    <row r="19" spans="2:12" s="1" customFormat="1" ht="12" customHeight="1">
      <c r="B19" s="29"/>
      <c r="D19" s="24" t="s">
        <v>24</v>
      </c>
      <c r="I19" s="94" t="s">
        <v>21</v>
      </c>
      <c r="J19" s="25" t="str">
        <f>'Rekapitulácia stavby'!AN13</f>
        <v>Vyplň údaj</v>
      </c>
      <c r="L19" s="29"/>
    </row>
    <row r="20" spans="2:12" s="1" customFormat="1" ht="18" customHeight="1">
      <c r="B20" s="29"/>
      <c r="E20" s="234" t="str">
        <f>'Rekapitulácia stavby'!E14</f>
        <v>Vyplň údaj</v>
      </c>
      <c r="F20" s="203"/>
      <c r="G20" s="203"/>
      <c r="H20" s="203"/>
      <c r="I20" s="94" t="s">
        <v>23</v>
      </c>
      <c r="J20" s="25" t="str">
        <f>'Rekapitulácia stavby'!AN14</f>
        <v>Vyplň údaj</v>
      </c>
      <c r="L20" s="29"/>
    </row>
    <row r="21" spans="2:12" s="1" customFormat="1" ht="7" customHeight="1">
      <c r="B21" s="29"/>
      <c r="I21" s="93"/>
      <c r="L21" s="29"/>
    </row>
    <row r="22" spans="2:12" s="1" customFormat="1" ht="12" customHeight="1">
      <c r="B22" s="29"/>
      <c r="D22" s="24" t="s">
        <v>26</v>
      </c>
      <c r="I22" s="94" t="s">
        <v>21</v>
      </c>
      <c r="J22" s="22" t="s">
        <v>1</v>
      </c>
      <c r="L22" s="29"/>
    </row>
    <row r="23" spans="2:12" s="1" customFormat="1" ht="18" customHeight="1">
      <c r="B23" s="29"/>
      <c r="E23" s="22" t="s">
        <v>27</v>
      </c>
      <c r="I23" s="94" t="s">
        <v>23</v>
      </c>
      <c r="J23" s="22" t="s">
        <v>1</v>
      </c>
      <c r="L23" s="29"/>
    </row>
    <row r="24" spans="2:12" s="1" customFormat="1" ht="7" customHeight="1">
      <c r="B24" s="29"/>
      <c r="I24" s="93"/>
      <c r="L24" s="29"/>
    </row>
    <row r="25" spans="2:12" s="1" customFormat="1" ht="12" customHeight="1">
      <c r="B25" s="29"/>
      <c r="D25" s="24" t="s">
        <v>30</v>
      </c>
      <c r="I25" s="94" t="s">
        <v>21</v>
      </c>
      <c r="J25" s="22" t="s">
        <v>1</v>
      </c>
      <c r="L25" s="29"/>
    </row>
    <row r="26" spans="2:12" s="1" customFormat="1" ht="18" customHeight="1">
      <c r="B26" s="29"/>
      <c r="E26" s="22" t="s">
        <v>31</v>
      </c>
      <c r="I26" s="94" t="s">
        <v>23</v>
      </c>
      <c r="J26" s="22" t="s">
        <v>1</v>
      </c>
      <c r="L26" s="29"/>
    </row>
    <row r="27" spans="2:12" s="1" customFormat="1" ht="7" customHeight="1">
      <c r="B27" s="29"/>
      <c r="I27" s="93"/>
      <c r="L27" s="29"/>
    </row>
    <row r="28" spans="2:12" s="1" customFormat="1" ht="12" customHeight="1">
      <c r="B28" s="29"/>
      <c r="D28" s="24" t="s">
        <v>32</v>
      </c>
      <c r="I28" s="93"/>
      <c r="L28" s="29"/>
    </row>
    <row r="29" spans="2:12" s="7" customFormat="1" ht="16.5" customHeight="1">
      <c r="B29" s="95"/>
      <c r="E29" s="207" t="s">
        <v>1</v>
      </c>
      <c r="F29" s="207"/>
      <c r="G29" s="207"/>
      <c r="H29" s="207"/>
      <c r="I29" s="96"/>
      <c r="L29" s="95"/>
    </row>
    <row r="30" spans="2:12" s="1" customFormat="1" ht="7" customHeight="1">
      <c r="B30" s="29"/>
      <c r="I30" s="93"/>
      <c r="L30" s="29"/>
    </row>
    <row r="31" spans="2:12" s="1" customFormat="1" ht="7" customHeight="1">
      <c r="B31" s="29"/>
      <c r="D31" s="50"/>
      <c r="E31" s="50"/>
      <c r="F31" s="50"/>
      <c r="G31" s="50"/>
      <c r="H31" s="50"/>
      <c r="I31" s="97"/>
      <c r="J31" s="50"/>
      <c r="K31" s="50"/>
      <c r="L31" s="29"/>
    </row>
    <row r="32" spans="2:12" s="1" customFormat="1" ht="25.4" customHeight="1">
      <c r="B32" s="29"/>
      <c r="D32" s="98" t="s">
        <v>33</v>
      </c>
      <c r="I32" s="93"/>
      <c r="J32" s="63">
        <f>ROUND(J122, 2)</f>
        <v>0</v>
      </c>
      <c r="L32" s="29"/>
    </row>
    <row r="33" spans="2:12" s="1" customFormat="1" ht="7" customHeight="1">
      <c r="B33" s="29"/>
      <c r="D33" s="50"/>
      <c r="E33" s="50"/>
      <c r="F33" s="50"/>
      <c r="G33" s="50"/>
      <c r="H33" s="50"/>
      <c r="I33" s="97"/>
      <c r="J33" s="50"/>
      <c r="K33" s="50"/>
      <c r="L33" s="29"/>
    </row>
    <row r="34" spans="2:12" s="1" customFormat="1" ht="14.5" customHeight="1">
      <c r="B34" s="29"/>
      <c r="F34" s="32" t="s">
        <v>35</v>
      </c>
      <c r="I34" s="99" t="s">
        <v>34</v>
      </c>
      <c r="J34" s="32" t="s">
        <v>36</v>
      </c>
      <c r="L34" s="29"/>
    </row>
    <row r="35" spans="2:12" s="1" customFormat="1" ht="14.5" customHeight="1">
      <c r="B35" s="29"/>
      <c r="D35" s="100" t="s">
        <v>37</v>
      </c>
      <c r="E35" s="24" t="s">
        <v>38</v>
      </c>
      <c r="F35" s="101">
        <f>ROUND((SUM(BE122:BE125)),  2)</f>
        <v>0</v>
      </c>
      <c r="I35" s="102">
        <v>0.2</v>
      </c>
      <c r="J35" s="101">
        <f>ROUND(((SUM(BE122:BE125))*I35),  2)</f>
        <v>0</v>
      </c>
      <c r="L35" s="29"/>
    </row>
    <row r="36" spans="2:12" s="1" customFormat="1" ht="14.5" customHeight="1">
      <c r="B36" s="29"/>
      <c r="E36" s="24" t="s">
        <v>39</v>
      </c>
      <c r="F36" s="101">
        <f>ROUND((SUM(BF122:BF125)),  2)</f>
        <v>0</v>
      </c>
      <c r="I36" s="102">
        <v>0.2</v>
      </c>
      <c r="J36" s="101">
        <f>ROUND(((SUM(BF122:BF125))*I36),  2)</f>
        <v>0</v>
      </c>
      <c r="L36" s="29"/>
    </row>
    <row r="37" spans="2:12" s="1" customFormat="1" ht="14.5" hidden="1" customHeight="1">
      <c r="B37" s="29"/>
      <c r="E37" s="24" t="s">
        <v>40</v>
      </c>
      <c r="F37" s="101">
        <f>ROUND((SUM(BG122:BG125)),  2)</f>
        <v>0</v>
      </c>
      <c r="I37" s="102">
        <v>0.2</v>
      </c>
      <c r="J37" s="101">
        <f>0</f>
        <v>0</v>
      </c>
      <c r="L37" s="29"/>
    </row>
    <row r="38" spans="2:12" s="1" customFormat="1" ht="14.5" hidden="1" customHeight="1">
      <c r="B38" s="29"/>
      <c r="E38" s="24" t="s">
        <v>41</v>
      </c>
      <c r="F38" s="101">
        <f>ROUND((SUM(BH122:BH125)),  2)</f>
        <v>0</v>
      </c>
      <c r="I38" s="102">
        <v>0.2</v>
      </c>
      <c r="J38" s="101">
        <f>0</f>
        <v>0</v>
      </c>
      <c r="L38" s="29"/>
    </row>
    <row r="39" spans="2:12" s="1" customFormat="1" ht="14.5" hidden="1" customHeight="1">
      <c r="B39" s="29"/>
      <c r="E39" s="24" t="s">
        <v>42</v>
      </c>
      <c r="F39" s="101">
        <f>ROUND((SUM(BI122:BI125)),  2)</f>
        <v>0</v>
      </c>
      <c r="I39" s="102">
        <v>0</v>
      </c>
      <c r="J39" s="101">
        <f>0</f>
        <v>0</v>
      </c>
      <c r="L39" s="29"/>
    </row>
    <row r="40" spans="2:12" s="1" customFormat="1" ht="7" customHeight="1">
      <c r="B40" s="29"/>
      <c r="I40" s="93"/>
      <c r="L40" s="29"/>
    </row>
    <row r="41" spans="2:12" s="1" customFormat="1" ht="25.4" customHeight="1">
      <c r="B41" s="29"/>
      <c r="C41" s="103"/>
      <c r="D41" s="104" t="s">
        <v>43</v>
      </c>
      <c r="E41" s="54"/>
      <c r="F41" s="54"/>
      <c r="G41" s="105" t="s">
        <v>44</v>
      </c>
      <c r="H41" s="106" t="s">
        <v>45</v>
      </c>
      <c r="I41" s="107"/>
      <c r="J41" s="108">
        <f>SUM(J32:J39)</f>
        <v>0</v>
      </c>
      <c r="K41" s="109"/>
      <c r="L41" s="29"/>
    </row>
    <row r="42" spans="2:12" s="1" customFormat="1" ht="14.5" customHeight="1">
      <c r="B42" s="29"/>
      <c r="I42" s="93"/>
      <c r="L42" s="29"/>
    </row>
    <row r="43" spans="2:12" ht="14.5" customHeight="1">
      <c r="B43" s="17"/>
      <c r="L43" s="17"/>
    </row>
    <row r="44" spans="2:12" ht="14.5" customHeight="1">
      <c r="B44" s="17"/>
      <c r="L44" s="17"/>
    </row>
    <row r="45" spans="2:12" ht="14.5" customHeight="1">
      <c r="B45" s="17"/>
      <c r="L45" s="17"/>
    </row>
    <row r="46" spans="2:12" ht="14.5" customHeight="1">
      <c r="B46" s="17"/>
      <c r="L46" s="17"/>
    </row>
    <row r="47" spans="2:12" ht="14.5" customHeight="1">
      <c r="B47" s="17"/>
      <c r="L47" s="17"/>
    </row>
    <row r="48" spans="2:12" ht="14.5" customHeight="1">
      <c r="B48" s="17"/>
      <c r="L48" s="17"/>
    </row>
    <row r="49" spans="2:12" ht="14.5" customHeight="1">
      <c r="B49" s="17"/>
      <c r="L49" s="17"/>
    </row>
    <row r="50" spans="2:12" s="1" customFormat="1" ht="14.5" customHeight="1">
      <c r="B50" s="29"/>
      <c r="D50" s="38" t="s">
        <v>46</v>
      </c>
      <c r="E50" s="39"/>
      <c r="F50" s="39"/>
      <c r="G50" s="38" t="s">
        <v>47</v>
      </c>
      <c r="H50" s="39"/>
      <c r="I50" s="110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5">
      <c r="B61" s="29"/>
      <c r="D61" s="40" t="s">
        <v>48</v>
      </c>
      <c r="E61" s="31"/>
      <c r="F61" s="111" t="s">
        <v>49</v>
      </c>
      <c r="G61" s="40" t="s">
        <v>48</v>
      </c>
      <c r="H61" s="31"/>
      <c r="I61" s="112"/>
      <c r="J61" s="113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3">
      <c r="B65" s="29"/>
      <c r="D65" s="38" t="s">
        <v>50</v>
      </c>
      <c r="E65" s="39"/>
      <c r="F65" s="39"/>
      <c r="G65" s="38" t="s">
        <v>51</v>
      </c>
      <c r="H65" s="39"/>
      <c r="I65" s="110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5">
      <c r="B76" s="29"/>
      <c r="D76" s="40" t="s">
        <v>48</v>
      </c>
      <c r="E76" s="31"/>
      <c r="F76" s="111" t="s">
        <v>49</v>
      </c>
      <c r="G76" s="40" t="s">
        <v>48</v>
      </c>
      <c r="H76" s="31"/>
      <c r="I76" s="112"/>
      <c r="J76" s="113" t="s">
        <v>49</v>
      </c>
      <c r="K76" s="31"/>
      <c r="L76" s="29"/>
    </row>
    <row r="77" spans="2:12" s="1" customFormat="1" ht="14.5" customHeight="1">
      <c r="B77" s="41"/>
      <c r="C77" s="42"/>
      <c r="D77" s="42"/>
      <c r="E77" s="42"/>
      <c r="F77" s="42"/>
      <c r="G77" s="42"/>
      <c r="H77" s="42"/>
      <c r="I77" s="114"/>
      <c r="J77" s="42"/>
      <c r="K77" s="42"/>
      <c r="L77" s="29"/>
    </row>
    <row r="81" spans="2:12" s="1" customFormat="1" ht="7" customHeight="1">
      <c r="B81" s="43"/>
      <c r="C81" s="44"/>
      <c r="D81" s="44"/>
      <c r="E81" s="44"/>
      <c r="F81" s="44"/>
      <c r="G81" s="44"/>
      <c r="H81" s="44"/>
      <c r="I81" s="115"/>
      <c r="J81" s="44"/>
      <c r="K81" s="44"/>
      <c r="L81" s="29"/>
    </row>
    <row r="82" spans="2:12" s="1" customFormat="1" ht="25" customHeight="1">
      <c r="B82" s="29"/>
      <c r="C82" s="18" t="s">
        <v>114</v>
      </c>
      <c r="I82" s="93"/>
      <c r="L82" s="29"/>
    </row>
    <row r="83" spans="2:12" s="1" customFormat="1" ht="7" customHeight="1">
      <c r="B83" s="29"/>
      <c r="I83" s="93"/>
      <c r="L83" s="29"/>
    </row>
    <row r="84" spans="2:12" s="1" customFormat="1" ht="12" customHeight="1">
      <c r="B84" s="29"/>
      <c r="C84" s="24" t="s">
        <v>12</v>
      </c>
      <c r="I84" s="93"/>
      <c r="L84" s="29"/>
    </row>
    <row r="85" spans="2:12" s="1" customFormat="1" ht="16.5" customHeight="1">
      <c r="B85" s="29"/>
      <c r="E85" s="232" t="str">
        <f>E7</f>
        <v>Výroba a montáž okien s príslušenstvom - EUBA</v>
      </c>
      <c r="F85" s="233"/>
      <c r="G85" s="233"/>
      <c r="H85" s="233"/>
      <c r="I85" s="93"/>
      <c r="L85" s="29"/>
    </row>
    <row r="86" spans="2:12" ht="12" customHeight="1">
      <c r="B86" s="17"/>
      <c r="C86" s="24" t="s">
        <v>111</v>
      </c>
      <c r="L86" s="17"/>
    </row>
    <row r="87" spans="2:12" s="1" customFormat="1" ht="16.5" customHeight="1">
      <c r="B87" s="29"/>
      <c r="E87" s="232" t="s">
        <v>112</v>
      </c>
      <c r="F87" s="231"/>
      <c r="G87" s="231"/>
      <c r="H87" s="231"/>
      <c r="I87" s="93"/>
      <c r="L87" s="29"/>
    </row>
    <row r="88" spans="2:12" s="1" customFormat="1" ht="12" customHeight="1">
      <c r="B88" s="29"/>
      <c r="C88" s="24" t="s">
        <v>113</v>
      </c>
      <c r="I88" s="93"/>
      <c r="L88" s="29"/>
    </row>
    <row r="89" spans="2:12" s="1" customFormat="1" ht="27.75" customHeight="1">
      <c r="B89" s="29"/>
      <c r="E89" s="200" t="str">
        <f>E11</f>
        <v xml:space="preserve">1 - REKAPITULÁCIA pč.102 Výroba a montáž okien s príslušenstvom  </v>
      </c>
      <c r="F89" s="231"/>
      <c r="G89" s="231"/>
      <c r="H89" s="231"/>
      <c r="I89" s="93"/>
      <c r="L89" s="29"/>
    </row>
    <row r="90" spans="2:12" s="1" customFormat="1" ht="7" customHeight="1">
      <c r="B90" s="29"/>
      <c r="I90" s="93"/>
      <c r="L90" s="29"/>
    </row>
    <row r="91" spans="2:12" s="1" customFormat="1" ht="12" customHeight="1">
      <c r="B91" s="29"/>
      <c r="C91" s="24" t="s">
        <v>16</v>
      </c>
      <c r="F91" s="22" t="str">
        <f>F14</f>
        <v>Dolnozemská cesta 1, 852 35 Bratislava</v>
      </c>
      <c r="I91" s="94" t="s">
        <v>18</v>
      </c>
      <c r="J91" s="49">
        <f>IF(J14="","",J14)</f>
        <v>43635</v>
      </c>
      <c r="L91" s="29"/>
    </row>
    <row r="92" spans="2:12" s="1" customFormat="1" ht="7" customHeight="1">
      <c r="B92" s="29"/>
      <c r="I92" s="93"/>
      <c r="L92" s="29"/>
    </row>
    <row r="93" spans="2:12" s="1" customFormat="1" ht="28" customHeight="1">
      <c r="B93" s="29"/>
      <c r="C93" s="24" t="s">
        <v>20</v>
      </c>
      <c r="F93" s="22" t="str">
        <f>E17</f>
        <v>Ekonomická univerzita v Bratislave</v>
      </c>
      <c r="I93" s="94" t="s">
        <v>26</v>
      </c>
      <c r="J93" s="27" t="str">
        <f>E23</f>
        <v>Ing.arch. Rastislav Mikluš</v>
      </c>
      <c r="L93" s="29"/>
    </row>
    <row r="94" spans="2:12" s="1" customFormat="1" ht="15.25" customHeight="1">
      <c r="B94" s="29"/>
      <c r="C94" s="24" t="s">
        <v>24</v>
      </c>
      <c r="F94" s="22" t="str">
        <f>IF(E20="","",E20)</f>
        <v>Vyplň údaj</v>
      </c>
      <c r="I94" s="94" t="s">
        <v>30</v>
      </c>
      <c r="J94" s="27" t="str">
        <f>E26</f>
        <v>Žákovičová</v>
      </c>
      <c r="L94" s="29"/>
    </row>
    <row r="95" spans="2:12" s="1" customFormat="1" ht="10.4" customHeight="1">
      <c r="B95" s="29"/>
      <c r="I95" s="93"/>
      <c r="L95" s="29"/>
    </row>
    <row r="96" spans="2:12" s="1" customFormat="1" ht="29.25" customHeight="1">
      <c r="B96" s="29"/>
      <c r="C96" s="116" t="s">
        <v>115</v>
      </c>
      <c r="D96" s="103"/>
      <c r="E96" s="103"/>
      <c r="F96" s="103"/>
      <c r="G96" s="103"/>
      <c r="H96" s="103"/>
      <c r="I96" s="117"/>
      <c r="J96" s="118" t="s">
        <v>116</v>
      </c>
      <c r="K96" s="103"/>
      <c r="L96" s="29"/>
    </row>
    <row r="97" spans="2:47" s="1" customFormat="1" ht="10.4" customHeight="1">
      <c r="B97" s="29"/>
      <c r="I97" s="93"/>
      <c r="L97" s="29"/>
    </row>
    <row r="98" spans="2:47" s="1" customFormat="1" ht="22.9" customHeight="1">
      <c r="B98" s="29"/>
      <c r="C98" s="119" t="s">
        <v>117</v>
      </c>
      <c r="I98" s="93"/>
      <c r="J98" s="63">
        <f>J122</f>
        <v>0</v>
      </c>
      <c r="L98" s="29"/>
      <c r="AU98" s="14" t="s">
        <v>118</v>
      </c>
    </row>
    <row r="99" spans="2:47" s="8" customFormat="1" ht="25" customHeight="1">
      <c r="B99" s="120"/>
      <c r="D99" s="121" t="s">
        <v>119</v>
      </c>
      <c r="E99" s="122"/>
      <c r="F99" s="122"/>
      <c r="G99" s="122"/>
      <c r="H99" s="122"/>
      <c r="I99" s="123"/>
      <c r="J99" s="124">
        <f>J123</f>
        <v>0</v>
      </c>
      <c r="L99" s="120"/>
    </row>
    <row r="100" spans="2:47" s="9" customFormat="1" ht="19.899999999999999" customHeight="1">
      <c r="B100" s="125"/>
      <c r="D100" s="126" t="s">
        <v>120</v>
      </c>
      <c r="E100" s="127"/>
      <c r="F100" s="127"/>
      <c r="G100" s="127"/>
      <c r="H100" s="127"/>
      <c r="I100" s="128"/>
      <c r="J100" s="129">
        <f>J124</f>
        <v>0</v>
      </c>
      <c r="L100" s="125"/>
    </row>
    <row r="101" spans="2:47" s="1" customFormat="1" ht="21.75" customHeight="1">
      <c r="B101" s="29"/>
      <c r="I101" s="93"/>
      <c r="L101" s="29"/>
    </row>
    <row r="102" spans="2:47" s="1" customFormat="1" ht="7" customHeight="1">
      <c r="B102" s="41"/>
      <c r="C102" s="42"/>
      <c r="D102" s="42"/>
      <c r="E102" s="42"/>
      <c r="F102" s="42"/>
      <c r="G102" s="42"/>
      <c r="H102" s="42"/>
      <c r="I102" s="114"/>
      <c r="J102" s="42"/>
      <c r="K102" s="42"/>
      <c r="L102" s="29"/>
    </row>
    <row r="106" spans="2:47" s="1" customFormat="1" ht="7" customHeight="1">
      <c r="B106" s="43"/>
      <c r="C106" s="44"/>
      <c r="D106" s="44"/>
      <c r="E106" s="44"/>
      <c r="F106" s="44"/>
      <c r="G106" s="44"/>
      <c r="H106" s="44"/>
      <c r="I106" s="115"/>
      <c r="J106" s="44"/>
      <c r="K106" s="44"/>
      <c r="L106" s="29"/>
    </row>
    <row r="107" spans="2:47" s="1" customFormat="1" ht="25" customHeight="1">
      <c r="B107" s="29"/>
      <c r="C107" s="18" t="s">
        <v>121</v>
      </c>
      <c r="I107" s="93"/>
      <c r="L107" s="29"/>
    </row>
    <row r="108" spans="2:47" s="1" customFormat="1" ht="7" customHeight="1">
      <c r="B108" s="29"/>
      <c r="I108" s="93"/>
      <c r="L108" s="29"/>
    </row>
    <row r="109" spans="2:47" s="1" customFormat="1" ht="12" customHeight="1">
      <c r="B109" s="29"/>
      <c r="C109" s="24" t="s">
        <v>12</v>
      </c>
      <c r="I109" s="93"/>
      <c r="L109" s="29"/>
    </row>
    <row r="110" spans="2:47" s="1" customFormat="1" ht="16.5" customHeight="1">
      <c r="B110" s="29"/>
      <c r="E110" s="232" t="str">
        <f>E7</f>
        <v>Výroba a montáž okien s príslušenstvom - EUBA</v>
      </c>
      <c r="F110" s="233"/>
      <c r="G110" s="233"/>
      <c r="H110" s="233"/>
      <c r="I110" s="93"/>
      <c r="L110" s="29"/>
    </row>
    <row r="111" spans="2:47" ht="12" customHeight="1">
      <c r="B111" s="17"/>
      <c r="C111" s="24" t="s">
        <v>111</v>
      </c>
      <c r="L111" s="17"/>
    </row>
    <row r="112" spans="2:47" s="1" customFormat="1" ht="16.5" customHeight="1">
      <c r="B112" s="29"/>
      <c r="E112" s="232" t="s">
        <v>112</v>
      </c>
      <c r="F112" s="231"/>
      <c r="G112" s="231"/>
      <c r="H112" s="231"/>
      <c r="I112" s="93"/>
      <c r="L112" s="29"/>
    </row>
    <row r="113" spans="2:65" s="1" customFormat="1" ht="12" customHeight="1">
      <c r="B113" s="29"/>
      <c r="C113" s="24" t="s">
        <v>113</v>
      </c>
      <c r="I113" s="93"/>
      <c r="L113" s="29"/>
    </row>
    <row r="114" spans="2:65" s="1" customFormat="1" ht="25.5" customHeight="1">
      <c r="B114" s="29"/>
      <c r="E114" s="200" t="str">
        <f>E11</f>
        <v xml:space="preserve">1 - REKAPITULÁCIA pč.102 Výroba a montáž okien s príslušenstvom  </v>
      </c>
      <c r="F114" s="231"/>
      <c r="G114" s="231"/>
      <c r="H114" s="231"/>
      <c r="I114" s="93"/>
      <c r="L114" s="29"/>
    </row>
    <row r="115" spans="2:65" s="1" customFormat="1" ht="7" customHeight="1">
      <c r="B115" s="29"/>
      <c r="I115" s="93"/>
      <c r="L115" s="29"/>
    </row>
    <row r="116" spans="2:65" s="1" customFormat="1" ht="12" customHeight="1">
      <c r="B116" s="29"/>
      <c r="C116" s="24" t="s">
        <v>16</v>
      </c>
      <c r="F116" s="22" t="str">
        <f>F14</f>
        <v>Dolnozemská cesta 1, 852 35 Bratislava</v>
      </c>
      <c r="I116" s="94" t="s">
        <v>18</v>
      </c>
      <c r="J116" s="49">
        <f>IF(J14="","",J14)</f>
        <v>43635</v>
      </c>
      <c r="L116" s="29"/>
    </row>
    <row r="117" spans="2:65" s="1" customFormat="1" ht="7" customHeight="1">
      <c r="B117" s="29"/>
      <c r="I117" s="93"/>
      <c r="L117" s="29"/>
    </row>
    <row r="118" spans="2:65" s="1" customFormat="1" ht="28" customHeight="1">
      <c r="B118" s="29"/>
      <c r="C118" s="24" t="s">
        <v>20</v>
      </c>
      <c r="F118" s="22" t="str">
        <f>E17</f>
        <v>Ekonomická univerzita v Bratislave</v>
      </c>
      <c r="I118" s="94" t="s">
        <v>26</v>
      </c>
      <c r="J118" s="27" t="str">
        <f>E23</f>
        <v>Ing.arch. Rastislav Mikluš</v>
      </c>
      <c r="L118" s="29"/>
    </row>
    <row r="119" spans="2:65" s="1" customFormat="1" ht="15.25" customHeight="1">
      <c r="B119" s="29"/>
      <c r="C119" s="24" t="s">
        <v>24</v>
      </c>
      <c r="F119" s="22" t="str">
        <f>IF(E20="","",E20)</f>
        <v>Vyplň údaj</v>
      </c>
      <c r="I119" s="94" t="s">
        <v>30</v>
      </c>
      <c r="J119" s="27" t="str">
        <f>E26</f>
        <v>Žákovičová</v>
      </c>
      <c r="L119" s="29"/>
    </row>
    <row r="120" spans="2:65" s="1" customFormat="1" ht="10.4" customHeight="1">
      <c r="B120" s="29"/>
      <c r="I120" s="93"/>
      <c r="L120" s="29"/>
    </row>
    <row r="121" spans="2:65" s="10" customFormat="1" ht="29.25" customHeight="1">
      <c r="B121" s="130"/>
      <c r="C121" s="131" t="s">
        <v>122</v>
      </c>
      <c r="D121" s="132" t="s">
        <v>58</v>
      </c>
      <c r="E121" s="132" t="s">
        <v>54</v>
      </c>
      <c r="F121" s="132" t="s">
        <v>55</v>
      </c>
      <c r="G121" s="132" t="s">
        <v>123</v>
      </c>
      <c r="H121" s="132" t="s">
        <v>124</v>
      </c>
      <c r="I121" s="133" t="s">
        <v>125</v>
      </c>
      <c r="J121" s="134" t="s">
        <v>116</v>
      </c>
      <c r="K121" s="135" t="s">
        <v>126</v>
      </c>
      <c r="L121" s="130"/>
      <c r="M121" s="56" t="s">
        <v>1</v>
      </c>
      <c r="N121" s="57" t="s">
        <v>37</v>
      </c>
      <c r="O121" s="57" t="s">
        <v>127</v>
      </c>
      <c r="P121" s="57" t="s">
        <v>128</v>
      </c>
      <c r="Q121" s="57" t="s">
        <v>129</v>
      </c>
      <c r="R121" s="57" t="s">
        <v>130</v>
      </c>
      <c r="S121" s="57" t="s">
        <v>131</v>
      </c>
      <c r="T121" s="58" t="s">
        <v>132</v>
      </c>
    </row>
    <row r="122" spans="2:65" s="1" customFormat="1" ht="22.9" customHeight="1">
      <c r="B122" s="29"/>
      <c r="C122" s="61" t="s">
        <v>117</v>
      </c>
      <c r="I122" s="93"/>
      <c r="J122" s="136">
        <f>BK122</f>
        <v>0</v>
      </c>
      <c r="L122" s="29"/>
      <c r="M122" s="59"/>
      <c r="N122" s="50"/>
      <c r="O122" s="50"/>
      <c r="P122" s="137">
        <f>P123</f>
        <v>0</v>
      </c>
      <c r="Q122" s="50"/>
      <c r="R122" s="137">
        <f>R123</f>
        <v>0</v>
      </c>
      <c r="S122" s="50"/>
      <c r="T122" s="138">
        <f>T123</f>
        <v>0</v>
      </c>
      <c r="AT122" s="14" t="s">
        <v>72</v>
      </c>
      <c r="AU122" s="14" t="s">
        <v>118</v>
      </c>
      <c r="BK122" s="139">
        <f>BK123</f>
        <v>0</v>
      </c>
    </row>
    <row r="123" spans="2:65" s="11" customFormat="1" ht="25.9" customHeight="1">
      <c r="B123" s="140"/>
      <c r="D123" s="141" t="s">
        <v>72</v>
      </c>
      <c r="E123" s="142" t="s">
        <v>133</v>
      </c>
      <c r="F123" s="142" t="s">
        <v>134</v>
      </c>
      <c r="I123" s="143"/>
      <c r="J123" s="144">
        <f>BK123</f>
        <v>0</v>
      </c>
      <c r="L123" s="140"/>
      <c r="M123" s="145"/>
      <c r="N123" s="146"/>
      <c r="O123" s="146"/>
      <c r="P123" s="147">
        <f>P124</f>
        <v>0</v>
      </c>
      <c r="Q123" s="146"/>
      <c r="R123" s="147">
        <f>R124</f>
        <v>0</v>
      </c>
      <c r="S123" s="146"/>
      <c r="T123" s="148">
        <f>T124</f>
        <v>0</v>
      </c>
      <c r="AR123" s="141" t="s">
        <v>79</v>
      </c>
      <c r="AT123" s="149" t="s">
        <v>72</v>
      </c>
      <c r="AU123" s="149" t="s">
        <v>73</v>
      </c>
      <c r="AY123" s="141" t="s">
        <v>135</v>
      </c>
      <c r="BK123" s="150">
        <f>BK124</f>
        <v>0</v>
      </c>
    </row>
    <row r="124" spans="2:65" s="11" customFormat="1" ht="22.9" customHeight="1">
      <c r="B124" s="140"/>
      <c r="D124" s="141" t="s">
        <v>72</v>
      </c>
      <c r="E124" s="151" t="s">
        <v>136</v>
      </c>
      <c r="F124" s="151" t="s">
        <v>137</v>
      </c>
      <c r="I124" s="143"/>
      <c r="J124" s="152">
        <f>BK124</f>
        <v>0</v>
      </c>
      <c r="L124" s="140"/>
      <c r="M124" s="145"/>
      <c r="N124" s="146"/>
      <c r="O124" s="146"/>
      <c r="P124" s="147">
        <f>SUM(P125:P125)</f>
        <v>0</v>
      </c>
      <c r="Q124" s="146"/>
      <c r="R124" s="147">
        <f>SUM(R125:R125)</f>
        <v>0</v>
      </c>
      <c r="S124" s="146"/>
      <c r="T124" s="148">
        <f>SUM(T125:T125)</f>
        <v>0</v>
      </c>
      <c r="AR124" s="141" t="s">
        <v>79</v>
      </c>
      <c r="AT124" s="149" t="s">
        <v>72</v>
      </c>
      <c r="AU124" s="149" t="s">
        <v>79</v>
      </c>
      <c r="AY124" s="141" t="s">
        <v>135</v>
      </c>
      <c r="BK124" s="150">
        <f>SUM(BK125:BK125)</f>
        <v>0</v>
      </c>
    </row>
    <row r="125" spans="2:65" s="1" customFormat="1" ht="16.5" customHeight="1">
      <c r="B125" s="153"/>
      <c r="C125" s="154" t="s">
        <v>84</v>
      </c>
      <c r="D125" s="154" t="s">
        <v>138</v>
      </c>
      <c r="E125" s="155" t="s">
        <v>89</v>
      </c>
      <c r="F125" s="156" t="s">
        <v>141</v>
      </c>
      <c r="G125" s="157" t="s">
        <v>139</v>
      </c>
      <c r="H125" s="158">
        <v>16</v>
      </c>
      <c r="I125" s="159">
        <f>'102 - OKNO  p.č.102-Výrob...'!J32</f>
        <v>0</v>
      </c>
      <c r="J125" s="158">
        <f t="shared" ref="J125" si="0">ROUND(I125*H125,3)</f>
        <v>0</v>
      </c>
      <c r="K125" s="156" t="s">
        <v>1</v>
      </c>
      <c r="L125" s="29"/>
      <c r="M125" s="160" t="s">
        <v>1</v>
      </c>
      <c r="N125" s="161" t="s">
        <v>39</v>
      </c>
      <c r="O125" s="52"/>
      <c r="P125" s="162">
        <f t="shared" ref="P125" si="1">O125*H125</f>
        <v>0</v>
      </c>
      <c r="Q125" s="162">
        <v>0</v>
      </c>
      <c r="R125" s="162">
        <f t="shared" ref="R125" si="2">Q125*H125</f>
        <v>0</v>
      </c>
      <c r="S125" s="162">
        <v>0</v>
      </c>
      <c r="T125" s="163">
        <f t="shared" ref="T125" si="3">S125*H125</f>
        <v>0</v>
      </c>
      <c r="AR125" s="164" t="s">
        <v>140</v>
      </c>
      <c r="AT125" s="164" t="s">
        <v>138</v>
      </c>
      <c r="AU125" s="164" t="s">
        <v>84</v>
      </c>
      <c r="AY125" s="14" t="s">
        <v>135</v>
      </c>
      <c r="BE125" s="165">
        <f t="shared" ref="BE125" si="4">IF(N125="základná",J125,0)</f>
        <v>0</v>
      </c>
      <c r="BF125" s="165">
        <f t="shared" ref="BF125" si="5">IF(N125="znížená",J125,0)</f>
        <v>0</v>
      </c>
      <c r="BG125" s="165">
        <f t="shared" ref="BG125" si="6">IF(N125="zákl. prenesená",J125,0)</f>
        <v>0</v>
      </c>
      <c r="BH125" s="165">
        <f t="shared" ref="BH125" si="7">IF(N125="zníž. prenesená",J125,0)</f>
        <v>0</v>
      </c>
      <c r="BI125" s="165">
        <f t="shared" ref="BI125" si="8">IF(N125="nulová",J125,0)</f>
        <v>0</v>
      </c>
      <c r="BJ125" s="14" t="s">
        <v>84</v>
      </c>
      <c r="BK125" s="166">
        <f t="shared" ref="BK125" si="9">ROUND(I125*H125,3)</f>
        <v>0</v>
      </c>
      <c r="BL125" s="14" t="s">
        <v>140</v>
      </c>
      <c r="BM125" s="164" t="s">
        <v>142</v>
      </c>
    </row>
    <row r="126" spans="2:65" s="1" customFormat="1" ht="7" customHeight="1">
      <c r="B126" s="41"/>
      <c r="C126" s="42"/>
      <c r="D126" s="42"/>
      <c r="E126" s="42"/>
      <c r="F126" s="42"/>
      <c r="G126" s="42"/>
      <c r="H126" s="42"/>
      <c r="I126" s="114"/>
      <c r="J126" s="42"/>
      <c r="K126" s="42"/>
      <c r="L126" s="29"/>
    </row>
  </sheetData>
  <autoFilter ref="C121:K125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188"/>
  <sheetViews>
    <sheetView showGridLines="0" tabSelected="1" topLeftCell="A112" zoomScaleNormal="100" workbookViewId="0">
      <selection activeCell="I140" sqref="I140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9" width="20.109375" style="90" customWidth="1"/>
    <col min="10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4" t="s">
        <v>91</v>
      </c>
    </row>
    <row r="3" spans="2:46" ht="7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73</v>
      </c>
    </row>
    <row r="4" spans="2:46" ht="25" customHeight="1">
      <c r="B4" s="17"/>
      <c r="D4" s="18" t="s">
        <v>110</v>
      </c>
      <c r="L4" s="17"/>
      <c r="M4" s="92" t="s">
        <v>9</v>
      </c>
      <c r="AT4" s="14" t="s">
        <v>3</v>
      </c>
    </row>
    <row r="5" spans="2:46" ht="7" customHeight="1">
      <c r="B5" s="17"/>
      <c r="L5" s="17"/>
    </row>
    <row r="6" spans="2:46" ht="12" customHeight="1">
      <c r="B6" s="17"/>
      <c r="D6" s="24" t="s">
        <v>12</v>
      </c>
      <c r="L6" s="17"/>
    </row>
    <row r="7" spans="2:46" ht="16.5" customHeight="1">
      <c r="B7" s="17"/>
      <c r="E7" s="232" t="str">
        <f>'Rekapitulácia stavby'!K6</f>
        <v>Výroba a montáž okien s príslušenstvom - EUBA</v>
      </c>
      <c r="F7" s="233"/>
      <c r="G7" s="233"/>
      <c r="H7" s="233"/>
      <c r="L7" s="17"/>
    </row>
    <row r="8" spans="2:46" ht="12" customHeight="1">
      <c r="B8" s="17"/>
      <c r="D8" s="24" t="s">
        <v>111</v>
      </c>
      <c r="L8" s="17"/>
    </row>
    <row r="9" spans="2:46" s="1" customFormat="1" ht="16.5" customHeight="1">
      <c r="B9" s="29"/>
      <c r="E9" s="232" t="s">
        <v>112</v>
      </c>
      <c r="F9" s="231"/>
      <c r="G9" s="231"/>
      <c r="H9" s="231"/>
      <c r="I9" s="93"/>
      <c r="L9" s="29"/>
    </row>
    <row r="10" spans="2:46" s="1" customFormat="1" ht="12" customHeight="1">
      <c r="B10" s="29"/>
      <c r="D10" s="24" t="s">
        <v>113</v>
      </c>
      <c r="I10" s="93"/>
      <c r="L10" s="29"/>
    </row>
    <row r="11" spans="2:46" s="1" customFormat="1" ht="37" customHeight="1">
      <c r="B11" s="29"/>
      <c r="E11" s="200" t="s">
        <v>274</v>
      </c>
      <c r="F11" s="231"/>
      <c r="G11" s="231"/>
      <c r="H11" s="231"/>
      <c r="I11" s="93"/>
      <c r="L11" s="29"/>
    </row>
    <row r="12" spans="2:46" s="1" customFormat="1">
      <c r="B12" s="29"/>
      <c r="I12" s="93"/>
      <c r="L12" s="29"/>
    </row>
    <row r="13" spans="2:46" s="1" customFormat="1" ht="12" customHeight="1">
      <c r="B13" s="29"/>
      <c r="D13" s="24" t="s">
        <v>14</v>
      </c>
      <c r="F13" s="22" t="s">
        <v>1</v>
      </c>
      <c r="I13" s="94" t="s">
        <v>15</v>
      </c>
      <c r="J13" s="22" t="s">
        <v>1</v>
      </c>
      <c r="L13" s="29"/>
    </row>
    <row r="14" spans="2:46" s="1" customFormat="1" ht="12" customHeight="1">
      <c r="B14" s="29"/>
      <c r="D14" s="24" t="s">
        <v>16</v>
      </c>
      <c r="F14" s="22" t="s">
        <v>17</v>
      </c>
      <c r="I14" s="94" t="s">
        <v>18</v>
      </c>
      <c r="J14" s="49" t="str">
        <f>'Rekapitulácia stavby'!AN8</f>
        <v>16. 4. 2019</v>
      </c>
      <c r="L14" s="29"/>
    </row>
    <row r="15" spans="2:46" s="1" customFormat="1" ht="10.9" customHeight="1">
      <c r="B15" s="29"/>
      <c r="I15" s="93"/>
      <c r="L15" s="29"/>
    </row>
    <row r="16" spans="2:46" s="1" customFormat="1" ht="12" customHeight="1">
      <c r="B16" s="29"/>
      <c r="D16" s="24" t="s">
        <v>20</v>
      </c>
      <c r="I16" s="94" t="s">
        <v>21</v>
      </c>
      <c r="J16" s="22" t="s">
        <v>1</v>
      </c>
      <c r="L16" s="29"/>
    </row>
    <row r="17" spans="2:12" s="1" customFormat="1" ht="18" customHeight="1">
      <c r="B17" s="29"/>
      <c r="E17" s="22" t="s">
        <v>22</v>
      </c>
      <c r="I17" s="94" t="s">
        <v>23</v>
      </c>
      <c r="J17" s="22" t="s">
        <v>1</v>
      </c>
      <c r="L17" s="29"/>
    </row>
    <row r="18" spans="2:12" s="1" customFormat="1" ht="7" customHeight="1">
      <c r="B18" s="29"/>
      <c r="I18" s="93"/>
      <c r="L18" s="29"/>
    </row>
    <row r="19" spans="2:12" s="1" customFormat="1" ht="12" customHeight="1">
      <c r="B19" s="29"/>
      <c r="D19" s="24" t="s">
        <v>24</v>
      </c>
      <c r="I19" s="94" t="s">
        <v>21</v>
      </c>
      <c r="J19" s="25" t="str">
        <f>'Rekapitulácia stavby'!AN13</f>
        <v>Vyplň údaj</v>
      </c>
      <c r="L19" s="29"/>
    </row>
    <row r="20" spans="2:12" s="1" customFormat="1" ht="18" customHeight="1">
      <c r="B20" s="29"/>
      <c r="E20" s="234" t="str">
        <f>'Rekapitulácia stavby'!E14</f>
        <v>Vyplň údaj</v>
      </c>
      <c r="F20" s="203"/>
      <c r="G20" s="203"/>
      <c r="H20" s="203"/>
      <c r="I20" s="94" t="s">
        <v>23</v>
      </c>
      <c r="J20" s="25" t="str">
        <f>'Rekapitulácia stavby'!AN14</f>
        <v>Vyplň údaj</v>
      </c>
      <c r="L20" s="29"/>
    </row>
    <row r="21" spans="2:12" s="1" customFormat="1" ht="7" customHeight="1">
      <c r="B21" s="29"/>
      <c r="I21" s="93"/>
      <c r="L21" s="29"/>
    </row>
    <row r="22" spans="2:12" s="1" customFormat="1" ht="12" customHeight="1">
      <c r="B22" s="29"/>
      <c r="D22" s="24" t="s">
        <v>26</v>
      </c>
      <c r="I22" s="94" t="s">
        <v>21</v>
      </c>
      <c r="J22" s="22" t="s">
        <v>1</v>
      </c>
      <c r="L22" s="29"/>
    </row>
    <row r="23" spans="2:12" s="1" customFormat="1" ht="18" customHeight="1">
      <c r="B23" s="29"/>
      <c r="E23" s="22" t="s">
        <v>27</v>
      </c>
      <c r="I23" s="94" t="s">
        <v>23</v>
      </c>
      <c r="J23" s="22" t="s">
        <v>1</v>
      </c>
      <c r="L23" s="29"/>
    </row>
    <row r="24" spans="2:12" s="1" customFormat="1" ht="7" customHeight="1">
      <c r="B24" s="29"/>
      <c r="I24" s="93"/>
      <c r="L24" s="29"/>
    </row>
    <row r="25" spans="2:12" s="1" customFormat="1" ht="12" customHeight="1">
      <c r="B25" s="29"/>
      <c r="D25" s="24" t="s">
        <v>30</v>
      </c>
      <c r="I25" s="94" t="s">
        <v>21</v>
      </c>
      <c r="J25" s="22" t="s">
        <v>1</v>
      </c>
      <c r="L25" s="29"/>
    </row>
    <row r="26" spans="2:12" s="1" customFormat="1" ht="18" customHeight="1">
      <c r="B26" s="29"/>
      <c r="E26" s="22" t="s">
        <v>31</v>
      </c>
      <c r="I26" s="94" t="s">
        <v>23</v>
      </c>
      <c r="J26" s="22" t="s">
        <v>1</v>
      </c>
      <c r="L26" s="29"/>
    </row>
    <row r="27" spans="2:12" s="1" customFormat="1" ht="7" customHeight="1">
      <c r="B27" s="29"/>
      <c r="I27" s="93"/>
      <c r="L27" s="29"/>
    </row>
    <row r="28" spans="2:12" s="1" customFormat="1" ht="12" customHeight="1">
      <c r="B28" s="29"/>
      <c r="D28" s="24" t="s">
        <v>32</v>
      </c>
      <c r="I28" s="93"/>
      <c r="L28" s="29"/>
    </row>
    <row r="29" spans="2:12" s="7" customFormat="1" ht="16.5" customHeight="1">
      <c r="B29" s="95"/>
      <c r="E29" s="207" t="s">
        <v>1</v>
      </c>
      <c r="F29" s="207"/>
      <c r="G29" s="207"/>
      <c r="H29" s="207"/>
      <c r="I29" s="96"/>
      <c r="L29" s="95"/>
    </row>
    <row r="30" spans="2:12" s="1" customFormat="1" ht="7" customHeight="1">
      <c r="B30" s="29"/>
      <c r="I30" s="93"/>
      <c r="L30" s="29"/>
    </row>
    <row r="31" spans="2:12" s="1" customFormat="1" ht="7" customHeight="1">
      <c r="B31" s="29"/>
      <c r="D31" s="50"/>
      <c r="E31" s="50"/>
      <c r="F31" s="50"/>
      <c r="G31" s="50"/>
      <c r="H31" s="50"/>
      <c r="I31" s="97"/>
      <c r="J31" s="50"/>
      <c r="K31" s="50"/>
      <c r="L31" s="29"/>
    </row>
    <row r="32" spans="2:12" s="1" customFormat="1" ht="25.4" customHeight="1">
      <c r="B32" s="29"/>
      <c r="D32" s="98" t="s">
        <v>33</v>
      </c>
      <c r="I32" s="93"/>
      <c r="J32" s="63">
        <f>ROUND(J129, 2)</f>
        <v>0</v>
      </c>
      <c r="L32" s="29"/>
    </row>
    <row r="33" spans="2:12" s="1" customFormat="1" ht="7" customHeight="1">
      <c r="B33" s="29"/>
      <c r="D33" s="50"/>
      <c r="E33" s="50"/>
      <c r="F33" s="50"/>
      <c r="G33" s="50"/>
      <c r="H33" s="50"/>
      <c r="I33" s="97"/>
      <c r="J33" s="50"/>
      <c r="K33" s="50"/>
      <c r="L33" s="29"/>
    </row>
    <row r="34" spans="2:12" s="1" customFormat="1" ht="14.5" customHeight="1">
      <c r="B34" s="29"/>
      <c r="F34" s="32" t="s">
        <v>35</v>
      </c>
      <c r="I34" s="99" t="s">
        <v>34</v>
      </c>
      <c r="J34" s="32" t="s">
        <v>36</v>
      </c>
      <c r="L34" s="29"/>
    </row>
    <row r="35" spans="2:12" s="1" customFormat="1" ht="14.5" customHeight="1">
      <c r="B35" s="29"/>
      <c r="D35" s="100" t="s">
        <v>37</v>
      </c>
      <c r="E35" s="24" t="s">
        <v>38</v>
      </c>
      <c r="F35" s="101">
        <f>ROUND((SUM(BE129:BE187)),  2)</f>
        <v>0</v>
      </c>
      <c r="I35" s="102">
        <v>0.2</v>
      </c>
      <c r="J35" s="101">
        <f>ROUND(((SUM(BE129:BE187))*I35),  2)</f>
        <v>0</v>
      </c>
      <c r="L35" s="29"/>
    </row>
    <row r="36" spans="2:12" s="1" customFormat="1" ht="14.5" customHeight="1">
      <c r="B36" s="29"/>
      <c r="E36" s="24" t="s">
        <v>39</v>
      </c>
      <c r="F36" s="101">
        <f>ROUND((SUM(BF129:BF187)),  2)</f>
        <v>0</v>
      </c>
      <c r="I36" s="102">
        <v>0.2</v>
      </c>
      <c r="J36" s="101">
        <f>ROUND(((SUM(BF129:BF187))*I36),  2)</f>
        <v>0</v>
      </c>
      <c r="L36" s="29"/>
    </row>
    <row r="37" spans="2:12" s="1" customFormat="1" ht="14.5" hidden="1" customHeight="1">
      <c r="B37" s="29"/>
      <c r="E37" s="24" t="s">
        <v>40</v>
      </c>
      <c r="F37" s="101">
        <f>ROUND((SUM(BG129:BG187)),  2)</f>
        <v>0</v>
      </c>
      <c r="I37" s="102">
        <v>0.2</v>
      </c>
      <c r="J37" s="101">
        <f>0</f>
        <v>0</v>
      </c>
      <c r="L37" s="29"/>
    </row>
    <row r="38" spans="2:12" s="1" customFormat="1" ht="14.5" hidden="1" customHeight="1">
      <c r="B38" s="29"/>
      <c r="E38" s="24" t="s">
        <v>41</v>
      </c>
      <c r="F38" s="101">
        <f>ROUND((SUM(BH129:BH187)),  2)</f>
        <v>0</v>
      </c>
      <c r="I38" s="102">
        <v>0.2</v>
      </c>
      <c r="J38" s="101">
        <f>0</f>
        <v>0</v>
      </c>
      <c r="L38" s="29"/>
    </row>
    <row r="39" spans="2:12" s="1" customFormat="1" ht="14.5" hidden="1" customHeight="1">
      <c r="B39" s="29"/>
      <c r="E39" s="24" t="s">
        <v>42</v>
      </c>
      <c r="F39" s="101">
        <f>ROUND((SUM(BI129:BI187)),  2)</f>
        <v>0</v>
      </c>
      <c r="I39" s="102">
        <v>0</v>
      </c>
      <c r="J39" s="101">
        <f>0</f>
        <v>0</v>
      </c>
      <c r="L39" s="29"/>
    </row>
    <row r="40" spans="2:12" s="1" customFormat="1" ht="7" customHeight="1">
      <c r="B40" s="29"/>
      <c r="I40" s="93"/>
      <c r="L40" s="29"/>
    </row>
    <row r="41" spans="2:12" s="1" customFormat="1" ht="25.4" customHeight="1">
      <c r="B41" s="29"/>
      <c r="C41" s="103"/>
      <c r="D41" s="104" t="s">
        <v>43</v>
      </c>
      <c r="E41" s="54"/>
      <c r="F41" s="54"/>
      <c r="G41" s="105" t="s">
        <v>44</v>
      </c>
      <c r="H41" s="106" t="s">
        <v>45</v>
      </c>
      <c r="I41" s="107"/>
      <c r="J41" s="108">
        <f>SUM(J32:J39)</f>
        <v>0</v>
      </c>
      <c r="K41" s="109"/>
      <c r="L41" s="29"/>
    </row>
    <row r="42" spans="2:12" s="1" customFormat="1" ht="14.5" customHeight="1">
      <c r="B42" s="29"/>
      <c r="I42" s="93"/>
      <c r="L42" s="29"/>
    </row>
    <row r="43" spans="2:12" ht="14.5" customHeight="1">
      <c r="B43" s="17"/>
      <c r="L43" s="17"/>
    </row>
    <row r="44" spans="2:12" ht="14.5" customHeight="1">
      <c r="B44" s="17"/>
      <c r="L44" s="17"/>
    </row>
    <row r="45" spans="2:12" ht="14.5" customHeight="1">
      <c r="B45" s="17"/>
      <c r="L45" s="17"/>
    </row>
    <row r="46" spans="2:12" ht="14.5" customHeight="1">
      <c r="B46" s="17"/>
      <c r="L46" s="17"/>
    </row>
    <row r="47" spans="2:12" ht="14.5" customHeight="1">
      <c r="B47" s="17"/>
      <c r="L47" s="17"/>
    </row>
    <row r="48" spans="2:12" ht="14.5" customHeight="1">
      <c r="B48" s="17"/>
      <c r="L48" s="17"/>
    </row>
    <row r="49" spans="2:12" ht="14.5" customHeight="1">
      <c r="B49" s="17"/>
      <c r="L49" s="17"/>
    </row>
    <row r="50" spans="2:12" s="1" customFormat="1" ht="14.5" customHeight="1">
      <c r="B50" s="29"/>
      <c r="D50" s="38" t="s">
        <v>46</v>
      </c>
      <c r="E50" s="39"/>
      <c r="F50" s="39"/>
      <c r="G50" s="38" t="s">
        <v>47</v>
      </c>
      <c r="H50" s="39"/>
      <c r="I50" s="110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5">
      <c r="B61" s="29"/>
      <c r="D61" s="40" t="s">
        <v>48</v>
      </c>
      <c r="E61" s="31"/>
      <c r="F61" s="111" t="s">
        <v>49</v>
      </c>
      <c r="G61" s="40" t="s">
        <v>48</v>
      </c>
      <c r="H61" s="31"/>
      <c r="I61" s="112"/>
      <c r="J61" s="113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3">
      <c r="B65" s="29"/>
      <c r="D65" s="38" t="s">
        <v>50</v>
      </c>
      <c r="E65" s="39"/>
      <c r="F65" s="39"/>
      <c r="G65" s="38" t="s">
        <v>51</v>
      </c>
      <c r="H65" s="39"/>
      <c r="I65" s="110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5">
      <c r="B76" s="29"/>
      <c r="D76" s="40" t="s">
        <v>48</v>
      </c>
      <c r="E76" s="31"/>
      <c r="F76" s="111" t="s">
        <v>49</v>
      </c>
      <c r="G76" s="40" t="s">
        <v>48</v>
      </c>
      <c r="H76" s="31"/>
      <c r="I76" s="112"/>
      <c r="J76" s="113" t="s">
        <v>49</v>
      </c>
      <c r="K76" s="31"/>
      <c r="L76" s="29"/>
    </row>
    <row r="77" spans="2:12" s="1" customFormat="1" ht="14.5" customHeight="1">
      <c r="B77" s="41"/>
      <c r="C77" s="42"/>
      <c r="D77" s="42"/>
      <c r="E77" s="42"/>
      <c r="F77" s="42"/>
      <c r="G77" s="42"/>
      <c r="H77" s="42"/>
      <c r="I77" s="114"/>
      <c r="J77" s="42"/>
      <c r="K77" s="42"/>
      <c r="L77" s="29"/>
    </row>
    <row r="81" spans="2:12" s="1" customFormat="1" ht="7" customHeight="1">
      <c r="B81" s="43"/>
      <c r="C81" s="44"/>
      <c r="D81" s="44"/>
      <c r="E81" s="44"/>
      <c r="F81" s="44"/>
      <c r="G81" s="44"/>
      <c r="H81" s="44"/>
      <c r="I81" s="115"/>
      <c r="J81" s="44"/>
      <c r="K81" s="44"/>
      <c r="L81" s="29"/>
    </row>
    <row r="82" spans="2:12" s="1" customFormat="1" ht="25" customHeight="1">
      <c r="B82" s="29"/>
      <c r="C82" s="18" t="s">
        <v>114</v>
      </c>
      <c r="I82" s="93"/>
      <c r="L82" s="29"/>
    </row>
    <row r="83" spans="2:12" s="1" customFormat="1" ht="7" customHeight="1">
      <c r="B83" s="29"/>
      <c r="I83" s="93"/>
      <c r="L83" s="29"/>
    </row>
    <row r="84" spans="2:12" s="1" customFormat="1" ht="12" customHeight="1">
      <c r="B84" s="29"/>
      <c r="C84" s="24" t="s">
        <v>12</v>
      </c>
      <c r="I84" s="93"/>
      <c r="L84" s="29"/>
    </row>
    <row r="85" spans="2:12" s="1" customFormat="1" ht="16.5" customHeight="1">
      <c r="B85" s="29"/>
      <c r="E85" s="232" t="str">
        <f>E7</f>
        <v>Výroba a montáž okien s príslušenstvom - EUBA</v>
      </c>
      <c r="F85" s="233"/>
      <c r="G85" s="233"/>
      <c r="H85" s="233"/>
      <c r="I85" s="93"/>
      <c r="L85" s="29"/>
    </row>
    <row r="86" spans="2:12" ht="12" customHeight="1">
      <c r="B86" s="17"/>
      <c r="C86" s="24" t="s">
        <v>111</v>
      </c>
      <c r="L86" s="17"/>
    </row>
    <row r="87" spans="2:12" s="1" customFormat="1" ht="16.5" customHeight="1">
      <c r="B87" s="29"/>
      <c r="E87" s="232" t="s">
        <v>112</v>
      </c>
      <c r="F87" s="231"/>
      <c r="G87" s="231"/>
      <c r="H87" s="231"/>
      <c r="I87" s="93"/>
      <c r="L87" s="29"/>
    </row>
    <row r="88" spans="2:12" s="1" customFormat="1" ht="12" customHeight="1">
      <c r="B88" s="29"/>
      <c r="C88" s="24" t="s">
        <v>113</v>
      </c>
      <c r="I88" s="93"/>
      <c r="L88" s="29"/>
    </row>
    <row r="89" spans="2:12" s="1" customFormat="1" ht="16.5" customHeight="1">
      <c r="B89" s="29"/>
      <c r="E89" s="200" t="str">
        <f>E11</f>
        <v>102 - OKNO  p.č.102-Výroba a montáž hliník. okien s príslušenstvom</v>
      </c>
      <c r="F89" s="231"/>
      <c r="G89" s="231"/>
      <c r="H89" s="231"/>
      <c r="I89" s="93"/>
      <c r="L89" s="29"/>
    </row>
    <row r="90" spans="2:12" s="1" customFormat="1" ht="7" customHeight="1">
      <c r="B90" s="29"/>
      <c r="I90" s="93"/>
      <c r="L90" s="29"/>
    </row>
    <row r="91" spans="2:12" s="1" customFormat="1" ht="12" customHeight="1">
      <c r="B91" s="29"/>
      <c r="C91" s="24" t="s">
        <v>16</v>
      </c>
      <c r="F91" s="22" t="str">
        <f>F14</f>
        <v>Dolnozemská cesta 1, 852 35 Bratislava</v>
      </c>
      <c r="I91" s="94" t="s">
        <v>18</v>
      </c>
      <c r="J91" s="49" t="str">
        <f>IF(J14="","",J14)</f>
        <v>16. 4. 2019</v>
      </c>
      <c r="L91" s="29"/>
    </row>
    <row r="92" spans="2:12" s="1" customFormat="1" ht="7" customHeight="1">
      <c r="B92" s="29"/>
      <c r="I92" s="93"/>
      <c r="L92" s="29"/>
    </row>
    <row r="93" spans="2:12" s="1" customFormat="1" ht="28" customHeight="1">
      <c r="B93" s="29"/>
      <c r="C93" s="24" t="s">
        <v>20</v>
      </c>
      <c r="F93" s="22" t="str">
        <f>E17</f>
        <v>Ekonomická univerzita v Bratislave</v>
      </c>
      <c r="I93" s="94" t="s">
        <v>26</v>
      </c>
      <c r="J93" s="27" t="str">
        <f>E23</f>
        <v>Ing.arch. Rastislav Mikluš</v>
      </c>
      <c r="L93" s="29"/>
    </row>
    <row r="94" spans="2:12" s="1" customFormat="1" ht="15.25" customHeight="1">
      <c r="B94" s="29"/>
      <c r="C94" s="24" t="s">
        <v>24</v>
      </c>
      <c r="F94" s="22" t="str">
        <f>IF(E20="","",E20)</f>
        <v>Vyplň údaj</v>
      </c>
      <c r="I94" s="94" t="s">
        <v>30</v>
      </c>
      <c r="J94" s="27" t="str">
        <f>E26</f>
        <v>Žákovičová</v>
      </c>
      <c r="L94" s="29"/>
    </row>
    <row r="95" spans="2:12" s="1" customFormat="1" ht="10.4" customHeight="1">
      <c r="B95" s="29"/>
      <c r="I95" s="93"/>
      <c r="L95" s="29"/>
    </row>
    <row r="96" spans="2:12" s="1" customFormat="1" ht="29.25" customHeight="1">
      <c r="B96" s="29"/>
      <c r="C96" s="116" t="s">
        <v>115</v>
      </c>
      <c r="D96" s="103"/>
      <c r="E96" s="103"/>
      <c r="F96" s="103"/>
      <c r="G96" s="103"/>
      <c r="H96" s="103"/>
      <c r="I96" s="117"/>
      <c r="J96" s="118" t="s">
        <v>116</v>
      </c>
      <c r="K96" s="103"/>
      <c r="L96" s="29"/>
    </row>
    <row r="97" spans="2:47" s="1" customFormat="1" ht="10.4" customHeight="1">
      <c r="B97" s="29"/>
      <c r="I97" s="93"/>
      <c r="L97" s="29"/>
    </row>
    <row r="98" spans="2:47" s="1" customFormat="1" ht="22.9" customHeight="1">
      <c r="B98" s="29"/>
      <c r="C98" s="119" t="s">
        <v>117</v>
      </c>
      <c r="I98" s="93"/>
      <c r="J98" s="63">
        <f>J129</f>
        <v>0</v>
      </c>
      <c r="L98" s="29"/>
      <c r="AU98" s="14" t="s">
        <v>118</v>
      </c>
    </row>
    <row r="99" spans="2:47" s="8" customFormat="1" ht="25" customHeight="1">
      <c r="B99" s="120"/>
      <c r="D99" s="121" t="s">
        <v>119</v>
      </c>
      <c r="E99" s="122"/>
      <c r="F99" s="122"/>
      <c r="G99" s="122"/>
      <c r="H99" s="122"/>
      <c r="I99" s="123"/>
      <c r="J99" s="124">
        <f>J130</f>
        <v>0</v>
      </c>
      <c r="L99" s="120"/>
    </row>
    <row r="100" spans="2:47" s="9" customFormat="1" ht="19.899999999999999" customHeight="1">
      <c r="B100" s="125"/>
      <c r="D100" s="126" t="s">
        <v>148</v>
      </c>
      <c r="E100" s="127"/>
      <c r="F100" s="127"/>
      <c r="G100" s="127"/>
      <c r="H100" s="127"/>
      <c r="I100" s="128"/>
      <c r="J100" s="129">
        <f>J131</f>
        <v>0</v>
      </c>
      <c r="L100" s="125"/>
    </row>
    <row r="101" spans="2:47" s="9" customFormat="1" ht="19.899999999999999" customHeight="1">
      <c r="B101" s="125"/>
      <c r="D101" s="126" t="s">
        <v>149</v>
      </c>
      <c r="E101" s="127"/>
      <c r="F101" s="127"/>
      <c r="G101" s="127"/>
      <c r="H101" s="127"/>
      <c r="I101" s="128"/>
      <c r="J101" s="129">
        <f>J136</f>
        <v>0</v>
      </c>
      <c r="L101" s="125"/>
    </row>
    <row r="102" spans="2:47" s="9" customFormat="1" ht="19.899999999999999" customHeight="1">
      <c r="B102" s="125"/>
      <c r="D102" s="126" t="s">
        <v>150</v>
      </c>
      <c r="E102" s="127"/>
      <c r="F102" s="127"/>
      <c r="G102" s="127"/>
      <c r="H102" s="127"/>
      <c r="I102" s="128"/>
      <c r="J102" s="129">
        <f>J145</f>
        <v>0</v>
      </c>
      <c r="L102" s="125"/>
    </row>
    <row r="103" spans="2:47" s="9" customFormat="1" ht="19.899999999999999" customHeight="1">
      <c r="B103" s="125"/>
      <c r="D103" s="126" t="s">
        <v>151</v>
      </c>
      <c r="E103" s="127"/>
      <c r="F103" s="127"/>
      <c r="G103" s="127"/>
      <c r="H103" s="127"/>
      <c r="I103" s="128"/>
      <c r="J103" s="129">
        <f>J164</f>
        <v>0</v>
      </c>
      <c r="L103" s="125"/>
    </row>
    <row r="104" spans="2:47" s="8" customFormat="1" ht="25" customHeight="1">
      <c r="B104" s="120"/>
      <c r="D104" s="121" t="s">
        <v>152</v>
      </c>
      <c r="E104" s="122"/>
      <c r="F104" s="122"/>
      <c r="G104" s="122"/>
      <c r="H104" s="122"/>
      <c r="I104" s="123"/>
      <c r="J104" s="124">
        <f>J166</f>
        <v>0</v>
      </c>
      <c r="L104" s="120"/>
    </row>
    <row r="105" spans="2:47" s="9" customFormat="1" ht="19.899999999999999" customHeight="1">
      <c r="B105" s="125"/>
      <c r="D105" s="126" t="s">
        <v>153</v>
      </c>
      <c r="E105" s="127"/>
      <c r="F105" s="127"/>
      <c r="G105" s="127"/>
      <c r="H105" s="127"/>
      <c r="I105" s="128"/>
      <c r="J105" s="129">
        <f>J167</f>
        <v>0</v>
      </c>
      <c r="L105" s="125"/>
    </row>
    <row r="106" spans="2:47" s="9" customFormat="1" ht="19.899999999999999" customHeight="1">
      <c r="B106" s="125"/>
      <c r="D106" s="126" t="s">
        <v>154</v>
      </c>
      <c r="E106" s="127"/>
      <c r="F106" s="127"/>
      <c r="G106" s="127"/>
      <c r="H106" s="127"/>
      <c r="I106" s="128"/>
      <c r="J106" s="129">
        <f>J173</f>
        <v>0</v>
      </c>
      <c r="L106" s="125"/>
    </row>
    <row r="107" spans="2:47" s="9" customFormat="1" ht="19.899999999999999" customHeight="1">
      <c r="B107" s="125"/>
      <c r="D107" s="126" t="s">
        <v>155</v>
      </c>
      <c r="E107" s="127"/>
      <c r="F107" s="127"/>
      <c r="G107" s="127"/>
      <c r="H107" s="127"/>
      <c r="I107" s="128"/>
      <c r="J107" s="129">
        <f>J183</f>
        <v>0</v>
      </c>
      <c r="L107" s="125"/>
    </row>
    <row r="108" spans="2:47" s="1" customFormat="1" ht="21.75" customHeight="1">
      <c r="B108" s="29"/>
      <c r="I108" s="93"/>
      <c r="L108" s="29"/>
    </row>
    <row r="109" spans="2:47" s="1" customFormat="1" ht="7" customHeight="1">
      <c r="B109" s="41"/>
      <c r="C109" s="42"/>
      <c r="D109" s="42"/>
      <c r="E109" s="42"/>
      <c r="F109" s="42"/>
      <c r="G109" s="42"/>
      <c r="H109" s="42"/>
      <c r="I109" s="114"/>
      <c r="J109" s="42"/>
      <c r="K109" s="42"/>
      <c r="L109" s="29"/>
    </row>
    <row r="113" spans="2:20" s="1" customFormat="1" ht="7" customHeight="1">
      <c r="B113" s="43"/>
      <c r="C113" s="44"/>
      <c r="D113" s="44"/>
      <c r="E113" s="44"/>
      <c r="F113" s="44"/>
      <c r="G113" s="44"/>
      <c r="H113" s="44"/>
      <c r="I113" s="115"/>
      <c r="J113" s="44"/>
      <c r="K113" s="44"/>
      <c r="L113" s="29"/>
    </row>
    <row r="114" spans="2:20" s="1" customFormat="1" ht="25" customHeight="1">
      <c r="B114" s="29"/>
      <c r="C114" s="18" t="s">
        <v>121</v>
      </c>
      <c r="I114" s="93"/>
      <c r="L114" s="29"/>
    </row>
    <row r="115" spans="2:20" s="1" customFormat="1" ht="7" customHeight="1">
      <c r="B115" s="29"/>
      <c r="I115" s="93"/>
      <c r="L115" s="29"/>
    </row>
    <row r="116" spans="2:20" s="1" customFormat="1" ht="12" customHeight="1">
      <c r="B116" s="29"/>
      <c r="C116" s="24" t="s">
        <v>12</v>
      </c>
      <c r="I116" s="93"/>
      <c r="L116" s="29"/>
    </row>
    <row r="117" spans="2:20" s="1" customFormat="1" ht="16.5" customHeight="1">
      <c r="B117" s="29"/>
      <c r="E117" s="232" t="str">
        <f>E7</f>
        <v>Výroba a montáž okien s príslušenstvom - EUBA</v>
      </c>
      <c r="F117" s="233"/>
      <c r="G117" s="233"/>
      <c r="H117" s="233"/>
      <c r="I117" s="93"/>
      <c r="L117" s="29"/>
    </row>
    <row r="118" spans="2:20" ht="12" customHeight="1">
      <c r="B118" s="17"/>
      <c r="C118" s="24" t="s">
        <v>111</v>
      </c>
      <c r="L118" s="17"/>
    </row>
    <row r="119" spans="2:20" s="1" customFormat="1" ht="16.5" customHeight="1">
      <c r="B119" s="29"/>
      <c r="E119" s="232" t="s">
        <v>112</v>
      </c>
      <c r="F119" s="231"/>
      <c r="G119" s="231"/>
      <c r="H119" s="231"/>
      <c r="I119" s="93"/>
      <c r="L119" s="29"/>
    </row>
    <row r="120" spans="2:20" s="1" customFormat="1" ht="12" customHeight="1">
      <c r="B120" s="29"/>
      <c r="C120" s="24" t="s">
        <v>113</v>
      </c>
      <c r="I120" s="93"/>
      <c r="L120" s="29"/>
    </row>
    <row r="121" spans="2:20" s="1" customFormat="1" ht="16.5" customHeight="1">
      <c r="B121" s="29"/>
      <c r="E121" s="200" t="str">
        <f>E11</f>
        <v>102 - OKNO  p.č.102-Výroba a montáž hliník. okien s príslušenstvom</v>
      </c>
      <c r="F121" s="231"/>
      <c r="G121" s="231"/>
      <c r="H121" s="231"/>
      <c r="I121" s="93"/>
      <c r="L121" s="29"/>
    </row>
    <row r="122" spans="2:20" s="1" customFormat="1" ht="7" customHeight="1">
      <c r="B122" s="29"/>
      <c r="I122" s="93"/>
      <c r="L122" s="29"/>
    </row>
    <row r="123" spans="2:20" s="1" customFormat="1" ht="12" customHeight="1">
      <c r="B123" s="29"/>
      <c r="C123" s="24" t="s">
        <v>16</v>
      </c>
      <c r="F123" s="22" t="str">
        <f>F14</f>
        <v>Dolnozemská cesta 1, 852 35 Bratislava</v>
      </c>
      <c r="I123" s="94" t="s">
        <v>18</v>
      </c>
      <c r="J123" s="49" t="str">
        <f>IF(J14="","",J14)</f>
        <v>16. 4. 2019</v>
      </c>
      <c r="L123" s="29"/>
    </row>
    <row r="124" spans="2:20" s="1" customFormat="1" ht="7" customHeight="1">
      <c r="B124" s="29"/>
      <c r="I124" s="93"/>
      <c r="L124" s="29"/>
    </row>
    <row r="125" spans="2:20" s="1" customFormat="1" ht="28" customHeight="1">
      <c r="B125" s="29"/>
      <c r="C125" s="24" t="s">
        <v>20</v>
      </c>
      <c r="F125" s="22" t="str">
        <f>E17</f>
        <v>Ekonomická univerzita v Bratislave</v>
      </c>
      <c r="I125" s="94" t="s">
        <v>26</v>
      </c>
      <c r="J125" s="27" t="str">
        <f>E23</f>
        <v>Ing.arch. Rastislav Mikluš</v>
      </c>
      <c r="L125" s="29"/>
    </row>
    <row r="126" spans="2:20" s="1" customFormat="1" ht="15.25" customHeight="1">
      <c r="B126" s="29"/>
      <c r="C126" s="24" t="s">
        <v>24</v>
      </c>
      <c r="F126" s="22" t="str">
        <f>IF(E20="","",E20)</f>
        <v>Vyplň údaj</v>
      </c>
      <c r="I126" s="94" t="s">
        <v>30</v>
      </c>
      <c r="J126" s="27" t="str">
        <f>E26</f>
        <v>Žákovičová</v>
      </c>
      <c r="L126" s="29"/>
    </row>
    <row r="127" spans="2:20" s="1" customFormat="1" ht="10.4" customHeight="1">
      <c r="B127" s="29"/>
      <c r="I127" s="93"/>
      <c r="L127" s="29"/>
    </row>
    <row r="128" spans="2:20" s="10" customFormat="1" ht="29.25" customHeight="1">
      <c r="B128" s="130"/>
      <c r="C128" s="131" t="s">
        <v>122</v>
      </c>
      <c r="D128" s="132" t="s">
        <v>58</v>
      </c>
      <c r="E128" s="132" t="s">
        <v>54</v>
      </c>
      <c r="F128" s="132" t="s">
        <v>55</v>
      </c>
      <c r="G128" s="132" t="s">
        <v>123</v>
      </c>
      <c r="H128" s="132" t="s">
        <v>124</v>
      </c>
      <c r="I128" s="133" t="s">
        <v>125</v>
      </c>
      <c r="J128" s="134" t="s">
        <v>116</v>
      </c>
      <c r="K128" s="135" t="s">
        <v>126</v>
      </c>
      <c r="L128" s="130"/>
      <c r="M128" s="56" t="s">
        <v>1</v>
      </c>
      <c r="N128" s="57" t="s">
        <v>37</v>
      </c>
      <c r="O128" s="57" t="s">
        <v>127</v>
      </c>
      <c r="P128" s="57" t="s">
        <v>128</v>
      </c>
      <c r="Q128" s="57" t="s">
        <v>129</v>
      </c>
      <c r="R128" s="57" t="s">
        <v>130</v>
      </c>
      <c r="S128" s="57" t="s">
        <v>131</v>
      </c>
      <c r="T128" s="58" t="s">
        <v>132</v>
      </c>
    </row>
    <row r="129" spans="2:65" s="1" customFormat="1" ht="22.9" customHeight="1">
      <c r="B129" s="29"/>
      <c r="C129" s="61" t="s">
        <v>117</v>
      </c>
      <c r="I129" s="93"/>
      <c r="J129" s="136">
        <f>BK129</f>
        <v>0</v>
      </c>
      <c r="L129" s="29"/>
      <c r="M129" s="59"/>
      <c r="N129" s="50"/>
      <c r="O129" s="50"/>
      <c r="P129" s="137">
        <f>P130+P166</f>
        <v>0</v>
      </c>
      <c r="Q129" s="50"/>
      <c r="R129" s="137">
        <f>R130+R166</f>
        <v>0.11006299999999999</v>
      </c>
      <c r="S129" s="50"/>
      <c r="T129" s="138">
        <f>T130+T166</f>
        <v>9.2339999999999992E-2</v>
      </c>
      <c r="AT129" s="14" t="s">
        <v>72</v>
      </c>
      <c r="AU129" s="14" t="s">
        <v>118</v>
      </c>
      <c r="BK129" s="139">
        <f>BK130+BK166</f>
        <v>0</v>
      </c>
    </row>
    <row r="130" spans="2:65" s="11" customFormat="1" ht="25.9" customHeight="1">
      <c r="B130" s="140"/>
      <c r="D130" s="141" t="s">
        <v>72</v>
      </c>
      <c r="E130" s="142" t="s">
        <v>133</v>
      </c>
      <c r="F130" s="142" t="s">
        <v>134</v>
      </c>
      <c r="I130" s="143"/>
      <c r="J130" s="144">
        <f>BK130</f>
        <v>0</v>
      </c>
      <c r="L130" s="140"/>
      <c r="M130" s="145"/>
      <c r="N130" s="146"/>
      <c r="O130" s="146"/>
      <c r="P130" s="147">
        <f>P131+P136+P145+P164</f>
        <v>0</v>
      </c>
      <c r="Q130" s="146"/>
      <c r="R130" s="147">
        <f>R131+R136+R145+R164</f>
        <v>2.7143000000000004E-2</v>
      </c>
      <c r="S130" s="146"/>
      <c r="T130" s="148">
        <f>T131+T136+T145+T164</f>
        <v>9.0719999999999995E-2</v>
      </c>
      <c r="AR130" s="141" t="s">
        <v>79</v>
      </c>
      <c r="AT130" s="149" t="s">
        <v>72</v>
      </c>
      <c r="AU130" s="149" t="s">
        <v>73</v>
      </c>
      <c r="AY130" s="141" t="s">
        <v>135</v>
      </c>
      <c r="BK130" s="150">
        <f>BK131+BK136+BK145+BK164</f>
        <v>0</v>
      </c>
    </row>
    <row r="131" spans="2:65" s="11" customFormat="1" ht="22.9" customHeight="1">
      <c r="B131" s="140"/>
      <c r="D131" s="141" t="s">
        <v>72</v>
      </c>
      <c r="E131" s="151" t="s">
        <v>143</v>
      </c>
      <c r="F131" s="151" t="s">
        <v>156</v>
      </c>
      <c r="I131" s="143"/>
      <c r="J131" s="152">
        <f>BK131</f>
        <v>0</v>
      </c>
      <c r="L131" s="140"/>
      <c r="M131" s="145"/>
      <c r="N131" s="146"/>
      <c r="O131" s="146"/>
      <c r="P131" s="147">
        <f>SUM(P132:P135)</f>
        <v>0</v>
      </c>
      <c r="Q131" s="146"/>
      <c r="R131" s="147">
        <f>SUM(R132:R135)</f>
        <v>1.6530000000000002E-3</v>
      </c>
      <c r="S131" s="146"/>
      <c r="T131" s="148">
        <f>SUM(T132:T135)</f>
        <v>0</v>
      </c>
      <c r="AR131" s="141" t="s">
        <v>79</v>
      </c>
      <c r="AT131" s="149" t="s">
        <v>72</v>
      </c>
      <c r="AU131" s="149" t="s">
        <v>79</v>
      </c>
      <c r="AY131" s="141" t="s">
        <v>135</v>
      </c>
      <c r="BK131" s="150">
        <f>SUM(BK132:BK135)</f>
        <v>0</v>
      </c>
    </row>
    <row r="132" spans="2:65" s="1" customFormat="1" ht="16.5" customHeight="1">
      <c r="B132" s="153"/>
      <c r="C132" s="154" t="s">
        <v>79</v>
      </c>
      <c r="D132" s="154" t="s">
        <v>138</v>
      </c>
      <c r="E132" s="155" t="s">
        <v>157</v>
      </c>
      <c r="F132" s="156" t="s">
        <v>158</v>
      </c>
      <c r="G132" s="157" t="s">
        <v>159</v>
      </c>
      <c r="H132" s="158">
        <v>4.8</v>
      </c>
      <c r="I132" s="159"/>
      <c r="J132" s="158">
        <f>ROUND(I132*H132,3)</f>
        <v>0</v>
      </c>
      <c r="K132" s="156" t="s">
        <v>1</v>
      </c>
      <c r="L132" s="29"/>
      <c r="M132" s="160" t="s">
        <v>1</v>
      </c>
      <c r="N132" s="161" t="s">
        <v>39</v>
      </c>
      <c r="O132" s="52"/>
      <c r="P132" s="162">
        <f>O132*H132</f>
        <v>0</v>
      </c>
      <c r="Q132" s="162">
        <v>1.1E-4</v>
      </c>
      <c r="R132" s="162">
        <f>Q132*H132</f>
        <v>5.2800000000000004E-4</v>
      </c>
      <c r="S132" s="162">
        <v>0</v>
      </c>
      <c r="T132" s="163">
        <f>S132*H132</f>
        <v>0</v>
      </c>
      <c r="AR132" s="164" t="s">
        <v>140</v>
      </c>
      <c r="AT132" s="164" t="s">
        <v>138</v>
      </c>
      <c r="AU132" s="164" t="s">
        <v>84</v>
      </c>
      <c r="AY132" s="14" t="s">
        <v>135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4" t="s">
        <v>84</v>
      </c>
      <c r="BK132" s="166">
        <f>ROUND(I132*H132,3)</f>
        <v>0</v>
      </c>
      <c r="BL132" s="14" t="s">
        <v>140</v>
      </c>
      <c r="BM132" s="164" t="s">
        <v>160</v>
      </c>
    </row>
    <row r="133" spans="2:65" s="12" customFormat="1">
      <c r="B133" s="167"/>
      <c r="D133" s="168" t="s">
        <v>161</v>
      </c>
      <c r="E133" s="169" t="s">
        <v>1</v>
      </c>
      <c r="F133" s="170" t="s">
        <v>275</v>
      </c>
      <c r="H133" s="171">
        <v>4.8</v>
      </c>
      <c r="I133" s="172"/>
      <c r="L133" s="167"/>
      <c r="M133" s="173"/>
      <c r="N133" s="174"/>
      <c r="O133" s="174"/>
      <c r="P133" s="174"/>
      <c r="Q133" s="174"/>
      <c r="R133" s="174"/>
      <c r="S133" s="174"/>
      <c r="T133" s="175"/>
      <c r="AT133" s="169" t="s">
        <v>161</v>
      </c>
      <c r="AU133" s="169" t="s">
        <v>84</v>
      </c>
      <c r="AV133" s="12" t="s">
        <v>84</v>
      </c>
      <c r="AW133" s="12" t="s">
        <v>28</v>
      </c>
      <c r="AX133" s="12" t="s">
        <v>79</v>
      </c>
      <c r="AY133" s="169" t="s">
        <v>135</v>
      </c>
    </row>
    <row r="134" spans="2:65" s="1" customFormat="1" ht="16.5" customHeight="1">
      <c r="B134" s="153"/>
      <c r="C134" s="154" t="s">
        <v>84</v>
      </c>
      <c r="D134" s="154" t="s">
        <v>138</v>
      </c>
      <c r="E134" s="155" t="s">
        <v>162</v>
      </c>
      <c r="F134" s="156" t="s">
        <v>163</v>
      </c>
      <c r="G134" s="157" t="s">
        <v>164</v>
      </c>
      <c r="H134" s="158">
        <v>0.22500000000000001</v>
      </c>
      <c r="I134" s="159"/>
      <c r="J134" s="158">
        <f>ROUND(I134*H134,3)</f>
        <v>0</v>
      </c>
      <c r="K134" s="156" t="s">
        <v>1</v>
      </c>
      <c r="L134" s="29"/>
      <c r="M134" s="160" t="s">
        <v>1</v>
      </c>
      <c r="N134" s="161" t="s">
        <v>39</v>
      </c>
      <c r="O134" s="52"/>
      <c r="P134" s="162">
        <f>O134*H134</f>
        <v>0</v>
      </c>
      <c r="Q134" s="162">
        <v>5.0000000000000001E-3</v>
      </c>
      <c r="R134" s="162">
        <f>Q134*H134</f>
        <v>1.1250000000000001E-3</v>
      </c>
      <c r="S134" s="162">
        <v>0</v>
      </c>
      <c r="T134" s="163">
        <f>S134*H134</f>
        <v>0</v>
      </c>
      <c r="AR134" s="164" t="s">
        <v>140</v>
      </c>
      <c r="AT134" s="164" t="s">
        <v>138</v>
      </c>
      <c r="AU134" s="164" t="s">
        <v>84</v>
      </c>
      <c r="AY134" s="14" t="s">
        <v>135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4" t="s">
        <v>84</v>
      </c>
      <c r="BK134" s="166">
        <f>ROUND(I134*H134,3)</f>
        <v>0</v>
      </c>
      <c r="BL134" s="14" t="s">
        <v>140</v>
      </c>
      <c r="BM134" s="164" t="s">
        <v>165</v>
      </c>
    </row>
    <row r="135" spans="2:65" s="12" customFormat="1">
      <c r="B135" s="167"/>
      <c r="D135" s="168" t="s">
        <v>161</v>
      </c>
      <c r="E135" s="169" t="s">
        <v>1</v>
      </c>
      <c r="F135" s="170" t="s">
        <v>302</v>
      </c>
      <c r="H135" s="171">
        <v>0.22500000000000001</v>
      </c>
      <c r="I135" s="172"/>
      <c r="L135" s="167"/>
      <c r="M135" s="173"/>
      <c r="N135" s="174"/>
      <c r="O135" s="174"/>
      <c r="P135" s="174"/>
      <c r="Q135" s="174"/>
      <c r="R135" s="174"/>
      <c r="S135" s="174"/>
      <c r="T135" s="175"/>
      <c r="AT135" s="169" t="s">
        <v>161</v>
      </c>
      <c r="AU135" s="169" t="s">
        <v>84</v>
      </c>
      <c r="AV135" s="12" t="s">
        <v>84</v>
      </c>
      <c r="AW135" s="12" t="s">
        <v>28</v>
      </c>
      <c r="AX135" s="12" t="s">
        <v>73</v>
      </c>
      <c r="AY135" s="169" t="s">
        <v>135</v>
      </c>
    </row>
    <row r="136" spans="2:65" s="11" customFormat="1" ht="22.9" customHeight="1">
      <c r="B136" s="140"/>
      <c r="D136" s="141" t="s">
        <v>72</v>
      </c>
      <c r="E136" s="151" t="s">
        <v>145</v>
      </c>
      <c r="F136" s="151" t="s">
        <v>166</v>
      </c>
      <c r="I136" s="143"/>
      <c r="J136" s="152">
        <f>BK136</f>
        <v>0</v>
      </c>
      <c r="L136" s="140"/>
      <c r="M136" s="145"/>
      <c r="N136" s="146"/>
      <c r="O136" s="146"/>
      <c r="P136" s="147">
        <f>SUM(P137:P144)</f>
        <v>0</v>
      </c>
      <c r="Q136" s="146"/>
      <c r="R136" s="147">
        <f>SUM(R137:R144)</f>
        <v>2.5350000000000001E-2</v>
      </c>
      <c r="S136" s="146"/>
      <c r="T136" s="148">
        <f>SUM(T137:T144)</f>
        <v>0</v>
      </c>
      <c r="AR136" s="141" t="s">
        <v>79</v>
      </c>
      <c r="AT136" s="149" t="s">
        <v>72</v>
      </c>
      <c r="AU136" s="149" t="s">
        <v>79</v>
      </c>
      <c r="AY136" s="141" t="s">
        <v>135</v>
      </c>
      <c r="BK136" s="150">
        <f>SUM(BK137:BK144)</f>
        <v>0</v>
      </c>
    </row>
    <row r="137" spans="2:65" s="1" customFormat="1" ht="24" customHeight="1">
      <c r="B137" s="153"/>
      <c r="C137" s="154" t="s">
        <v>143</v>
      </c>
      <c r="D137" s="154" t="s">
        <v>138</v>
      </c>
      <c r="E137" s="155" t="s">
        <v>167</v>
      </c>
      <c r="F137" s="156" t="s">
        <v>168</v>
      </c>
      <c r="G137" s="157" t="s">
        <v>164</v>
      </c>
      <c r="H137" s="235">
        <v>0</v>
      </c>
      <c r="I137" s="159"/>
      <c r="J137" s="158">
        <f>ROUND(I137*H137,3)</f>
        <v>0</v>
      </c>
      <c r="K137" s="156" t="s">
        <v>169</v>
      </c>
      <c r="L137" s="29"/>
      <c r="M137" s="160" t="s">
        <v>1</v>
      </c>
      <c r="N137" s="161" t="s">
        <v>39</v>
      </c>
      <c r="O137" s="52"/>
      <c r="P137" s="162">
        <f>O137*H137</f>
        <v>0</v>
      </c>
      <c r="Q137" s="162">
        <v>3.7560000000000003E-2</v>
      </c>
      <c r="R137" s="162">
        <f>Q137*H137</f>
        <v>0</v>
      </c>
      <c r="S137" s="162">
        <v>0</v>
      </c>
      <c r="T137" s="163">
        <f>S137*H137</f>
        <v>0</v>
      </c>
      <c r="AR137" s="164" t="s">
        <v>140</v>
      </c>
      <c r="AT137" s="164" t="s">
        <v>138</v>
      </c>
      <c r="AU137" s="164" t="s">
        <v>84</v>
      </c>
      <c r="AY137" s="14" t="s">
        <v>135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4" t="s">
        <v>84</v>
      </c>
      <c r="BK137" s="166">
        <f>ROUND(I137*H137,3)</f>
        <v>0</v>
      </c>
      <c r="BL137" s="14" t="s">
        <v>140</v>
      </c>
      <c r="BM137" s="164" t="s">
        <v>170</v>
      </c>
    </row>
    <row r="138" spans="2:65" s="12" customFormat="1">
      <c r="B138" s="167"/>
      <c r="D138" s="168" t="s">
        <v>161</v>
      </c>
      <c r="E138" s="169" t="s">
        <v>1</v>
      </c>
      <c r="F138" s="170" t="s">
        <v>276</v>
      </c>
      <c r="H138" s="171">
        <v>0</v>
      </c>
      <c r="I138" s="172"/>
      <c r="L138" s="167"/>
      <c r="M138" s="173"/>
      <c r="N138" s="174"/>
      <c r="O138" s="174"/>
      <c r="P138" s="174"/>
      <c r="Q138" s="174"/>
      <c r="R138" s="174"/>
      <c r="S138" s="174"/>
      <c r="T138" s="175"/>
      <c r="AT138" s="169" t="s">
        <v>161</v>
      </c>
      <c r="AU138" s="169" t="s">
        <v>84</v>
      </c>
      <c r="AV138" s="12" t="s">
        <v>84</v>
      </c>
      <c r="AW138" s="12" t="s">
        <v>28</v>
      </c>
      <c r="AX138" s="12" t="s">
        <v>79</v>
      </c>
      <c r="AY138" s="169" t="s">
        <v>135</v>
      </c>
    </row>
    <row r="139" spans="2:65" s="1" customFormat="1" ht="16.5" customHeight="1">
      <c r="B139" s="153"/>
      <c r="C139" s="154" t="s">
        <v>140</v>
      </c>
      <c r="D139" s="154" t="s">
        <v>138</v>
      </c>
      <c r="E139" s="155" t="s">
        <v>171</v>
      </c>
      <c r="F139" s="156" t="s">
        <v>172</v>
      </c>
      <c r="G139" s="157" t="s">
        <v>139</v>
      </c>
      <c r="H139" s="158">
        <v>1</v>
      </c>
      <c r="I139" s="159"/>
      <c r="J139" s="158">
        <f>ROUND(I139*H139,3)</f>
        <v>0</v>
      </c>
      <c r="K139" s="156" t="s">
        <v>1</v>
      </c>
      <c r="L139" s="29"/>
      <c r="M139" s="160" t="s">
        <v>1</v>
      </c>
      <c r="N139" s="161" t="s">
        <v>39</v>
      </c>
      <c r="O139" s="52"/>
      <c r="P139" s="162">
        <f>O139*H139</f>
        <v>0</v>
      </c>
      <c r="Q139" s="162">
        <v>2.5350000000000001E-2</v>
      </c>
      <c r="R139" s="162">
        <f>Q139*H139</f>
        <v>2.5350000000000001E-2</v>
      </c>
      <c r="S139" s="162">
        <v>0</v>
      </c>
      <c r="T139" s="163">
        <f>S139*H139</f>
        <v>0</v>
      </c>
      <c r="AR139" s="164" t="s">
        <v>140</v>
      </c>
      <c r="AT139" s="164" t="s">
        <v>138</v>
      </c>
      <c r="AU139" s="164" t="s">
        <v>84</v>
      </c>
      <c r="AY139" s="14" t="s">
        <v>135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4" t="s">
        <v>84</v>
      </c>
      <c r="BK139" s="166">
        <f>ROUND(I139*H139,3)</f>
        <v>0</v>
      </c>
      <c r="BL139" s="14" t="s">
        <v>140</v>
      </c>
      <c r="BM139" s="164" t="s">
        <v>173</v>
      </c>
    </row>
    <row r="140" spans="2:65" s="12" customFormat="1">
      <c r="B140" s="167"/>
      <c r="D140" s="168" t="s">
        <v>161</v>
      </c>
      <c r="E140" s="169" t="s">
        <v>1</v>
      </c>
      <c r="F140" s="170" t="s">
        <v>277</v>
      </c>
      <c r="H140" s="171">
        <v>1</v>
      </c>
      <c r="I140" s="172"/>
      <c r="L140" s="167"/>
      <c r="M140" s="173"/>
      <c r="N140" s="174"/>
      <c r="O140" s="174"/>
      <c r="P140" s="174"/>
      <c r="Q140" s="174"/>
      <c r="R140" s="174"/>
      <c r="S140" s="174"/>
      <c r="T140" s="175"/>
      <c r="AT140" s="169" t="s">
        <v>161</v>
      </c>
      <c r="AU140" s="169" t="s">
        <v>84</v>
      </c>
      <c r="AV140" s="12" t="s">
        <v>84</v>
      </c>
      <c r="AW140" s="12" t="s">
        <v>28</v>
      </c>
      <c r="AX140" s="12" t="s">
        <v>79</v>
      </c>
      <c r="AY140" s="169" t="s">
        <v>135</v>
      </c>
    </row>
    <row r="141" spans="2:65" s="1" customFormat="1" ht="24" customHeight="1">
      <c r="B141" s="153"/>
      <c r="C141" s="154" t="s">
        <v>144</v>
      </c>
      <c r="D141" s="154" t="s">
        <v>138</v>
      </c>
      <c r="E141" s="155" t="s">
        <v>278</v>
      </c>
      <c r="F141" s="156" t="s">
        <v>279</v>
      </c>
      <c r="G141" s="157" t="s">
        <v>159</v>
      </c>
      <c r="H141" s="235">
        <v>0</v>
      </c>
      <c r="I141" s="159"/>
      <c r="J141" s="158">
        <f>ROUND(I141*H141,3)</f>
        <v>0</v>
      </c>
      <c r="K141" s="156" t="s">
        <v>233</v>
      </c>
      <c r="L141" s="29"/>
      <c r="M141" s="160" t="s">
        <v>1</v>
      </c>
      <c r="N141" s="161" t="s">
        <v>39</v>
      </c>
      <c r="O141" s="52"/>
      <c r="P141" s="162">
        <f>O141*H141</f>
        <v>0</v>
      </c>
      <c r="Q141" s="162">
        <v>7.9399999999999991E-3</v>
      </c>
      <c r="R141" s="162">
        <f>Q141*H141</f>
        <v>0</v>
      </c>
      <c r="S141" s="162">
        <v>0</v>
      </c>
      <c r="T141" s="163">
        <f>S141*H141</f>
        <v>0</v>
      </c>
      <c r="AR141" s="164" t="s">
        <v>140</v>
      </c>
      <c r="AT141" s="164" t="s">
        <v>138</v>
      </c>
      <c r="AU141" s="164" t="s">
        <v>84</v>
      </c>
      <c r="AY141" s="14" t="s">
        <v>135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4" t="s">
        <v>84</v>
      </c>
      <c r="BK141" s="166">
        <f>ROUND(I141*H141,3)</f>
        <v>0</v>
      </c>
      <c r="BL141" s="14" t="s">
        <v>140</v>
      </c>
      <c r="BM141" s="164" t="s">
        <v>280</v>
      </c>
    </row>
    <row r="142" spans="2:65" s="12" customFormat="1">
      <c r="B142" s="167"/>
      <c r="D142" s="168" t="s">
        <v>161</v>
      </c>
      <c r="E142" s="169" t="s">
        <v>1</v>
      </c>
      <c r="F142" s="170" t="s">
        <v>281</v>
      </c>
      <c r="H142" s="171">
        <v>0</v>
      </c>
      <c r="I142" s="172"/>
      <c r="L142" s="167"/>
      <c r="M142" s="173"/>
      <c r="N142" s="174"/>
      <c r="O142" s="174"/>
      <c r="P142" s="174"/>
      <c r="Q142" s="174"/>
      <c r="R142" s="174"/>
      <c r="S142" s="174"/>
      <c r="T142" s="175"/>
      <c r="AT142" s="169" t="s">
        <v>161</v>
      </c>
      <c r="AU142" s="169" t="s">
        <v>84</v>
      </c>
      <c r="AV142" s="12" t="s">
        <v>84</v>
      </c>
      <c r="AW142" s="12" t="s">
        <v>28</v>
      </c>
      <c r="AX142" s="12" t="s">
        <v>79</v>
      </c>
      <c r="AY142" s="169" t="s">
        <v>135</v>
      </c>
    </row>
    <row r="143" spans="2:65" s="1" customFormat="1" ht="24" customHeight="1">
      <c r="B143" s="153"/>
      <c r="C143" s="176" t="s">
        <v>145</v>
      </c>
      <c r="D143" s="176" t="s">
        <v>174</v>
      </c>
      <c r="E143" s="177" t="s">
        <v>282</v>
      </c>
      <c r="F143" s="178" t="s">
        <v>283</v>
      </c>
      <c r="G143" s="179" t="s">
        <v>159</v>
      </c>
      <c r="H143" s="236">
        <v>0</v>
      </c>
      <c r="I143" s="181"/>
      <c r="J143" s="180">
        <f>ROUND(I143*H143,3)</f>
        <v>0</v>
      </c>
      <c r="K143" s="178" t="s">
        <v>233</v>
      </c>
      <c r="L143" s="182"/>
      <c r="M143" s="183" t="s">
        <v>1</v>
      </c>
      <c r="N143" s="184" t="s">
        <v>39</v>
      </c>
      <c r="O143" s="52"/>
      <c r="P143" s="162">
        <f>O143*H143</f>
        <v>0</v>
      </c>
      <c r="Q143" s="162">
        <v>9.7999999999999997E-4</v>
      </c>
      <c r="R143" s="162">
        <f>Q143*H143</f>
        <v>0</v>
      </c>
      <c r="S143" s="162">
        <v>0</v>
      </c>
      <c r="T143" s="163">
        <f>S143*H143</f>
        <v>0</v>
      </c>
      <c r="AR143" s="164" t="s">
        <v>147</v>
      </c>
      <c r="AT143" s="164" t="s">
        <v>174</v>
      </c>
      <c r="AU143" s="164" t="s">
        <v>84</v>
      </c>
      <c r="AY143" s="14" t="s">
        <v>135</v>
      </c>
      <c r="BE143" s="165">
        <f>IF(N143="základná",J143,0)</f>
        <v>0</v>
      </c>
      <c r="BF143" s="165">
        <f>IF(N143="znížená",J143,0)</f>
        <v>0</v>
      </c>
      <c r="BG143" s="165">
        <f>IF(N143="zákl. prenesená",J143,0)</f>
        <v>0</v>
      </c>
      <c r="BH143" s="165">
        <f>IF(N143="zníž. prenesená",J143,0)</f>
        <v>0</v>
      </c>
      <c r="BI143" s="165">
        <f>IF(N143="nulová",J143,0)</f>
        <v>0</v>
      </c>
      <c r="BJ143" s="14" t="s">
        <v>84</v>
      </c>
      <c r="BK143" s="166">
        <f>ROUND(I143*H143,3)</f>
        <v>0</v>
      </c>
      <c r="BL143" s="14" t="s">
        <v>140</v>
      </c>
      <c r="BM143" s="164" t="s">
        <v>284</v>
      </c>
    </row>
    <row r="144" spans="2:65" s="12" customFormat="1">
      <c r="B144" s="167"/>
      <c r="D144" s="168" t="s">
        <v>161</v>
      </c>
      <c r="F144" s="170" t="s">
        <v>285</v>
      </c>
      <c r="H144" s="171">
        <v>0</v>
      </c>
      <c r="I144" s="172"/>
      <c r="L144" s="167"/>
      <c r="M144" s="173"/>
      <c r="N144" s="174"/>
      <c r="O144" s="174"/>
      <c r="P144" s="174"/>
      <c r="Q144" s="174"/>
      <c r="R144" s="174"/>
      <c r="S144" s="174"/>
      <c r="T144" s="175"/>
      <c r="AT144" s="169" t="s">
        <v>161</v>
      </c>
      <c r="AU144" s="169" t="s">
        <v>84</v>
      </c>
      <c r="AV144" s="12" t="s">
        <v>84</v>
      </c>
      <c r="AW144" s="12" t="s">
        <v>3</v>
      </c>
      <c r="AX144" s="12" t="s">
        <v>79</v>
      </c>
      <c r="AY144" s="169" t="s">
        <v>135</v>
      </c>
    </row>
    <row r="145" spans="2:65" s="11" customFormat="1" ht="22.9" customHeight="1">
      <c r="B145" s="140"/>
      <c r="D145" s="141" t="s">
        <v>72</v>
      </c>
      <c r="E145" s="151" t="s">
        <v>175</v>
      </c>
      <c r="F145" s="151" t="s">
        <v>176</v>
      </c>
      <c r="I145" s="143"/>
      <c r="J145" s="152">
        <f>BK145</f>
        <v>0</v>
      </c>
      <c r="L145" s="140"/>
      <c r="M145" s="145"/>
      <c r="N145" s="146"/>
      <c r="O145" s="146"/>
      <c r="P145" s="147">
        <f>SUM(P146:P163)</f>
        <v>0</v>
      </c>
      <c r="Q145" s="146"/>
      <c r="R145" s="147">
        <f>SUM(R146:R163)</f>
        <v>1.4000000000000001E-4</v>
      </c>
      <c r="S145" s="146"/>
      <c r="T145" s="148">
        <f>SUM(T146:T163)</f>
        <v>9.0719999999999995E-2</v>
      </c>
      <c r="AR145" s="141" t="s">
        <v>79</v>
      </c>
      <c r="AT145" s="149" t="s">
        <v>72</v>
      </c>
      <c r="AU145" s="149" t="s">
        <v>79</v>
      </c>
      <c r="AY145" s="141" t="s">
        <v>135</v>
      </c>
      <c r="BK145" s="150">
        <f>SUM(BK146:BK163)</f>
        <v>0</v>
      </c>
    </row>
    <row r="146" spans="2:65" s="1" customFormat="1" ht="16.5" customHeight="1">
      <c r="B146" s="153"/>
      <c r="C146" s="154" t="s">
        <v>146</v>
      </c>
      <c r="D146" s="154" t="s">
        <v>138</v>
      </c>
      <c r="E146" s="155" t="s">
        <v>177</v>
      </c>
      <c r="F146" s="156" t="s">
        <v>178</v>
      </c>
      <c r="G146" s="157" t="s">
        <v>164</v>
      </c>
      <c r="H146" s="158">
        <v>7</v>
      </c>
      <c r="I146" s="159"/>
      <c r="J146" s="158">
        <f>ROUND(I146*H146,3)</f>
        <v>0</v>
      </c>
      <c r="K146" s="156" t="s">
        <v>1</v>
      </c>
      <c r="L146" s="29"/>
      <c r="M146" s="160" t="s">
        <v>1</v>
      </c>
      <c r="N146" s="161" t="s">
        <v>39</v>
      </c>
      <c r="O146" s="52"/>
      <c r="P146" s="162">
        <f>O146*H146</f>
        <v>0</v>
      </c>
      <c r="Q146" s="162">
        <v>2.0000000000000002E-5</v>
      </c>
      <c r="R146" s="162">
        <f>Q146*H146</f>
        <v>1.4000000000000001E-4</v>
      </c>
      <c r="S146" s="162">
        <v>0</v>
      </c>
      <c r="T146" s="163">
        <f>S146*H146</f>
        <v>0</v>
      </c>
      <c r="AR146" s="164" t="s">
        <v>140</v>
      </c>
      <c r="AT146" s="164" t="s">
        <v>138</v>
      </c>
      <c r="AU146" s="164" t="s">
        <v>84</v>
      </c>
      <c r="AY146" s="14" t="s">
        <v>135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4" t="s">
        <v>84</v>
      </c>
      <c r="BK146" s="166">
        <f>ROUND(I146*H146,3)</f>
        <v>0</v>
      </c>
      <c r="BL146" s="14" t="s">
        <v>140</v>
      </c>
      <c r="BM146" s="164" t="s">
        <v>179</v>
      </c>
    </row>
    <row r="147" spans="2:65" s="12" customFormat="1">
      <c r="B147" s="167"/>
      <c r="D147" s="168" t="s">
        <v>161</v>
      </c>
      <c r="E147" s="169" t="s">
        <v>1</v>
      </c>
      <c r="F147" s="170" t="s">
        <v>286</v>
      </c>
      <c r="H147" s="171">
        <v>7</v>
      </c>
      <c r="I147" s="172"/>
      <c r="L147" s="167"/>
      <c r="M147" s="173"/>
      <c r="N147" s="174"/>
      <c r="O147" s="174"/>
      <c r="P147" s="174"/>
      <c r="Q147" s="174"/>
      <c r="R147" s="174"/>
      <c r="S147" s="174"/>
      <c r="T147" s="175"/>
      <c r="AT147" s="169" t="s">
        <v>161</v>
      </c>
      <c r="AU147" s="169" t="s">
        <v>84</v>
      </c>
      <c r="AV147" s="12" t="s">
        <v>84</v>
      </c>
      <c r="AW147" s="12" t="s">
        <v>28</v>
      </c>
      <c r="AX147" s="12" t="s">
        <v>79</v>
      </c>
      <c r="AY147" s="169" t="s">
        <v>135</v>
      </c>
    </row>
    <row r="148" spans="2:65" s="1" customFormat="1" ht="24" customHeight="1">
      <c r="B148" s="153"/>
      <c r="C148" s="154" t="s">
        <v>147</v>
      </c>
      <c r="D148" s="154" t="s">
        <v>138</v>
      </c>
      <c r="E148" s="155" t="s">
        <v>181</v>
      </c>
      <c r="F148" s="156" t="s">
        <v>182</v>
      </c>
      <c r="G148" s="157" t="s">
        <v>164</v>
      </c>
      <c r="H148" s="158">
        <v>42</v>
      </c>
      <c r="I148" s="159"/>
      <c r="J148" s="158">
        <f>ROUND(I148*H148,3)</f>
        <v>0</v>
      </c>
      <c r="K148" s="156" t="s">
        <v>1</v>
      </c>
      <c r="L148" s="29"/>
      <c r="M148" s="160" t="s">
        <v>1</v>
      </c>
      <c r="N148" s="161" t="s">
        <v>39</v>
      </c>
      <c r="O148" s="52"/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AR148" s="164" t="s">
        <v>140</v>
      </c>
      <c r="AT148" s="164" t="s">
        <v>138</v>
      </c>
      <c r="AU148" s="164" t="s">
        <v>84</v>
      </c>
      <c r="AY148" s="14" t="s">
        <v>135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4" t="s">
        <v>84</v>
      </c>
      <c r="BK148" s="166">
        <f>ROUND(I148*H148,3)</f>
        <v>0</v>
      </c>
      <c r="BL148" s="14" t="s">
        <v>140</v>
      </c>
      <c r="BM148" s="164" t="s">
        <v>183</v>
      </c>
    </row>
    <row r="149" spans="2:65" s="12" customFormat="1">
      <c r="B149" s="167"/>
      <c r="D149" s="168" t="s">
        <v>161</v>
      </c>
      <c r="E149" s="169" t="s">
        <v>1</v>
      </c>
      <c r="F149" s="170" t="s">
        <v>287</v>
      </c>
      <c r="H149" s="171">
        <v>42</v>
      </c>
      <c r="I149" s="172"/>
      <c r="L149" s="167"/>
      <c r="M149" s="173"/>
      <c r="N149" s="174"/>
      <c r="O149" s="174"/>
      <c r="P149" s="174"/>
      <c r="Q149" s="174"/>
      <c r="R149" s="174"/>
      <c r="S149" s="174"/>
      <c r="T149" s="175"/>
      <c r="AT149" s="169" t="s">
        <v>161</v>
      </c>
      <c r="AU149" s="169" t="s">
        <v>84</v>
      </c>
      <c r="AV149" s="12" t="s">
        <v>84</v>
      </c>
      <c r="AW149" s="12" t="s">
        <v>28</v>
      </c>
      <c r="AX149" s="12" t="s">
        <v>79</v>
      </c>
      <c r="AY149" s="169" t="s">
        <v>135</v>
      </c>
    </row>
    <row r="150" spans="2:65" s="1" customFormat="1" ht="24" customHeight="1">
      <c r="B150" s="153"/>
      <c r="C150" s="154" t="s">
        <v>175</v>
      </c>
      <c r="D150" s="154" t="s">
        <v>138</v>
      </c>
      <c r="E150" s="155" t="s">
        <v>185</v>
      </c>
      <c r="F150" s="156" t="s">
        <v>186</v>
      </c>
      <c r="G150" s="157" t="s">
        <v>139</v>
      </c>
      <c r="H150" s="158">
        <v>1</v>
      </c>
      <c r="I150" s="159"/>
      <c r="J150" s="158">
        <f>ROUND(I150*H150,3)</f>
        <v>0</v>
      </c>
      <c r="K150" s="156" t="s">
        <v>1</v>
      </c>
      <c r="L150" s="29"/>
      <c r="M150" s="160" t="s">
        <v>1</v>
      </c>
      <c r="N150" s="161" t="s">
        <v>39</v>
      </c>
      <c r="O150" s="52"/>
      <c r="P150" s="162">
        <f>O150*H150</f>
        <v>0</v>
      </c>
      <c r="Q150" s="162">
        <v>0</v>
      </c>
      <c r="R150" s="162">
        <f>Q150*H150</f>
        <v>0</v>
      </c>
      <c r="S150" s="162">
        <v>0</v>
      </c>
      <c r="T150" s="163">
        <f>S150*H150</f>
        <v>0</v>
      </c>
      <c r="AR150" s="164" t="s">
        <v>140</v>
      </c>
      <c r="AT150" s="164" t="s">
        <v>138</v>
      </c>
      <c r="AU150" s="164" t="s">
        <v>84</v>
      </c>
      <c r="AY150" s="14" t="s">
        <v>135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4" t="s">
        <v>84</v>
      </c>
      <c r="BK150" s="166">
        <f>ROUND(I150*H150,3)</f>
        <v>0</v>
      </c>
      <c r="BL150" s="14" t="s">
        <v>140</v>
      </c>
      <c r="BM150" s="164" t="s">
        <v>187</v>
      </c>
    </row>
    <row r="151" spans="2:65" s="12" customFormat="1">
      <c r="B151" s="167"/>
      <c r="D151" s="168" t="s">
        <v>161</v>
      </c>
      <c r="E151" s="169" t="s">
        <v>1</v>
      </c>
      <c r="F151" s="170" t="s">
        <v>288</v>
      </c>
      <c r="H151" s="171">
        <v>1</v>
      </c>
      <c r="I151" s="172"/>
      <c r="L151" s="167"/>
      <c r="M151" s="173"/>
      <c r="N151" s="174"/>
      <c r="O151" s="174"/>
      <c r="P151" s="174"/>
      <c r="Q151" s="174"/>
      <c r="R151" s="174"/>
      <c r="S151" s="174"/>
      <c r="T151" s="175"/>
      <c r="AT151" s="169" t="s">
        <v>161</v>
      </c>
      <c r="AU151" s="169" t="s">
        <v>84</v>
      </c>
      <c r="AV151" s="12" t="s">
        <v>84</v>
      </c>
      <c r="AW151" s="12" t="s">
        <v>28</v>
      </c>
      <c r="AX151" s="12" t="s">
        <v>79</v>
      </c>
      <c r="AY151" s="169" t="s">
        <v>135</v>
      </c>
    </row>
    <row r="152" spans="2:65" s="1" customFormat="1" ht="24" customHeight="1">
      <c r="B152" s="153"/>
      <c r="C152" s="154" t="s">
        <v>180</v>
      </c>
      <c r="D152" s="154" t="s">
        <v>138</v>
      </c>
      <c r="E152" s="155" t="s">
        <v>191</v>
      </c>
      <c r="F152" s="156" t="s">
        <v>192</v>
      </c>
      <c r="G152" s="157" t="s">
        <v>164</v>
      </c>
      <c r="H152" s="158">
        <v>1.44</v>
      </c>
      <c r="I152" s="159"/>
      <c r="J152" s="158">
        <f>ROUND(I152*H152,3)</f>
        <v>0</v>
      </c>
      <c r="K152" s="156" t="s">
        <v>1</v>
      </c>
      <c r="L152" s="29"/>
      <c r="M152" s="160" t="s">
        <v>1</v>
      </c>
      <c r="N152" s="161" t="s">
        <v>39</v>
      </c>
      <c r="O152" s="52"/>
      <c r="P152" s="162">
        <f>O152*H152</f>
        <v>0</v>
      </c>
      <c r="Q152" s="162">
        <v>0</v>
      </c>
      <c r="R152" s="162">
        <f>Q152*H152</f>
        <v>0</v>
      </c>
      <c r="S152" s="162">
        <v>6.3E-2</v>
      </c>
      <c r="T152" s="163">
        <f>S152*H152</f>
        <v>9.0719999999999995E-2</v>
      </c>
      <c r="AR152" s="164" t="s">
        <v>140</v>
      </c>
      <c r="AT152" s="164" t="s">
        <v>138</v>
      </c>
      <c r="AU152" s="164" t="s">
        <v>84</v>
      </c>
      <c r="AY152" s="14" t="s">
        <v>135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4" t="s">
        <v>84</v>
      </c>
      <c r="BK152" s="166">
        <f>ROUND(I152*H152,3)</f>
        <v>0</v>
      </c>
      <c r="BL152" s="14" t="s">
        <v>140</v>
      </c>
      <c r="BM152" s="164" t="s">
        <v>193</v>
      </c>
    </row>
    <row r="153" spans="2:65" s="12" customFormat="1">
      <c r="B153" s="167"/>
      <c r="D153" s="168" t="s">
        <v>161</v>
      </c>
      <c r="E153" s="169" t="s">
        <v>1</v>
      </c>
      <c r="F153" s="170" t="s">
        <v>289</v>
      </c>
      <c r="H153" s="171">
        <v>1.44</v>
      </c>
      <c r="I153" s="172"/>
      <c r="L153" s="167"/>
      <c r="M153" s="173"/>
      <c r="N153" s="174"/>
      <c r="O153" s="174"/>
      <c r="P153" s="174"/>
      <c r="Q153" s="174"/>
      <c r="R153" s="174"/>
      <c r="S153" s="174"/>
      <c r="T153" s="175"/>
      <c r="AT153" s="169" t="s">
        <v>161</v>
      </c>
      <c r="AU153" s="169" t="s">
        <v>84</v>
      </c>
      <c r="AV153" s="12" t="s">
        <v>84</v>
      </c>
      <c r="AW153" s="12" t="s">
        <v>28</v>
      </c>
      <c r="AX153" s="12" t="s">
        <v>79</v>
      </c>
      <c r="AY153" s="169" t="s">
        <v>135</v>
      </c>
    </row>
    <row r="154" spans="2:65" s="1" customFormat="1" ht="16.5" customHeight="1">
      <c r="B154" s="153"/>
      <c r="C154" s="154" t="s">
        <v>184</v>
      </c>
      <c r="D154" s="154" t="s">
        <v>138</v>
      </c>
      <c r="E154" s="155" t="s">
        <v>195</v>
      </c>
      <c r="F154" s="156" t="s">
        <v>196</v>
      </c>
      <c r="G154" s="157" t="s">
        <v>197</v>
      </c>
      <c r="H154" s="158">
        <v>9.1999999999999998E-2</v>
      </c>
      <c r="I154" s="159"/>
      <c r="J154" s="158">
        <f>ROUND(I154*H154,3)</f>
        <v>0</v>
      </c>
      <c r="K154" s="156" t="s">
        <v>1</v>
      </c>
      <c r="L154" s="29"/>
      <c r="M154" s="160" t="s">
        <v>1</v>
      </c>
      <c r="N154" s="161" t="s">
        <v>39</v>
      </c>
      <c r="O154" s="52"/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AR154" s="164" t="s">
        <v>140</v>
      </c>
      <c r="AT154" s="164" t="s">
        <v>138</v>
      </c>
      <c r="AU154" s="164" t="s">
        <v>84</v>
      </c>
      <c r="AY154" s="14" t="s">
        <v>135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4" t="s">
        <v>84</v>
      </c>
      <c r="BK154" s="166">
        <f>ROUND(I154*H154,3)</f>
        <v>0</v>
      </c>
      <c r="BL154" s="14" t="s">
        <v>140</v>
      </c>
      <c r="BM154" s="164" t="s">
        <v>198</v>
      </c>
    </row>
    <row r="155" spans="2:65" s="1" customFormat="1" ht="16.5" customHeight="1">
      <c r="B155" s="153"/>
      <c r="C155" s="154" t="s">
        <v>188</v>
      </c>
      <c r="D155" s="154" t="s">
        <v>138</v>
      </c>
      <c r="E155" s="155" t="s">
        <v>200</v>
      </c>
      <c r="F155" s="156" t="s">
        <v>201</v>
      </c>
      <c r="G155" s="157" t="s">
        <v>197</v>
      </c>
      <c r="H155" s="158">
        <v>0.36799999999999999</v>
      </c>
      <c r="I155" s="159"/>
      <c r="J155" s="158">
        <f>ROUND(I155*H155,3)</f>
        <v>0</v>
      </c>
      <c r="K155" s="156" t="s">
        <v>1</v>
      </c>
      <c r="L155" s="29"/>
      <c r="M155" s="160" t="s">
        <v>1</v>
      </c>
      <c r="N155" s="161" t="s">
        <v>39</v>
      </c>
      <c r="O155" s="52"/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AR155" s="164" t="s">
        <v>140</v>
      </c>
      <c r="AT155" s="164" t="s">
        <v>138</v>
      </c>
      <c r="AU155" s="164" t="s">
        <v>84</v>
      </c>
      <c r="AY155" s="14" t="s">
        <v>135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4" t="s">
        <v>84</v>
      </c>
      <c r="BK155" s="166">
        <f>ROUND(I155*H155,3)</f>
        <v>0</v>
      </c>
      <c r="BL155" s="14" t="s">
        <v>140</v>
      </c>
      <c r="BM155" s="164" t="s">
        <v>202</v>
      </c>
    </row>
    <row r="156" spans="2:65" s="12" customFormat="1">
      <c r="B156" s="167"/>
      <c r="D156" s="168" t="s">
        <v>161</v>
      </c>
      <c r="F156" s="170" t="s">
        <v>290</v>
      </c>
      <c r="H156" s="171">
        <v>0.36799999999999999</v>
      </c>
      <c r="I156" s="172"/>
      <c r="L156" s="167"/>
      <c r="M156" s="173"/>
      <c r="N156" s="174"/>
      <c r="O156" s="174"/>
      <c r="P156" s="174"/>
      <c r="Q156" s="174"/>
      <c r="R156" s="174"/>
      <c r="S156" s="174"/>
      <c r="T156" s="175"/>
      <c r="AT156" s="169" t="s">
        <v>161</v>
      </c>
      <c r="AU156" s="169" t="s">
        <v>84</v>
      </c>
      <c r="AV156" s="12" t="s">
        <v>84</v>
      </c>
      <c r="AW156" s="12" t="s">
        <v>3</v>
      </c>
      <c r="AX156" s="12" t="s">
        <v>79</v>
      </c>
      <c r="AY156" s="169" t="s">
        <v>135</v>
      </c>
    </row>
    <row r="157" spans="2:65" s="1" customFormat="1" ht="16.5" customHeight="1">
      <c r="B157" s="153"/>
      <c r="C157" s="154" t="s">
        <v>189</v>
      </c>
      <c r="D157" s="154" t="s">
        <v>138</v>
      </c>
      <c r="E157" s="155" t="s">
        <v>204</v>
      </c>
      <c r="F157" s="156" t="s">
        <v>205</v>
      </c>
      <c r="G157" s="157" t="s">
        <v>197</v>
      </c>
      <c r="H157" s="158">
        <v>9.1999999999999998E-2</v>
      </c>
      <c r="I157" s="159"/>
      <c r="J157" s="158">
        <f>ROUND(I157*H157,3)</f>
        <v>0</v>
      </c>
      <c r="K157" s="156" t="s">
        <v>1</v>
      </c>
      <c r="L157" s="29"/>
      <c r="M157" s="160" t="s">
        <v>1</v>
      </c>
      <c r="N157" s="161" t="s">
        <v>39</v>
      </c>
      <c r="O157" s="52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64" t="s">
        <v>140</v>
      </c>
      <c r="AT157" s="164" t="s">
        <v>138</v>
      </c>
      <c r="AU157" s="164" t="s">
        <v>84</v>
      </c>
      <c r="AY157" s="14" t="s">
        <v>135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4" t="s">
        <v>84</v>
      </c>
      <c r="BK157" s="166">
        <f>ROUND(I157*H157,3)</f>
        <v>0</v>
      </c>
      <c r="BL157" s="14" t="s">
        <v>140</v>
      </c>
      <c r="BM157" s="164" t="s">
        <v>206</v>
      </c>
    </row>
    <row r="158" spans="2:65" s="1" customFormat="1" ht="24" customHeight="1">
      <c r="B158" s="153"/>
      <c r="C158" s="154" t="s">
        <v>190</v>
      </c>
      <c r="D158" s="154" t="s">
        <v>138</v>
      </c>
      <c r="E158" s="155" t="s">
        <v>208</v>
      </c>
      <c r="F158" s="156" t="s">
        <v>209</v>
      </c>
      <c r="G158" s="157" t="s">
        <v>197</v>
      </c>
      <c r="H158" s="158">
        <v>3.1280000000000001</v>
      </c>
      <c r="I158" s="159"/>
      <c r="J158" s="158">
        <f>ROUND(I158*H158,3)</f>
        <v>0</v>
      </c>
      <c r="K158" s="156" t="s">
        <v>1</v>
      </c>
      <c r="L158" s="29"/>
      <c r="M158" s="160" t="s">
        <v>1</v>
      </c>
      <c r="N158" s="161" t="s">
        <v>39</v>
      </c>
      <c r="O158" s="52"/>
      <c r="P158" s="162">
        <f>O158*H158</f>
        <v>0</v>
      </c>
      <c r="Q158" s="162">
        <v>0</v>
      </c>
      <c r="R158" s="162">
        <f>Q158*H158</f>
        <v>0</v>
      </c>
      <c r="S158" s="162">
        <v>0</v>
      </c>
      <c r="T158" s="163">
        <f>S158*H158</f>
        <v>0</v>
      </c>
      <c r="AR158" s="164" t="s">
        <v>140</v>
      </c>
      <c r="AT158" s="164" t="s">
        <v>138</v>
      </c>
      <c r="AU158" s="164" t="s">
        <v>84</v>
      </c>
      <c r="AY158" s="14" t="s">
        <v>135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4" t="s">
        <v>84</v>
      </c>
      <c r="BK158" s="166">
        <f>ROUND(I158*H158,3)</f>
        <v>0</v>
      </c>
      <c r="BL158" s="14" t="s">
        <v>140</v>
      </c>
      <c r="BM158" s="164" t="s">
        <v>210</v>
      </c>
    </row>
    <row r="159" spans="2:65" s="12" customFormat="1">
      <c r="B159" s="167"/>
      <c r="D159" s="168" t="s">
        <v>161</v>
      </c>
      <c r="F159" s="170" t="s">
        <v>291</v>
      </c>
      <c r="H159" s="171">
        <v>3.1280000000000001</v>
      </c>
      <c r="I159" s="172"/>
      <c r="L159" s="167"/>
      <c r="M159" s="173"/>
      <c r="N159" s="174"/>
      <c r="O159" s="174"/>
      <c r="P159" s="174"/>
      <c r="Q159" s="174"/>
      <c r="R159" s="174"/>
      <c r="S159" s="174"/>
      <c r="T159" s="175"/>
      <c r="AT159" s="169" t="s">
        <v>161</v>
      </c>
      <c r="AU159" s="169" t="s">
        <v>84</v>
      </c>
      <c r="AV159" s="12" t="s">
        <v>84</v>
      </c>
      <c r="AW159" s="12" t="s">
        <v>3</v>
      </c>
      <c r="AX159" s="12" t="s">
        <v>79</v>
      </c>
      <c r="AY159" s="169" t="s">
        <v>135</v>
      </c>
    </row>
    <row r="160" spans="2:65" s="1" customFormat="1" ht="24" customHeight="1">
      <c r="B160" s="153"/>
      <c r="C160" s="154" t="s">
        <v>194</v>
      </c>
      <c r="D160" s="154" t="s">
        <v>138</v>
      </c>
      <c r="E160" s="155" t="s">
        <v>212</v>
      </c>
      <c r="F160" s="156" t="s">
        <v>213</v>
      </c>
      <c r="G160" s="157" t="s">
        <v>197</v>
      </c>
      <c r="H160" s="158">
        <v>9.1999999999999998E-2</v>
      </c>
      <c r="I160" s="159"/>
      <c r="J160" s="158">
        <f>ROUND(I160*H160,3)</f>
        <v>0</v>
      </c>
      <c r="K160" s="156" t="s">
        <v>1</v>
      </c>
      <c r="L160" s="29"/>
      <c r="M160" s="160" t="s">
        <v>1</v>
      </c>
      <c r="N160" s="161" t="s">
        <v>39</v>
      </c>
      <c r="O160" s="52"/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AR160" s="164" t="s">
        <v>140</v>
      </c>
      <c r="AT160" s="164" t="s">
        <v>138</v>
      </c>
      <c r="AU160" s="164" t="s">
        <v>84</v>
      </c>
      <c r="AY160" s="14" t="s">
        <v>135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4" t="s">
        <v>84</v>
      </c>
      <c r="BK160" s="166">
        <f>ROUND(I160*H160,3)</f>
        <v>0</v>
      </c>
      <c r="BL160" s="14" t="s">
        <v>140</v>
      </c>
      <c r="BM160" s="164" t="s">
        <v>214</v>
      </c>
    </row>
    <row r="161" spans="2:65" s="1" customFormat="1" ht="24" customHeight="1">
      <c r="B161" s="153"/>
      <c r="C161" s="154" t="s">
        <v>199</v>
      </c>
      <c r="D161" s="154" t="s">
        <v>138</v>
      </c>
      <c r="E161" s="155" t="s">
        <v>215</v>
      </c>
      <c r="F161" s="156" t="s">
        <v>216</v>
      </c>
      <c r="G161" s="157" t="s">
        <v>197</v>
      </c>
      <c r="H161" s="158">
        <v>0.55200000000000005</v>
      </c>
      <c r="I161" s="159"/>
      <c r="J161" s="158">
        <f>ROUND(I161*H161,3)</f>
        <v>0</v>
      </c>
      <c r="K161" s="156" t="s">
        <v>1</v>
      </c>
      <c r="L161" s="29"/>
      <c r="M161" s="160" t="s">
        <v>1</v>
      </c>
      <c r="N161" s="161" t="s">
        <v>39</v>
      </c>
      <c r="O161" s="52"/>
      <c r="P161" s="162">
        <f>O161*H161</f>
        <v>0</v>
      </c>
      <c r="Q161" s="162">
        <v>0</v>
      </c>
      <c r="R161" s="162">
        <f>Q161*H161</f>
        <v>0</v>
      </c>
      <c r="S161" s="162">
        <v>0</v>
      </c>
      <c r="T161" s="163">
        <f>S161*H161</f>
        <v>0</v>
      </c>
      <c r="AR161" s="164" t="s">
        <v>140</v>
      </c>
      <c r="AT161" s="164" t="s">
        <v>138</v>
      </c>
      <c r="AU161" s="164" t="s">
        <v>84</v>
      </c>
      <c r="AY161" s="14" t="s">
        <v>135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4" t="s">
        <v>84</v>
      </c>
      <c r="BK161" s="166">
        <f>ROUND(I161*H161,3)</f>
        <v>0</v>
      </c>
      <c r="BL161" s="14" t="s">
        <v>140</v>
      </c>
      <c r="BM161" s="164" t="s">
        <v>217</v>
      </c>
    </row>
    <row r="162" spans="2:65" s="12" customFormat="1">
      <c r="B162" s="167"/>
      <c r="D162" s="168" t="s">
        <v>161</v>
      </c>
      <c r="F162" s="170" t="s">
        <v>292</v>
      </c>
      <c r="H162" s="171">
        <v>0.55200000000000005</v>
      </c>
      <c r="I162" s="172"/>
      <c r="L162" s="167"/>
      <c r="M162" s="173"/>
      <c r="N162" s="174"/>
      <c r="O162" s="174"/>
      <c r="P162" s="174"/>
      <c r="Q162" s="174"/>
      <c r="R162" s="174"/>
      <c r="S162" s="174"/>
      <c r="T162" s="175"/>
      <c r="AT162" s="169" t="s">
        <v>161</v>
      </c>
      <c r="AU162" s="169" t="s">
        <v>84</v>
      </c>
      <c r="AV162" s="12" t="s">
        <v>84</v>
      </c>
      <c r="AW162" s="12" t="s">
        <v>3</v>
      </c>
      <c r="AX162" s="12" t="s">
        <v>79</v>
      </c>
      <c r="AY162" s="169" t="s">
        <v>135</v>
      </c>
    </row>
    <row r="163" spans="2:65" s="1" customFormat="1" ht="24" customHeight="1">
      <c r="B163" s="153"/>
      <c r="C163" s="154" t="s">
        <v>203</v>
      </c>
      <c r="D163" s="154" t="s">
        <v>138</v>
      </c>
      <c r="E163" s="155" t="s">
        <v>219</v>
      </c>
      <c r="F163" s="156" t="s">
        <v>220</v>
      </c>
      <c r="G163" s="157" t="s">
        <v>197</v>
      </c>
      <c r="H163" s="158">
        <v>9.1999999999999998E-2</v>
      </c>
      <c r="I163" s="159"/>
      <c r="J163" s="158">
        <f>ROUND(I163*H163,3)</f>
        <v>0</v>
      </c>
      <c r="K163" s="156" t="s">
        <v>1</v>
      </c>
      <c r="L163" s="29"/>
      <c r="M163" s="160" t="s">
        <v>1</v>
      </c>
      <c r="N163" s="161" t="s">
        <v>39</v>
      </c>
      <c r="O163" s="52"/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AR163" s="164" t="s">
        <v>140</v>
      </c>
      <c r="AT163" s="164" t="s">
        <v>138</v>
      </c>
      <c r="AU163" s="164" t="s">
        <v>84</v>
      </c>
      <c r="AY163" s="14" t="s">
        <v>135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4" t="s">
        <v>84</v>
      </c>
      <c r="BK163" s="166">
        <f>ROUND(I163*H163,3)</f>
        <v>0</v>
      </c>
      <c r="BL163" s="14" t="s">
        <v>140</v>
      </c>
      <c r="BM163" s="164" t="s">
        <v>221</v>
      </c>
    </row>
    <row r="164" spans="2:65" s="11" customFormat="1" ht="22.9" customHeight="1">
      <c r="B164" s="140"/>
      <c r="D164" s="141" t="s">
        <v>72</v>
      </c>
      <c r="E164" s="151" t="s">
        <v>222</v>
      </c>
      <c r="F164" s="151" t="s">
        <v>223</v>
      </c>
      <c r="I164" s="143"/>
      <c r="J164" s="152">
        <f>BK164</f>
        <v>0</v>
      </c>
      <c r="L164" s="140"/>
      <c r="M164" s="145"/>
      <c r="N164" s="146"/>
      <c r="O164" s="146"/>
      <c r="P164" s="147">
        <f>P165</f>
        <v>0</v>
      </c>
      <c r="Q164" s="146"/>
      <c r="R164" s="147">
        <f>R165</f>
        <v>0</v>
      </c>
      <c r="S164" s="146"/>
      <c r="T164" s="148">
        <f>T165</f>
        <v>0</v>
      </c>
      <c r="AR164" s="141" t="s">
        <v>79</v>
      </c>
      <c r="AT164" s="149" t="s">
        <v>72</v>
      </c>
      <c r="AU164" s="149" t="s">
        <v>79</v>
      </c>
      <c r="AY164" s="141" t="s">
        <v>135</v>
      </c>
      <c r="BK164" s="150">
        <f>BK165</f>
        <v>0</v>
      </c>
    </row>
    <row r="165" spans="2:65" s="1" customFormat="1" ht="24" customHeight="1">
      <c r="B165" s="153"/>
      <c r="C165" s="154" t="s">
        <v>207</v>
      </c>
      <c r="D165" s="154" t="s">
        <v>138</v>
      </c>
      <c r="E165" s="155" t="s">
        <v>225</v>
      </c>
      <c r="F165" s="156" t="s">
        <v>226</v>
      </c>
      <c r="G165" s="157" t="s">
        <v>197</v>
      </c>
      <c r="H165" s="158">
        <v>0.159</v>
      </c>
      <c r="I165" s="159"/>
      <c r="J165" s="158">
        <f>ROUND(I165*H165,3)</f>
        <v>0</v>
      </c>
      <c r="K165" s="156" t="s">
        <v>1</v>
      </c>
      <c r="L165" s="29"/>
      <c r="M165" s="160" t="s">
        <v>1</v>
      </c>
      <c r="N165" s="161" t="s">
        <v>39</v>
      </c>
      <c r="O165" s="52"/>
      <c r="P165" s="162">
        <f>O165*H165</f>
        <v>0</v>
      </c>
      <c r="Q165" s="162">
        <v>0</v>
      </c>
      <c r="R165" s="162">
        <f>Q165*H165</f>
        <v>0</v>
      </c>
      <c r="S165" s="162">
        <v>0</v>
      </c>
      <c r="T165" s="163">
        <f>S165*H165</f>
        <v>0</v>
      </c>
      <c r="AR165" s="164" t="s">
        <v>140</v>
      </c>
      <c r="AT165" s="164" t="s">
        <v>138</v>
      </c>
      <c r="AU165" s="164" t="s">
        <v>84</v>
      </c>
      <c r="AY165" s="14" t="s">
        <v>135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4" t="s">
        <v>84</v>
      </c>
      <c r="BK165" s="166">
        <f>ROUND(I165*H165,3)</f>
        <v>0</v>
      </c>
      <c r="BL165" s="14" t="s">
        <v>140</v>
      </c>
      <c r="BM165" s="164" t="s">
        <v>227</v>
      </c>
    </row>
    <row r="166" spans="2:65" s="11" customFormat="1" ht="25.9" customHeight="1">
      <c r="B166" s="140"/>
      <c r="D166" s="141" t="s">
        <v>72</v>
      </c>
      <c r="E166" s="142" t="s">
        <v>228</v>
      </c>
      <c r="F166" s="142" t="s">
        <v>229</v>
      </c>
      <c r="I166" s="143"/>
      <c r="J166" s="144">
        <f>BK166</f>
        <v>0</v>
      </c>
      <c r="L166" s="140"/>
      <c r="M166" s="145"/>
      <c r="N166" s="146"/>
      <c r="O166" s="146"/>
      <c r="P166" s="147">
        <f>P167+P173+P183</f>
        <v>0</v>
      </c>
      <c r="Q166" s="146"/>
      <c r="R166" s="147">
        <f>R167+R173+R183</f>
        <v>8.2919999999999994E-2</v>
      </c>
      <c r="S166" s="146"/>
      <c r="T166" s="148">
        <f>T167+T173+T183</f>
        <v>1.6200000000000001E-3</v>
      </c>
      <c r="AR166" s="141" t="s">
        <v>84</v>
      </c>
      <c r="AT166" s="149" t="s">
        <v>72</v>
      </c>
      <c r="AU166" s="149" t="s">
        <v>73</v>
      </c>
      <c r="AY166" s="141" t="s">
        <v>135</v>
      </c>
      <c r="BK166" s="150">
        <f>BK167+BK173+BK183</f>
        <v>0</v>
      </c>
    </row>
    <row r="167" spans="2:65" s="11" customFormat="1" ht="22.9" customHeight="1">
      <c r="B167" s="140"/>
      <c r="D167" s="141" t="s">
        <v>72</v>
      </c>
      <c r="E167" s="151" t="s">
        <v>230</v>
      </c>
      <c r="F167" s="151" t="s">
        <v>231</v>
      </c>
      <c r="I167" s="143"/>
      <c r="J167" s="152">
        <f>BK167</f>
        <v>0</v>
      </c>
      <c r="L167" s="140"/>
      <c r="M167" s="145"/>
      <c r="N167" s="146"/>
      <c r="O167" s="146"/>
      <c r="P167" s="147">
        <f>SUM(P168:P172)</f>
        <v>0</v>
      </c>
      <c r="Q167" s="146"/>
      <c r="R167" s="147">
        <f>SUM(R168:R172)</f>
        <v>1.9919999999999998E-3</v>
      </c>
      <c r="S167" s="146"/>
      <c r="T167" s="148">
        <f>SUM(T168:T172)</f>
        <v>1.6200000000000001E-3</v>
      </c>
      <c r="AR167" s="141" t="s">
        <v>84</v>
      </c>
      <c r="AT167" s="149" t="s">
        <v>72</v>
      </c>
      <c r="AU167" s="149" t="s">
        <v>79</v>
      </c>
      <c r="AY167" s="141" t="s">
        <v>135</v>
      </c>
      <c r="BK167" s="150">
        <f>SUM(BK168:BK172)</f>
        <v>0</v>
      </c>
    </row>
    <row r="168" spans="2:65" s="1" customFormat="1" ht="24" customHeight="1">
      <c r="B168" s="153"/>
      <c r="C168" s="154" t="s">
        <v>211</v>
      </c>
      <c r="D168" s="154" t="s">
        <v>138</v>
      </c>
      <c r="E168" s="155" t="s">
        <v>293</v>
      </c>
      <c r="F168" s="156" t="s">
        <v>294</v>
      </c>
      <c r="G168" s="157" t="s">
        <v>159</v>
      </c>
      <c r="H168" s="158">
        <v>1.2</v>
      </c>
      <c r="I168" s="159"/>
      <c r="J168" s="158">
        <f>ROUND(I168*H168,3)</f>
        <v>0</v>
      </c>
      <c r="K168" s="156" t="s">
        <v>233</v>
      </c>
      <c r="L168" s="29"/>
      <c r="M168" s="160" t="s">
        <v>1</v>
      </c>
      <c r="N168" s="161" t="s">
        <v>39</v>
      </c>
      <c r="O168" s="52"/>
      <c r="P168" s="162">
        <f>O168*H168</f>
        <v>0</v>
      </c>
      <c r="Q168" s="162">
        <v>1.66E-3</v>
      </c>
      <c r="R168" s="162">
        <f>Q168*H168</f>
        <v>1.9919999999999998E-3</v>
      </c>
      <c r="S168" s="162">
        <v>0</v>
      </c>
      <c r="T168" s="163">
        <f>S168*H168</f>
        <v>0</v>
      </c>
      <c r="AR168" s="164" t="s">
        <v>199</v>
      </c>
      <c r="AT168" s="164" t="s">
        <v>138</v>
      </c>
      <c r="AU168" s="164" t="s">
        <v>84</v>
      </c>
      <c r="AY168" s="14" t="s">
        <v>135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4" t="s">
        <v>84</v>
      </c>
      <c r="BK168" s="166">
        <f>ROUND(I168*H168,3)</f>
        <v>0</v>
      </c>
      <c r="BL168" s="14" t="s">
        <v>199</v>
      </c>
      <c r="BM168" s="164" t="s">
        <v>295</v>
      </c>
    </row>
    <row r="169" spans="2:65" s="12" customFormat="1">
      <c r="B169" s="167"/>
      <c r="D169" s="168" t="s">
        <v>161</v>
      </c>
      <c r="E169" s="169" t="s">
        <v>1</v>
      </c>
      <c r="F169" s="170" t="s">
        <v>296</v>
      </c>
      <c r="H169" s="171">
        <v>1.2</v>
      </c>
      <c r="I169" s="172"/>
      <c r="L169" s="167"/>
      <c r="M169" s="173"/>
      <c r="N169" s="174"/>
      <c r="O169" s="174"/>
      <c r="P169" s="174"/>
      <c r="Q169" s="174"/>
      <c r="R169" s="174"/>
      <c r="S169" s="174"/>
      <c r="T169" s="175"/>
      <c r="AT169" s="169" t="s">
        <v>161</v>
      </c>
      <c r="AU169" s="169" t="s">
        <v>84</v>
      </c>
      <c r="AV169" s="12" t="s">
        <v>84</v>
      </c>
      <c r="AW169" s="12" t="s">
        <v>28</v>
      </c>
      <c r="AX169" s="12" t="s">
        <v>79</v>
      </c>
      <c r="AY169" s="169" t="s">
        <v>135</v>
      </c>
    </row>
    <row r="170" spans="2:65" s="1" customFormat="1" ht="24" customHeight="1">
      <c r="B170" s="153"/>
      <c r="C170" s="154" t="s">
        <v>7</v>
      </c>
      <c r="D170" s="154" t="s">
        <v>138</v>
      </c>
      <c r="E170" s="155" t="s">
        <v>236</v>
      </c>
      <c r="F170" s="156" t="s">
        <v>237</v>
      </c>
      <c r="G170" s="157" t="s">
        <v>159</v>
      </c>
      <c r="H170" s="158">
        <v>1.2</v>
      </c>
      <c r="I170" s="159"/>
      <c r="J170" s="158">
        <f>ROUND(I170*H170,3)</f>
        <v>0</v>
      </c>
      <c r="K170" s="156" t="s">
        <v>1</v>
      </c>
      <c r="L170" s="29"/>
      <c r="M170" s="160" t="s">
        <v>1</v>
      </c>
      <c r="N170" s="161" t="s">
        <v>39</v>
      </c>
      <c r="O170" s="52"/>
      <c r="P170" s="162">
        <f>O170*H170</f>
        <v>0</v>
      </c>
      <c r="Q170" s="162">
        <v>0</v>
      </c>
      <c r="R170" s="162">
        <f>Q170*H170</f>
        <v>0</v>
      </c>
      <c r="S170" s="162">
        <v>1.3500000000000001E-3</v>
      </c>
      <c r="T170" s="163">
        <f>S170*H170</f>
        <v>1.6200000000000001E-3</v>
      </c>
      <c r="AR170" s="164" t="s">
        <v>199</v>
      </c>
      <c r="AT170" s="164" t="s">
        <v>138</v>
      </c>
      <c r="AU170" s="164" t="s">
        <v>84</v>
      </c>
      <c r="AY170" s="14" t="s">
        <v>135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4" t="s">
        <v>84</v>
      </c>
      <c r="BK170" s="166">
        <f>ROUND(I170*H170,3)</f>
        <v>0</v>
      </c>
      <c r="BL170" s="14" t="s">
        <v>199</v>
      </c>
      <c r="BM170" s="164" t="s">
        <v>238</v>
      </c>
    </row>
    <row r="171" spans="2:65" s="12" customFormat="1">
      <c r="B171" s="167"/>
      <c r="D171" s="168" t="s">
        <v>161</v>
      </c>
      <c r="E171" s="169" t="s">
        <v>1</v>
      </c>
      <c r="F171" s="170" t="s">
        <v>297</v>
      </c>
      <c r="H171" s="171">
        <v>1.2</v>
      </c>
      <c r="I171" s="172"/>
      <c r="L171" s="167"/>
      <c r="M171" s="173"/>
      <c r="N171" s="174"/>
      <c r="O171" s="174"/>
      <c r="P171" s="174"/>
      <c r="Q171" s="174"/>
      <c r="R171" s="174"/>
      <c r="S171" s="174"/>
      <c r="T171" s="175"/>
      <c r="AT171" s="169" t="s">
        <v>161</v>
      </c>
      <c r="AU171" s="169" t="s">
        <v>84</v>
      </c>
      <c r="AV171" s="12" t="s">
        <v>84</v>
      </c>
      <c r="AW171" s="12" t="s">
        <v>28</v>
      </c>
      <c r="AX171" s="12" t="s">
        <v>79</v>
      </c>
      <c r="AY171" s="169" t="s">
        <v>135</v>
      </c>
    </row>
    <row r="172" spans="2:65" s="1" customFormat="1" ht="24" customHeight="1">
      <c r="B172" s="153"/>
      <c r="C172" s="154" t="s">
        <v>218</v>
      </c>
      <c r="D172" s="154" t="s">
        <v>138</v>
      </c>
      <c r="E172" s="155" t="s">
        <v>240</v>
      </c>
      <c r="F172" s="156" t="s">
        <v>241</v>
      </c>
      <c r="G172" s="157" t="s">
        <v>242</v>
      </c>
      <c r="H172" s="159"/>
      <c r="I172" s="159"/>
      <c r="J172" s="158">
        <f>ROUND(I172*H172,3)</f>
        <v>0</v>
      </c>
      <c r="K172" s="156" t="s">
        <v>1</v>
      </c>
      <c r="L172" s="29"/>
      <c r="M172" s="160" t="s">
        <v>1</v>
      </c>
      <c r="N172" s="161" t="s">
        <v>39</v>
      </c>
      <c r="O172" s="52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AR172" s="164" t="s">
        <v>199</v>
      </c>
      <c r="AT172" s="164" t="s">
        <v>138</v>
      </c>
      <c r="AU172" s="164" t="s">
        <v>84</v>
      </c>
      <c r="AY172" s="14" t="s">
        <v>135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4" t="s">
        <v>84</v>
      </c>
      <c r="BK172" s="166">
        <f>ROUND(I172*H172,3)</f>
        <v>0</v>
      </c>
      <c r="BL172" s="14" t="s">
        <v>199</v>
      </c>
      <c r="BM172" s="164" t="s">
        <v>243</v>
      </c>
    </row>
    <row r="173" spans="2:65" s="11" customFormat="1" ht="22.9" customHeight="1">
      <c r="B173" s="140"/>
      <c r="D173" s="141" t="s">
        <v>72</v>
      </c>
      <c r="E173" s="151" t="s">
        <v>244</v>
      </c>
      <c r="F173" s="151" t="s">
        <v>245</v>
      </c>
      <c r="I173" s="143"/>
      <c r="J173" s="152">
        <f>BK173</f>
        <v>0</v>
      </c>
      <c r="L173" s="140"/>
      <c r="M173" s="145"/>
      <c r="N173" s="146"/>
      <c r="O173" s="146"/>
      <c r="P173" s="147">
        <f>SUM(P174:P182)</f>
        <v>0</v>
      </c>
      <c r="Q173" s="146"/>
      <c r="R173" s="147">
        <f>SUM(R174:R182)</f>
        <v>8.0928E-2</v>
      </c>
      <c r="S173" s="146"/>
      <c r="T173" s="148">
        <f>SUM(T174:T182)</f>
        <v>0</v>
      </c>
      <c r="AR173" s="141" t="s">
        <v>84</v>
      </c>
      <c r="AT173" s="149" t="s">
        <v>72</v>
      </c>
      <c r="AU173" s="149" t="s">
        <v>79</v>
      </c>
      <c r="AY173" s="141" t="s">
        <v>135</v>
      </c>
      <c r="BK173" s="150">
        <f>SUM(BK174:BK182)</f>
        <v>0</v>
      </c>
    </row>
    <row r="174" spans="2:65" s="1" customFormat="1" ht="24" customHeight="1">
      <c r="B174" s="153"/>
      <c r="C174" s="154" t="s">
        <v>224</v>
      </c>
      <c r="D174" s="154" t="s">
        <v>138</v>
      </c>
      <c r="E174" s="155" t="s">
        <v>247</v>
      </c>
      <c r="F174" s="156" t="s">
        <v>248</v>
      </c>
      <c r="G174" s="157" t="s">
        <v>164</v>
      </c>
      <c r="H174" s="158">
        <v>1.44</v>
      </c>
      <c r="I174" s="159"/>
      <c r="J174" s="158">
        <f>ROUND(I174*H174,3)</f>
        <v>0</v>
      </c>
      <c r="K174" s="156" t="s">
        <v>1</v>
      </c>
      <c r="L174" s="29"/>
      <c r="M174" s="160" t="s">
        <v>1</v>
      </c>
      <c r="N174" s="161" t="s">
        <v>39</v>
      </c>
      <c r="O174" s="52"/>
      <c r="P174" s="162">
        <f>O174*H174</f>
        <v>0</v>
      </c>
      <c r="Q174" s="162">
        <v>6.4000000000000005E-4</v>
      </c>
      <c r="R174" s="162">
        <f>Q174*H174</f>
        <v>9.2160000000000007E-4</v>
      </c>
      <c r="S174" s="162">
        <v>0</v>
      </c>
      <c r="T174" s="163">
        <f>S174*H174</f>
        <v>0</v>
      </c>
      <c r="AR174" s="164" t="s">
        <v>199</v>
      </c>
      <c r="AT174" s="164" t="s">
        <v>138</v>
      </c>
      <c r="AU174" s="164" t="s">
        <v>84</v>
      </c>
      <c r="AY174" s="14" t="s">
        <v>135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4" t="s">
        <v>84</v>
      </c>
      <c r="BK174" s="166">
        <f>ROUND(I174*H174,3)</f>
        <v>0</v>
      </c>
      <c r="BL174" s="14" t="s">
        <v>199</v>
      </c>
      <c r="BM174" s="164" t="s">
        <v>249</v>
      </c>
    </row>
    <row r="175" spans="2:65" s="12" customFormat="1">
      <c r="B175" s="167"/>
      <c r="D175" s="168" t="s">
        <v>161</v>
      </c>
      <c r="E175" s="169" t="s">
        <v>1</v>
      </c>
      <c r="F175" s="170" t="s">
        <v>298</v>
      </c>
      <c r="H175" s="171">
        <v>1.44</v>
      </c>
      <c r="I175" s="172"/>
      <c r="L175" s="167"/>
      <c r="M175" s="173"/>
      <c r="N175" s="174"/>
      <c r="O175" s="174"/>
      <c r="P175" s="174"/>
      <c r="Q175" s="174"/>
      <c r="R175" s="174"/>
      <c r="S175" s="174"/>
      <c r="T175" s="175"/>
      <c r="AT175" s="169" t="s">
        <v>161</v>
      </c>
      <c r="AU175" s="169" t="s">
        <v>84</v>
      </c>
      <c r="AV175" s="12" t="s">
        <v>84</v>
      </c>
      <c r="AW175" s="12" t="s">
        <v>28</v>
      </c>
      <c r="AX175" s="12" t="s">
        <v>79</v>
      </c>
      <c r="AY175" s="169" t="s">
        <v>135</v>
      </c>
    </row>
    <row r="176" spans="2:65" s="1" customFormat="1" ht="24" customHeight="1">
      <c r="B176" s="153"/>
      <c r="C176" s="176" t="s">
        <v>232</v>
      </c>
      <c r="D176" s="176" t="s">
        <v>174</v>
      </c>
      <c r="E176" s="177" t="s">
        <v>251</v>
      </c>
      <c r="F176" s="178" t="s">
        <v>252</v>
      </c>
      <c r="G176" s="179" t="s">
        <v>164</v>
      </c>
      <c r="H176" s="180">
        <v>1.44</v>
      </c>
      <c r="I176" s="181"/>
      <c r="J176" s="180">
        <f>ROUND(I176*H176,3)</f>
        <v>0</v>
      </c>
      <c r="K176" s="178" t="s">
        <v>1</v>
      </c>
      <c r="L176" s="182"/>
      <c r="M176" s="183" t="s">
        <v>1</v>
      </c>
      <c r="N176" s="184" t="s">
        <v>39</v>
      </c>
      <c r="O176" s="52"/>
      <c r="P176" s="162">
        <f>O176*H176</f>
        <v>0</v>
      </c>
      <c r="Q176" s="162">
        <v>5.484E-2</v>
      </c>
      <c r="R176" s="162">
        <f>Q176*H176</f>
        <v>7.8969600000000001E-2</v>
      </c>
      <c r="S176" s="162">
        <v>0</v>
      </c>
      <c r="T176" s="163">
        <f>S176*H176</f>
        <v>0</v>
      </c>
      <c r="AR176" s="164" t="s">
        <v>253</v>
      </c>
      <c r="AT176" s="164" t="s">
        <v>174</v>
      </c>
      <c r="AU176" s="164" t="s">
        <v>84</v>
      </c>
      <c r="AY176" s="14" t="s">
        <v>135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4" t="s">
        <v>84</v>
      </c>
      <c r="BK176" s="166">
        <f>ROUND(I176*H176,3)</f>
        <v>0</v>
      </c>
      <c r="BL176" s="14" t="s">
        <v>199</v>
      </c>
      <c r="BM176" s="164" t="s">
        <v>254</v>
      </c>
    </row>
    <row r="177" spans="2:65" s="12" customFormat="1">
      <c r="B177" s="167"/>
      <c r="D177" s="168" t="s">
        <v>161</v>
      </c>
      <c r="E177" s="169" t="s">
        <v>1</v>
      </c>
      <c r="F177" s="170" t="s">
        <v>298</v>
      </c>
      <c r="H177" s="171">
        <v>1.44</v>
      </c>
      <c r="I177" s="172"/>
      <c r="L177" s="167"/>
      <c r="M177" s="173"/>
      <c r="N177" s="174"/>
      <c r="O177" s="174"/>
      <c r="P177" s="174"/>
      <c r="Q177" s="174"/>
      <c r="R177" s="174"/>
      <c r="S177" s="174"/>
      <c r="T177" s="175"/>
      <c r="AT177" s="169" t="s">
        <v>161</v>
      </c>
      <c r="AU177" s="169" t="s">
        <v>84</v>
      </c>
      <c r="AV177" s="12" t="s">
        <v>84</v>
      </c>
      <c r="AW177" s="12" t="s">
        <v>28</v>
      </c>
      <c r="AX177" s="12" t="s">
        <v>79</v>
      </c>
      <c r="AY177" s="169" t="s">
        <v>135</v>
      </c>
    </row>
    <row r="178" spans="2:65" s="1" customFormat="1" ht="16.5" customHeight="1">
      <c r="B178" s="153"/>
      <c r="C178" s="176" t="s">
        <v>234</v>
      </c>
      <c r="D178" s="176" t="s">
        <v>174</v>
      </c>
      <c r="E178" s="177" t="s">
        <v>255</v>
      </c>
      <c r="F178" s="178" t="s">
        <v>256</v>
      </c>
      <c r="G178" s="179" t="s">
        <v>159</v>
      </c>
      <c r="H178" s="180">
        <v>5.1840000000000002</v>
      </c>
      <c r="I178" s="181"/>
      <c r="J178" s="180">
        <f>ROUND(I178*H178,3)</f>
        <v>0</v>
      </c>
      <c r="K178" s="178" t="s">
        <v>257</v>
      </c>
      <c r="L178" s="182"/>
      <c r="M178" s="183" t="s">
        <v>1</v>
      </c>
      <c r="N178" s="184" t="s">
        <v>39</v>
      </c>
      <c r="O178" s="52"/>
      <c r="P178" s="162">
        <f>O178*H178</f>
        <v>0</v>
      </c>
      <c r="Q178" s="162">
        <v>1E-4</v>
      </c>
      <c r="R178" s="162">
        <f>Q178*H178</f>
        <v>5.1840000000000002E-4</v>
      </c>
      <c r="S178" s="162">
        <v>0</v>
      </c>
      <c r="T178" s="163">
        <f>S178*H178</f>
        <v>0</v>
      </c>
      <c r="AR178" s="164" t="s">
        <v>253</v>
      </c>
      <c r="AT178" s="164" t="s">
        <v>174</v>
      </c>
      <c r="AU178" s="164" t="s">
        <v>84</v>
      </c>
      <c r="AY178" s="14" t="s">
        <v>135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4" t="s">
        <v>84</v>
      </c>
      <c r="BK178" s="166">
        <f>ROUND(I178*H178,3)</f>
        <v>0</v>
      </c>
      <c r="BL178" s="14" t="s">
        <v>199</v>
      </c>
      <c r="BM178" s="164" t="s">
        <v>258</v>
      </c>
    </row>
    <row r="179" spans="2:65" s="12" customFormat="1">
      <c r="B179" s="167"/>
      <c r="D179" s="168" t="s">
        <v>161</v>
      </c>
      <c r="E179" s="169" t="s">
        <v>1</v>
      </c>
      <c r="F179" s="170" t="s">
        <v>299</v>
      </c>
      <c r="H179" s="171">
        <v>5.1840000000000002</v>
      </c>
      <c r="I179" s="172"/>
      <c r="L179" s="167"/>
      <c r="M179" s="173"/>
      <c r="N179" s="174"/>
      <c r="O179" s="174"/>
      <c r="P179" s="174"/>
      <c r="Q179" s="174"/>
      <c r="R179" s="174"/>
      <c r="S179" s="174"/>
      <c r="T179" s="175"/>
      <c r="AT179" s="169" t="s">
        <v>161</v>
      </c>
      <c r="AU179" s="169" t="s">
        <v>84</v>
      </c>
      <c r="AV179" s="12" t="s">
        <v>84</v>
      </c>
      <c r="AW179" s="12" t="s">
        <v>28</v>
      </c>
      <c r="AX179" s="12" t="s">
        <v>79</v>
      </c>
      <c r="AY179" s="169" t="s">
        <v>135</v>
      </c>
    </row>
    <row r="180" spans="2:65" s="1" customFormat="1" ht="16.5" customHeight="1">
      <c r="B180" s="153"/>
      <c r="C180" s="176" t="s">
        <v>235</v>
      </c>
      <c r="D180" s="176" t="s">
        <v>174</v>
      </c>
      <c r="E180" s="177" t="s">
        <v>259</v>
      </c>
      <c r="F180" s="178" t="s">
        <v>260</v>
      </c>
      <c r="G180" s="179" t="s">
        <v>159</v>
      </c>
      <c r="H180" s="180">
        <v>5.1840000000000002</v>
      </c>
      <c r="I180" s="181"/>
      <c r="J180" s="180">
        <f>ROUND(I180*H180,3)</f>
        <v>0</v>
      </c>
      <c r="K180" s="178" t="s">
        <v>257</v>
      </c>
      <c r="L180" s="182"/>
      <c r="M180" s="183" t="s">
        <v>1</v>
      </c>
      <c r="N180" s="184" t="s">
        <v>39</v>
      </c>
      <c r="O180" s="52"/>
      <c r="P180" s="162">
        <f>O180*H180</f>
        <v>0</v>
      </c>
      <c r="Q180" s="162">
        <v>1E-4</v>
      </c>
      <c r="R180" s="162">
        <f>Q180*H180</f>
        <v>5.1840000000000002E-4</v>
      </c>
      <c r="S180" s="162">
        <v>0</v>
      </c>
      <c r="T180" s="163">
        <f>S180*H180</f>
        <v>0</v>
      </c>
      <c r="AR180" s="164" t="s">
        <v>253</v>
      </c>
      <c r="AT180" s="164" t="s">
        <v>174</v>
      </c>
      <c r="AU180" s="164" t="s">
        <v>84</v>
      </c>
      <c r="AY180" s="14" t="s">
        <v>135</v>
      </c>
      <c r="BE180" s="165">
        <f>IF(N180="základná",J180,0)</f>
        <v>0</v>
      </c>
      <c r="BF180" s="165">
        <f>IF(N180="znížená",J180,0)</f>
        <v>0</v>
      </c>
      <c r="BG180" s="165">
        <f>IF(N180="zákl. prenesená",J180,0)</f>
        <v>0</v>
      </c>
      <c r="BH180" s="165">
        <f>IF(N180="zníž. prenesená",J180,0)</f>
        <v>0</v>
      </c>
      <c r="BI180" s="165">
        <f>IF(N180="nulová",J180,0)</f>
        <v>0</v>
      </c>
      <c r="BJ180" s="14" t="s">
        <v>84</v>
      </c>
      <c r="BK180" s="166">
        <f>ROUND(I180*H180,3)</f>
        <v>0</v>
      </c>
      <c r="BL180" s="14" t="s">
        <v>199</v>
      </c>
      <c r="BM180" s="164" t="s">
        <v>261</v>
      </c>
    </row>
    <row r="181" spans="2:65" s="12" customFormat="1">
      <c r="B181" s="167"/>
      <c r="D181" s="168" t="s">
        <v>161</v>
      </c>
      <c r="E181" s="169" t="s">
        <v>1</v>
      </c>
      <c r="F181" s="170" t="s">
        <v>299</v>
      </c>
      <c r="H181" s="171">
        <v>5.1840000000000002</v>
      </c>
      <c r="I181" s="172"/>
      <c r="L181" s="167"/>
      <c r="M181" s="173"/>
      <c r="N181" s="174"/>
      <c r="O181" s="174"/>
      <c r="P181" s="174"/>
      <c r="Q181" s="174"/>
      <c r="R181" s="174"/>
      <c r="S181" s="174"/>
      <c r="T181" s="175"/>
      <c r="AT181" s="169" t="s">
        <v>161</v>
      </c>
      <c r="AU181" s="169" t="s">
        <v>84</v>
      </c>
      <c r="AV181" s="12" t="s">
        <v>84</v>
      </c>
      <c r="AW181" s="12" t="s">
        <v>28</v>
      </c>
      <c r="AX181" s="12" t="s">
        <v>79</v>
      </c>
      <c r="AY181" s="169" t="s">
        <v>135</v>
      </c>
    </row>
    <row r="182" spans="2:65" s="1" customFormat="1" ht="24" customHeight="1">
      <c r="B182" s="153"/>
      <c r="C182" s="154" t="s">
        <v>239</v>
      </c>
      <c r="D182" s="154" t="s">
        <v>138</v>
      </c>
      <c r="E182" s="155" t="s">
        <v>262</v>
      </c>
      <c r="F182" s="156" t="s">
        <v>263</v>
      </c>
      <c r="G182" s="157" t="s">
        <v>242</v>
      </c>
      <c r="H182" s="159"/>
      <c r="I182" s="159"/>
      <c r="J182" s="158">
        <f>ROUND(I182*H182,3)</f>
        <v>0</v>
      </c>
      <c r="K182" s="156" t="s">
        <v>264</v>
      </c>
      <c r="L182" s="29"/>
      <c r="M182" s="160" t="s">
        <v>1</v>
      </c>
      <c r="N182" s="161" t="s">
        <v>39</v>
      </c>
      <c r="O182" s="52"/>
      <c r="P182" s="162">
        <f>O182*H182</f>
        <v>0</v>
      </c>
      <c r="Q182" s="162">
        <v>0</v>
      </c>
      <c r="R182" s="162">
        <f>Q182*H182</f>
        <v>0</v>
      </c>
      <c r="S182" s="162">
        <v>0</v>
      </c>
      <c r="T182" s="163">
        <f>S182*H182</f>
        <v>0</v>
      </c>
      <c r="AR182" s="164" t="s">
        <v>199</v>
      </c>
      <c r="AT182" s="164" t="s">
        <v>138</v>
      </c>
      <c r="AU182" s="164" t="s">
        <v>84</v>
      </c>
      <c r="AY182" s="14" t="s">
        <v>135</v>
      </c>
      <c r="BE182" s="165">
        <f>IF(N182="základná",J182,0)</f>
        <v>0</v>
      </c>
      <c r="BF182" s="165">
        <f>IF(N182="znížená",J182,0)</f>
        <v>0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4" t="s">
        <v>84</v>
      </c>
      <c r="BK182" s="166">
        <f>ROUND(I182*H182,3)</f>
        <v>0</v>
      </c>
      <c r="BL182" s="14" t="s">
        <v>199</v>
      </c>
      <c r="BM182" s="164" t="s">
        <v>265</v>
      </c>
    </row>
    <row r="183" spans="2:65" s="11" customFormat="1" ht="22.9" customHeight="1">
      <c r="B183" s="140"/>
      <c r="D183" s="141" t="s">
        <v>72</v>
      </c>
      <c r="E183" s="151" t="s">
        <v>266</v>
      </c>
      <c r="F183" s="151" t="s">
        <v>267</v>
      </c>
      <c r="I183" s="143"/>
      <c r="J183" s="152">
        <f>BK183</f>
        <v>0</v>
      </c>
      <c r="L183" s="140"/>
      <c r="M183" s="145"/>
      <c r="N183" s="146"/>
      <c r="O183" s="146"/>
      <c r="P183" s="147">
        <f>SUM(P184:P187)</f>
        <v>0</v>
      </c>
      <c r="Q183" s="146"/>
      <c r="R183" s="147">
        <f>SUM(R184:R187)</f>
        <v>0</v>
      </c>
      <c r="S183" s="146"/>
      <c r="T183" s="148">
        <f>SUM(T184:T187)</f>
        <v>0</v>
      </c>
      <c r="AR183" s="141" t="s">
        <v>84</v>
      </c>
      <c r="AT183" s="149" t="s">
        <v>72</v>
      </c>
      <c r="AU183" s="149" t="s">
        <v>79</v>
      </c>
      <c r="AY183" s="141" t="s">
        <v>135</v>
      </c>
      <c r="BK183" s="150">
        <f>SUM(BK184:BK187)</f>
        <v>0</v>
      </c>
    </row>
    <row r="184" spans="2:65" s="1" customFormat="1" ht="24" customHeight="1">
      <c r="B184" s="153"/>
      <c r="C184" s="154" t="s">
        <v>246</v>
      </c>
      <c r="D184" s="154" t="s">
        <v>138</v>
      </c>
      <c r="E184" s="155" t="s">
        <v>268</v>
      </c>
      <c r="F184" s="156" t="s">
        <v>269</v>
      </c>
      <c r="G184" s="157" t="s">
        <v>164</v>
      </c>
      <c r="H184" s="235">
        <v>0</v>
      </c>
      <c r="I184" s="159"/>
      <c r="J184" s="158">
        <f>ROUND(I184*H184,3)</f>
        <v>0</v>
      </c>
      <c r="K184" s="156" t="s">
        <v>1</v>
      </c>
      <c r="L184" s="29"/>
      <c r="M184" s="160" t="s">
        <v>1</v>
      </c>
      <c r="N184" s="161" t="s">
        <v>39</v>
      </c>
      <c r="O184" s="52"/>
      <c r="P184" s="162">
        <f>O184*H184</f>
        <v>0</v>
      </c>
      <c r="Q184" s="162">
        <v>5.5000000000000003E-4</v>
      </c>
      <c r="R184" s="162">
        <f>Q184*H184</f>
        <v>0</v>
      </c>
      <c r="S184" s="162">
        <v>0</v>
      </c>
      <c r="T184" s="163">
        <f>S184*H184</f>
        <v>0</v>
      </c>
      <c r="AR184" s="164" t="s">
        <v>199</v>
      </c>
      <c r="AT184" s="164" t="s">
        <v>138</v>
      </c>
      <c r="AU184" s="164" t="s">
        <v>84</v>
      </c>
      <c r="AY184" s="14" t="s">
        <v>135</v>
      </c>
      <c r="BE184" s="165">
        <f>IF(N184="základná",J184,0)</f>
        <v>0</v>
      </c>
      <c r="BF184" s="165">
        <f>IF(N184="znížená",J184,0)</f>
        <v>0</v>
      </c>
      <c r="BG184" s="165">
        <f>IF(N184="zákl. prenesená",J184,0)</f>
        <v>0</v>
      </c>
      <c r="BH184" s="165">
        <f>IF(N184="zníž. prenesená",J184,0)</f>
        <v>0</v>
      </c>
      <c r="BI184" s="165">
        <f>IF(N184="nulová",J184,0)</f>
        <v>0</v>
      </c>
      <c r="BJ184" s="14" t="s">
        <v>84</v>
      </c>
      <c r="BK184" s="166">
        <f>ROUND(I184*H184,3)</f>
        <v>0</v>
      </c>
      <c r="BL184" s="14" t="s">
        <v>199</v>
      </c>
      <c r="BM184" s="164" t="s">
        <v>270</v>
      </c>
    </row>
    <row r="185" spans="2:65" s="12" customFormat="1" ht="20">
      <c r="B185" s="167"/>
      <c r="D185" s="168" t="s">
        <v>161</v>
      </c>
      <c r="E185" s="169" t="s">
        <v>1</v>
      </c>
      <c r="F185" s="170" t="s">
        <v>300</v>
      </c>
      <c r="H185" s="171">
        <v>0</v>
      </c>
      <c r="I185" s="172"/>
      <c r="L185" s="167"/>
      <c r="M185" s="173"/>
      <c r="N185" s="174"/>
      <c r="O185" s="174"/>
      <c r="P185" s="174"/>
      <c r="Q185" s="174"/>
      <c r="R185" s="174"/>
      <c r="S185" s="174"/>
      <c r="T185" s="175"/>
      <c r="AT185" s="169" t="s">
        <v>161</v>
      </c>
      <c r="AU185" s="169" t="s">
        <v>84</v>
      </c>
      <c r="AV185" s="12" t="s">
        <v>84</v>
      </c>
      <c r="AW185" s="12" t="s">
        <v>28</v>
      </c>
      <c r="AX185" s="12" t="s">
        <v>79</v>
      </c>
      <c r="AY185" s="169" t="s">
        <v>135</v>
      </c>
    </row>
    <row r="186" spans="2:65" s="1" customFormat="1" ht="36" customHeight="1">
      <c r="B186" s="153"/>
      <c r="C186" s="154" t="s">
        <v>250</v>
      </c>
      <c r="D186" s="154" t="s">
        <v>138</v>
      </c>
      <c r="E186" s="155" t="s">
        <v>271</v>
      </c>
      <c r="F186" s="156" t="s">
        <v>272</v>
      </c>
      <c r="G186" s="157" t="s">
        <v>164</v>
      </c>
      <c r="H186" s="235">
        <v>0</v>
      </c>
      <c r="I186" s="159"/>
      <c r="J186" s="158">
        <f>ROUND(I186*H186,3)</f>
        <v>0</v>
      </c>
      <c r="K186" s="156" t="s">
        <v>1</v>
      </c>
      <c r="L186" s="29"/>
      <c r="M186" s="160" t="s">
        <v>1</v>
      </c>
      <c r="N186" s="161" t="s">
        <v>39</v>
      </c>
      <c r="O186" s="52"/>
      <c r="P186" s="162">
        <f>O186*H186</f>
        <v>0</v>
      </c>
      <c r="Q186" s="162">
        <v>9.3999999999999997E-4</v>
      </c>
      <c r="R186" s="162">
        <f>Q186*H186</f>
        <v>0</v>
      </c>
      <c r="S186" s="162">
        <v>0</v>
      </c>
      <c r="T186" s="163">
        <f>S186*H186</f>
        <v>0</v>
      </c>
      <c r="AR186" s="164" t="s">
        <v>199</v>
      </c>
      <c r="AT186" s="164" t="s">
        <v>138</v>
      </c>
      <c r="AU186" s="164" t="s">
        <v>84</v>
      </c>
      <c r="AY186" s="14" t="s">
        <v>135</v>
      </c>
      <c r="BE186" s="165">
        <f>IF(N186="základná",J186,0)</f>
        <v>0</v>
      </c>
      <c r="BF186" s="165">
        <f>IF(N186="znížená",J186,0)</f>
        <v>0</v>
      </c>
      <c r="BG186" s="165">
        <f>IF(N186="zákl. prenesená",J186,0)</f>
        <v>0</v>
      </c>
      <c r="BH186" s="165">
        <f>IF(N186="zníž. prenesená",J186,0)</f>
        <v>0</v>
      </c>
      <c r="BI186" s="165">
        <f>IF(N186="nulová",J186,0)</f>
        <v>0</v>
      </c>
      <c r="BJ186" s="14" t="s">
        <v>84</v>
      </c>
      <c r="BK186" s="166">
        <f>ROUND(I186*H186,3)</f>
        <v>0</v>
      </c>
      <c r="BL186" s="14" t="s">
        <v>199</v>
      </c>
      <c r="BM186" s="164" t="s">
        <v>273</v>
      </c>
    </row>
    <row r="187" spans="2:65" s="12" customFormat="1" ht="20">
      <c r="B187" s="167"/>
      <c r="D187" s="168" t="s">
        <v>161</v>
      </c>
      <c r="E187" s="169" t="s">
        <v>1</v>
      </c>
      <c r="F187" s="170" t="s">
        <v>300</v>
      </c>
      <c r="H187" s="171">
        <v>0</v>
      </c>
      <c r="I187" s="172"/>
      <c r="L187" s="167"/>
      <c r="M187" s="185"/>
      <c r="N187" s="186"/>
      <c r="O187" s="186"/>
      <c r="P187" s="186"/>
      <c r="Q187" s="186"/>
      <c r="R187" s="186"/>
      <c r="S187" s="186"/>
      <c r="T187" s="187"/>
      <c r="AT187" s="169" t="s">
        <v>161</v>
      </c>
      <c r="AU187" s="169" t="s">
        <v>84</v>
      </c>
      <c r="AV187" s="12" t="s">
        <v>84</v>
      </c>
      <c r="AW187" s="12" t="s">
        <v>28</v>
      </c>
      <c r="AX187" s="12" t="s">
        <v>79</v>
      </c>
      <c r="AY187" s="169" t="s">
        <v>135</v>
      </c>
    </row>
    <row r="188" spans="2:65" s="1" customFormat="1" ht="7" customHeight="1">
      <c r="B188" s="41"/>
      <c r="C188" s="42"/>
      <c r="D188" s="42"/>
      <c r="E188" s="42"/>
      <c r="F188" s="42"/>
      <c r="G188" s="42"/>
      <c r="H188" s="42"/>
      <c r="I188" s="114"/>
      <c r="J188" s="42"/>
      <c r="K188" s="42"/>
      <c r="L188" s="29"/>
    </row>
  </sheetData>
  <autoFilter ref="C128:K187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portrait" blackAndWhite="1" r:id="rId1"/>
  <headerFooter>
    <oddFooter>&amp;CStrana &amp;P z &amp;N</oddFooter>
  </headerFooter>
  <rowBreaks count="1" manualBreakCount="1">
    <brk id="165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REKAPITULÁCIA pč.102</vt:lpstr>
      <vt:lpstr>102 - OKNO  p.č.102-Výrob...</vt:lpstr>
      <vt:lpstr>'1 - REKAPITULÁCIA pč.102'!Názvy_tlače</vt:lpstr>
      <vt:lpstr>'102 - OKNO  p.č.102-Výrob...'!Názvy_tlače</vt:lpstr>
      <vt:lpstr>'Rekapitulácia stavby'!Názvy_tlače</vt:lpstr>
      <vt:lpstr>'1 - REKAPITULÁCIA pč.102'!Oblasť_tlače</vt:lpstr>
      <vt:lpstr>'102 - OKNO  p.č.102-Výrob...'!Oblasť_tlače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MATIA-PC\Maria</dc:creator>
  <cp:lastModifiedBy>EU</cp:lastModifiedBy>
  <dcterms:created xsi:type="dcterms:W3CDTF">2019-05-31T10:13:34Z</dcterms:created>
  <dcterms:modified xsi:type="dcterms:W3CDTF">2019-06-21T08:13:57Z</dcterms:modified>
</cp:coreProperties>
</file>