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2019\preložka kabeláže\"/>
    </mc:Choice>
  </mc:AlternateContent>
  <bookViews>
    <workbookView xWindow="-120" yWindow="-120" windowWidth="29040" windowHeight="15840" activeTab="1"/>
  </bookViews>
  <sheets>
    <sheet name="Rekapitulácia stavby" sheetId="1" r:id="rId1"/>
    <sheet name="84 - Preložka kabeláže zo..." sheetId="2" r:id="rId2"/>
  </sheets>
  <definedNames>
    <definedName name="_xlnm._FilterDatabase" localSheetId="1" hidden="1">'84 - Preložka kabeláže zo...'!$C$86:$K$120</definedName>
    <definedName name="_xlnm.Print_Titles" localSheetId="1">'84 - Preložka kabeláže zo...'!$86:$86</definedName>
    <definedName name="_xlnm.Print_Titles" localSheetId="0">'Rekapitulácia stavby'!$55:$55</definedName>
    <definedName name="_xlnm.Print_Area" localSheetId="1">'84 - Preložka kabeláže zo...'!$C$4:$J$39,'84 - Preložka kabeláže zo...'!$C$45:$J$70,'84 - Preložka kabeláže zo...'!$C$76:$K$120</definedName>
    <definedName name="_xlnm.Print_Area" localSheetId="0">'Rekapitulácia stavby'!$D$4:$AO$39,'Rekapitulácia stavby'!$C$45:$AQ$62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9" i="2" l="1"/>
  <c r="J112" i="2"/>
  <c r="J113" i="2"/>
  <c r="J114" i="2"/>
  <c r="J115" i="2"/>
  <c r="J116" i="2"/>
  <c r="J93" i="2"/>
  <c r="J100" i="2"/>
  <c r="BK100" i="2"/>
  <c r="J92" i="2"/>
  <c r="J111" i="2" l="1"/>
  <c r="J37" i="2"/>
  <c r="J36" i="2"/>
  <c r="AY58" i="1" s="1"/>
  <c r="J35" i="2"/>
  <c r="AX58" i="1" s="1"/>
  <c r="BI120" i="2"/>
  <c r="BH120" i="2"/>
  <c r="BG120" i="2"/>
  <c r="BE120" i="2"/>
  <c r="T120" i="2"/>
  <c r="T119" i="2" s="1"/>
  <c r="R120" i="2"/>
  <c r="R119" i="2" s="1"/>
  <c r="P120" i="2"/>
  <c r="P119" i="2" s="1"/>
  <c r="BK120" i="2"/>
  <c r="BK119" i="2" s="1"/>
  <c r="J120" i="2"/>
  <c r="BF120" i="2" s="1"/>
  <c r="BI118" i="2"/>
  <c r="BH118" i="2"/>
  <c r="BG118" i="2"/>
  <c r="BE118" i="2"/>
  <c r="T118" i="2"/>
  <c r="T117" i="2" s="1"/>
  <c r="R118" i="2"/>
  <c r="R117" i="2" s="1"/>
  <c r="P118" i="2"/>
  <c r="P117" i="2" s="1"/>
  <c r="BK118" i="2"/>
  <c r="BK117" i="2" s="1"/>
  <c r="J117" i="2" s="1"/>
  <c r="J64" i="2" s="1"/>
  <c r="J118" i="2"/>
  <c r="BF118" i="2" s="1"/>
  <c r="BI116" i="2"/>
  <c r="BH116" i="2"/>
  <c r="BG116" i="2"/>
  <c r="BE116" i="2"/>
  <c r="T116" i="2"/>
  <c r="R116" i="2"/>
  <c r="P116" i="2"/>
  <c r="BK116" i="2"/>
  <c r="BF116" i="2"/>
  <c r="BI110" i="2"/>
  <c r="BH110" i="2"/>
  <c r="BG110" i="2"/>
  <c r="BE110" i="2"/>
  <c r="T110" i="2"/>
  <c r="R110" i="2"/>
  <c r="P110" i="2"/>
  <c r="BK110" i="2"/>
  <c r="J110" i="2"/>
  <c r="BF110" i="2" s="1"/>
  <c r="BI109" i="2"/>
  <c r="BH109" i="2"/>
  <c r="BG109" i="2"/>
  <c r="BE109" i="2"/>
  <c r="T109" i="2"/>
  <c r="R109" i="2"/>
  <c r="P109" i="2"/>
  <c r="BK109" i="2"/>
  <c r="J109" i="2"/>
  <c r="BF109" i="2" s="1"/>
  <c r="BI106" i="2"/>
  <c r="BH106" i="2"/>
  <c r="BG106" i="2"/>
  <c r="BE106" i="2"/>
  <c r="T106" i="2"/>
  <c r="R106" i="2"/>
  <c r="P106" i="2"/>
  <c r="BK106" i="2"/>
  <c r="J106" i="2"/>
  <c r="BF106" i="2" s="1"/>
  <c r="R105" i="2"/>
  <c r="P105" i="2"/>
  <c r="BI104" i="2"/>
  <c r="BH104" i="2"/>
  <c r="BG104" i="2"/>
  <c r="BE104" i="2"/>
  <c r="T104" i="2"/>
  <c r="R104" i="2"/>
  <c r="P104" i="2"/>
  <c r="BK104" i="2"/>
  <c r="J104" i="2"/>
  <c r="BF104" i="2" s="1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R101" i="2"/>
  <c r="P101" i="2"/>
  <c r="BK101" i="2"/>
  <c r="J101" i="2"/>
  <c r="BF101" i="2" s="1"/>
  <c r="BI99" i="2"/>
  <c r="BH99" i="2"/>
  <c r="BG99" i="2"/>
  <c r="BE99" i="2"/>
  <c r="T99" i="2"/>
  <c r="R99" i="2"/>
  <c r="P99" i="2"/>
  <c r="BK99" i="2"/>
  <c r="J99" i="2"/>
  <c r="BF99" i="2" s="1"/>
  <c r="BI98" i="2"/>
  <c r="BH98" i="2"/>
  <c r="BG98" i="2"/>
  <c r="BE98" i="2"/>
  <c r="T98" i="2"/>
  <c r="R98" i="2"/>
  <c r="P98" i="2"/>
  <c r="BK98" i="2"/>
  <c r="J98" i="2"/>
  <c r="BF98" i="2" s="1"/>
  <c r="BI97" i="2"/>
  <c r="BH97" i="2"/>
  <c r="BG97" i="2"/>
  <c r="BE97" i="2"/>
  <c r="T97" i="2"/>
  <c r="R97" i="2"/>
  <c r="P97" i="2"/>
  <c r="BK97" i="2"/>
  <c r="J97" i="2"/>
  <c r="BF97" i="2" s="1"/>
  <c r="BI96" i="2"/>
  <c r="BH96" i="2"/>
  <c r="BG96" i="2"/>
  <c r="BE96" i="2"/>
  <c r="T96" i="2"/>
  <c r="R96" i="2"/>
  <c r="P96" i="2"/>
  <c r="BK96" i="2"/>
  <c r="J96" i="2"/>
  <c r="BF96" i="2" s="1"/>
  <c r="BI95" i="2"/>
  <c r="BH95" i="2"/>
  <c r="BG95" i="2"/>
  <c r="BE95" i="2"/>
  <c r="T95" i="2"/>
  <c r="R95" i="2"/>
  <c r="P95" i="2"/>
  <c r="BK95" i="2"/>
  <c r="J95" i="2"/>
  <c r="BF95" i="2" s="1"/>
  <c r="BI94" i="2"/>
  <c r="BH94" i="2"/>
  <c r="BG94" i="2"/>
  <c r="BE94" i="2"/>
  <c r="T94" i="2"/>
  <c r="R94" i="2"/>
  <c r="P94" i="2"/>
  <c r="BK94" i="2"/>
  <c r="J94" i="2"/>
  <c r="BF94" i="2" s="1"/>
  <c r="BI91" i="2"/>
  <c r="BH91" i="2"/>
  <c r="BG91" i="2"/>
  <c r="BE91" i="2"/>
  <c r="T91" i="2"/>
  <c r="R91" i="2"/>
  <c r="P91" i="2"/>
  <c r="BK91" i="2"/>
  <c r="J91" i="2"/>
  <c r="BF91" i="2" s="1"/>
  <c r="BI90" i="2"/>
  <c r="BH90" i="2"/>
  <c r="BG90" i="2"/>
  <c r="BE90" i="2"/>
  <c r="T90" i="2"/>
  <c r="R90" i="2"/>
  <c r="P90" i="2"/>
  <c r="BK90" i="2"/>
  <c r="J90" i="2"/>
  <c r="BF90" i="2" s="1"/>
  <c r="F81" i="2"/>
  <c r="J29" i="2"/>
  <c r="F50" i="2"/>
  <c r="E48" i="2"/>
  <c r="J22" i="2"/>
  <c r="E22" i="2"/>
  <c r="J53" i="2" s="1"/>
  <c r="J21" i="2"/>
  <c r="J19" i="2"/>
  <c r="E19" i="2"/>
  <c r="J83" i="2" s="1"/>
  <c r="J18" i="2"/>
  <c r="J16" i="2"/>
  <c r="E16" i="2"/>
  <c r="F84" i="2" s="1"/>
  <c r="J15" i="2"/>
  <c r="J13" i="2"/>
  <c r="E13" i="2"/>
  <c r="F83" i="2" s="1"/>
  <c r="J12" i="2"/>
  <c r="J81" i="2"/>
  <c r="AK27" i="1"/>
  <c r="AS57" i="1"/>
  <c r="L53" i="1"/>
  <c r="AM53" i="1"/>
  <c r="AM52" i="1"/>
  <c r="L52" i="1"/>
  <c r="AM50" i="1"/>
  <c r="L50" i="1"/>
  <c r="L48" i="1"/>
  <c r="L47" i="1"/>
  <c r="F52" i="2" l="1"/>
  <c r="J84" i="2"/>
  <c r="J103" i="2"/>
  <c r="T103" i="2"/>
  <c r="F53" i="2"/>
  <c r="J105" i="2"/>
  <c r="J50" i="2"/>
  <c r="R103" i="2"/>
  <c r="T105" i="2"/>
  <c r="J119" i="2"/>
  <c r="J65" i="2" s="1"/>
  <c r="BK105" i="2"/>
  <c r="BK108" i="2"/>
  <c r="BK107" i="2" s="1"/>
  <c r="J108" i="2"/>
  <c r="J63" i="2" s="1"/>
  <c r="J89" i="2"/>
  <c r="T108" i="2"/>
  <c r="T107" i="2" s="1"/>
  <c r="P108" i="2"/>
  <c r="P107" i="2" s="1"/>
  <c r="R108" i="2"/>
  <c r="R107" i="2" s="1"/>
  <c r="BK103" i="2"/>
  <c r="P103" i="2"/>
  <c r="F35" i="2"/>
  <c r="BB58" i="1" s="1"/>
  <c r="BB57" i="1" s="1"/>
  <c r="W34" i="1" s="1"/>
  <c r="F37" i="2"/>
  <c r="BD58" i="1" s="1"/>
  <c r="BD57" i="1" s="1"/>
  <c r="W36" i="1" s="1"/>
  <c r="P89" i="2"/>
  <c r="F36" i="2"/>
  <c r="BC58" i="1" s="1"/>
  <c r="BC57" i="1" s="1"/>
  <c r="AY57" i="1" s="1"/>
  <c r="R89" i="2"/>
  <c r="T89" i="2"/>
  <c r="BK89" i="2"/>
  <c r="AW58" i="1"/>
  <c r="BA58" i="1"/>
  <c r="BA57" i="1" s="1"/>
  <c r="J52" i="2"/>
  <c r="J88" i="2" l="1"/>
  <c r="T88" i="2"/>
  <c r="T87" i="2" s="1"/>
  <c r="J60" i="2"/>
  <c r="J107" i="2"/>
  <c r="J62" i="2" s="1"/>
  <c r="J61" i="2"/>
  <c r="P88" i="2"/>
  <c r="P87" i="2" s="1"/>
  <c r="AU58" i="1" s="1"/>
  <c r="AU57" i="1" s="1"/>
  <c r="R88" i="2"/>
  <c r="R87" i="2" s="1"/>
  <c r="BK88" i="2"/>
  <c r="AX57" i="1"/>
  <c r="W35" i="1"/>
  <c r="J59" i="2"/>
  <c r="W33" i="1"/>
  <c r="AW57" i="1"/>
  <c r="AK33" i="1" s="1"/>
  <c r="J87" i="2" l="1"/>
  <c r="J58" i="2"/>
  <c r="BK87" i="2"/>
  <c r="J57" i="2" l="1"/>
  <c r="J70" i="2" s="1"/>
  <c r="J28" i="2" l="1"/>
  <c r="J30" i="2" s="1"/>
  <c r="AG58" i="1" s="1"/>
  <c r="AG57" i="1" s="1"/>
  <c r="F33" i="2" l="1"/>
  <c r="J33" i="2" s="1"/>
  <c r="AG62" i="1"/>
  <c r="AK26" i="1"/>
  <c r="AK29" i="1" s="1"/>
  <c r="AZ58" i="1" l="1"/>
  <c r="AZ57" i="1" s="1"/>
  <c r="W32" i="1" s="1"/>
  <c r="AV58" i="1"/>
  <c r="AT58" i="1" s="1"/>
  <c r="AN58" i="1" s="1"/>
  <c r="J39" i="2"/>
  <c r="AV57" i="1" l="1"/>
  <c r="AT57" i="1" s="1"/>
  <c r="AN57" i="1" s="1"/>
  <c r="AN62" i="1" s="1"/>
  <c r="AK32" i="1" l="1"/>
  <c r="AK38" i="1" s="1"/>
</calcChain>
</file>

<file path=xl/sharedStrings.xml><?xml version="1.0" encoding="utf-8"?>
<sst xmlns="http://schemas.openxmlformats.org/spreadsheetml/2006/main" count="552" uniqueCount="208">
  <si>
    <t>Export Komplet</t>
  </si>
  <si>
    <t/>
  </si>
  <si>
    <t>2.0</t>
  </si>
  <si>
    <t>False</t>
  </si>
  <si>
    <t>{5cd4c5e0-e880-4af3-8a8d-de7cc460affb}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</si>
  <si>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</si>
  <si>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</si>
  <si>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</si>
  <si>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</si>
  <si>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</si>
  <si>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</si>
  <si>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84</t>
  </si>
  <si>
    <t>Stavba:</t>
  </si>
  <si>
    <t>Preložka kabeláže zo vzdušnej formy do zeme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</si>
  <si>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</si>
  <si>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</si>
  <si>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</si>
  <si>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</si>
  <si>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</si>
  <si>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</si>
  <si>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</si>
  <si>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</si>
  <si>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</si>
  <si>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</si>
  <si>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</si>
  <si>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</si>
  <si>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</si>
  <si>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</si>
  <si>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</si>
  <si>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</si>
  <si>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</si>
  <si>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</si>
  <si>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</si>
  <si>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</si>
  <si>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</si>
  <si>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</si>
  <si>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</si>
  <si>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</si>
  <si>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</si>
  <si>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</si>
  <si>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</si>
  <si>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</si>
  <si>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</si>
  <si>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</si>
  <si>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</si>
  <si>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</si>
  <si>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</si>
  <si>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</si>
  <si>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</si>
  <si>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</si>
  <si>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</si>
  <si>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</si>
  <si>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</si>
  <si>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</si>
  <si>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</si>
  <si>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</si>
  <si>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</si>
  <si>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</si>
  <si>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</si>
  <si>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</si>
  <si>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</si>
  <si>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</si>
  <si>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</si>
  <si>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</si>
  <si>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</si>
  <si>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</si>
  <si>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</si>
  <si>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</si>
  <si>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</si>
  <si>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</si>
  <si>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</si>
  <si>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</si>
  <si>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</si>
  <si>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</si>
  <si>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</si>
  <si>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</si>
  <si>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</si>
  <si>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</si>
  <si>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</si>
  <si>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</si>
  <si>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</si>
  <si>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</si>
  <si>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</si>
  <si>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</si>
  <si>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</si>
  <si>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</si>
  <si>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 xml:space="preserve">    99 - Presun hmôt HSV</t>
  </si>
  <si>
    <t>M - Práce a dodávky M</t>
  </si>
  <si>
    <t xml:space="preserve">    22-M - Montáže oznamovacích a zabezpečovacích zariadení</t>
  </si>
  <si>
    <t xml:space="preserve">    46-M - Zemné práce vykonávané pri externých montážnych prácach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</si>
  <si>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</si>
  <si>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</si>
  <si>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</si>
  <si>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</si>
  <si>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</si>
  <si>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</si>
  <si>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</si>
  <si>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</si>
  <si>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</si>
  <si>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</si>
  <si>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</si>
  <si>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</si>
  <si>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</si>
  <si>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</si>
  <si>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</si>
  <si>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</si>
  <si>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</si>
  <si>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</si>
  <si>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</si>
  <si>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m2</t>
  </si>
  <si>
    <t>CS CENEKON 2019 01</t>
  </si>
  <si>
    <t>4</t>
  </si>
  <si>
    <t>2</t>
  </si>
  <si>
    <t>132211111</t>
  </si>
  <si>
    <t>Hĺbenie rýh šírky do 600 mm v  hornine tr.3 nesúdržných - ručným náradím</t>
  </si>
  <si>
    <t>m3</t>
  </si>
  <si>
    <t>583420148</t>
  </si>
  <si>
    <t>132211119</t>
  </si>
  <si>
    <t>Príplatok za lepivosť pri hĺbení rýh š do 600 mm ručným náradím v hornine tr. 3</t>
  </si>
  <si>
    <t>515464127</t>
  </si>
  <si>
    <t>3</t>
  </si>
  <si>
    <t>162501102</t>
  </si>
  <si>
    <t>Vodorovné premiestnenie výkopku po spevnenej ceste z horniny tr.1-4, do 100 m3 na vzdialenosť do 3000 m</t>
  </si>
  <si>
    <t>132771599</t>
  </si>
  <si>
    <t>162501105</t>
  </si>
  <si>
    <t>Vodorovné premiestnenie výkopku po spevnenej ceste z horniny tr.1-4, do 100 m3, príplatok k cene za každých ďalšich a začatých 1000 m</t>
  </si>
  <si>
    <t>680184780</t>
  </si>
  <si>
    <t>5</t>
  </si>
  <si>
    <t>167101100</t>
  </si>
  <si>
    <t>Nakladanie výkopku tr.1-4 ručne</t>
  </si>
  <si>
    <t>1857394717</t>
  </si>
  <si>
    <t>8</t>
  </si>
  <si>
    <t>171201201</t>
  </si>
  <si>
    <t>Uloženie sypaniny na skládky do 100 m3</t>
  </si>
  <si>
    <t>-1382166670</t>
  </si>
  <si>
    <t>9</t>
  </si>
  <si>
    <t>171209002</t>
  </si>
  <si>
    <t>Poplatok za skladovanie - zemina a kamenivo (17 05) ostatné</t>
  </si>
  <si>
    <t>t</t>
  </si>
  <si>
    <t>-1963001293</t>
  </si>
  <si>
    <t>10</t>
  </si>
  <si>
    <t>174101001</t>
  </si>
  <si>
    <t>Zásyp sypaninou so zhutnením jám, šachiet, rýh, zárezov alebo okolo objektov do 100 m3</t>
  </si>
  <si>
    <t>-1415699930</t>
  </si>
  <si>
    <t>11</t>
  </si>
  <si>
    <t>M</t>
  </si>
  <si>
    <t>583310000600</t>
  </si>
  <si>
    <t>Kamenivo ťažené drobné frakcia 0-4 mm, STN EN 12620 + A1</t>
  </si>
  <si>
    <t>821852736</t>
  </si>
  <si>
    <t>12</t>
  </si>
  <si>
    <t>181101101</t>
  </si>
  <si>
    <t>Úprava pláne v zárezoch v hornine 1-4 bez zhutnenia</t>
  </si>
  <si>
    <t>-1066575526</t>
  </si>
  <si>
    <t>m</t>
  </si>
  <si>
    <t>Ostatné konštrukcie a práce-búranie</t>
  </si>
  <si>
    <t>941955003</t>
  </si>
  <si>
    <t>Lešenie ľahké pracovné pomocné s výškou lešeňovej podlahy nad 1,90 do 2,50 m</t>
  </si>
  <si>
    <t>-113940743</t>
  </si>
  <si>
    <t>99</t>
  </si>
  <si>
    <t>Presun hmôt HSV</t>
  </si>
  <si>
    <t>999281111</t>
  </si>
  <si>
    <t>Presun hmôt pre opravy a údržbu objektov vrátane vonkajších plášťov výšky do 25 m</t>
  </si>
  <si>
    <t>-422680760</t>
  </si>
  <si>
    <t>Práce a dodávky M</t>
  </si>
  <si>
    <t>22-M</t>
  </si>
  <si>
    <t>Montáže oznamovacích a zabezpečovacích zariadení</t>
  </si>
  <si>
    <t>64</t>
  </si>
  <si>
    <t>-1617323159</t>
  </si>
  <si>
    <t>-339111457</t>
  </si>
  <si>
    <t>425254113</t>
  </si>
  <si>
    <t>46-M</t>
  </si>
  <si>
    <t>Zemné práce vykonávané pri externých montážnych prácach</t>
  </si>
  <si>
    <t>-468289510</t>
  </si>
  <si>
    <t>VRN</t>
  </si>
  <si>
    <t>Vedľajšie rozpočtové náklady</t>
  </si>
  <si>
    <t>000700011</t>
  </si>
  <si>
    <t>eur</t>
  </si>
  <si>
    <t>1024</t>
  </si>
  <si>
    <t>-396322807</t>
  </si>
  <si>
    <t>Demontáž káblových rozvodov zo stĺpov vonkajšie vyhotovenie</t>
  </si>
  <si>
    <t>22000000</t>
  </si>
  <si>
    <t xml:space="preserve"> kladenie úložného kábla (káblov) v zemine triedy 3, 1 kábel</t>
  </si>
  <si>
    <t>súb</t>
  </si>
  <si>
    <t>spájanie, napojenie, predlženie kabelového rozvodu</t>
  </si>
  <si>
    <t>Dopravné náklady - mimostavenisková doprava  materiálov</t>
  </si>
  <si>
    <t>4603</t>
  </si>
  <si>
    <t>220000001</t>
  </si>
  <si>
    <t>220000002</t>
  </si>
  <si>
    <t>dodávka a montáž výstražnej fólie</t>
  </si>
  <si>
    <t>Hĺbenie jámšírky do 600 mm v  tr.3 nesúdržných - ručným náradím</t>
  </si>
  <si>
    <t>131211111</t>
  </si>
  <si>
    <t>141700000</t>
  </si>
  <si>
    <t>dodávka a montáž zavádzací drôt pozinkovaný</t>
  </si>
  <si>
    <t>220000003</t>
  </si>
  <si>
    <t>220000004</t>
  </si>
  <si>
    <t>Dodávka a osadenie žlab MARS 62x50 pozink s krytom a kncovkou na fasádu</t>
  </si>
  <si>
    <t>obsyp potrubia sypaninou</t>
  </si>
  <si>
    <t>175101000</t>
  </si>
  <si>
    <t xml:space="preserve">Riadené horizont. vŕtanie v hornine tr.1-4 pre pretláč.  rúr, hĺbky do 6m, vonk. priem.do 110 </t>
  </si>
  <si>
    <t>Dodávka amontáž káblova komora SGLB 1620</t>
  </si>
  <si>
    <t>ks</t>
  </si>
  <si>
    <t>odskúšanie funkčnosti káblového vedenia</t>
  </si>
  <si>
    <t>hod.</t>
  </si>
  <si>
    <t>220000005</t>
  </si>
  <si>
    <t>220000006</t>
  </si>
  <si>
    <t>220000007</t>
  </si>
  <si>
    <t>Preložka vzdušnej kabeláže  do zeme</t>
  </si>
  <si>
    <t>dodávka a montáž rurá - chránička PVC DN100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</si>
</sst>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sz val="10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Protection="1"/>
    <xf numFmtId="167" fontId="0" fillId="0" borderId="23" xfId="0" applyNumberFormat="1" applyFont="1" applyBorder="1" applyAlignment="1" applyProtection="1">
      <alignment vertical="center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4" fontId="12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7" xfId="0" applyFont="1" applyFill="1" applyBorder="1" applyAlignment="1" applyProtection="1">
      <alignment horizontal="center" vertical="center"/>
    </xf>
    <xf numFmtId="4" fontId="3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17" fillId="4" borderId="0" xfId="0" applyFont="1" applyFill="1" applyAlignment="1" applyProtection="1">
      <alignment horizontal="left" vertical="center"/>
    </xf>
    <xf numFmtId="0" fontId="17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4" fontId="5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9" fillId="4" borderId="0" xfId="0" applyFont="1" applyFill="1" applyAlignment="1" applyProtection="1">
      <alignment horizontal="left" vertical="center"/>
    </xf>
    <xf numFmtId="4" fontId="19" fillId="4" borderId="0" xfId="0" applyNumberFormat="1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167" fontId="19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167" fontId="15" fillId="0" borderId="0" xfId="0" applyNumberFormat="1" applyFont="1" applyAlignment="1" applyProtection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67" fontId="5" fillId="0" borderId="0" xfId="0" applyNumberFormat="1" applyFont="1" applyAlignment="1" applyProtection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 applyProtection="1">
      <alignment horizontal="center"/>
    </xf>
    <xf numFmtId="167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 applyProtection="1">
      <alignment vertical="center"/>
    </xf>
    <xf numFmtId="167" fontId="0" fillId="0" borderId="0" xfId="0" applyNumberFormat="1" applyFont="1" applyAlignment="1" applyProtection="1">
      <alignment vertical="center"/>
    </xf>
    <xf numFmtId="0" fontId="26" fillId="0" borderId="23" xfId="0" applyFont="1" applyBorder="1" applyAlignment="1" applyProtection="1">
      <alignment horizontal="center" vertical="center"/>
    </xf>
    <xf numFmtId="49" fontId="26" fillId="0" borderId="23" xfId="0" applyNumberFormat="1" applyFont="1" applyBorder="1" applyAlignment="1" applyProtection="1">
      <alignment horizontal="left" vertical="center" wrapText="1"/>
    </xf>
    <xf numFmtId="0" fontId="26" fillId="0" borderId="23" xfId="0" applyFont="1" applyBorder="1" applyAlignment="1" applyProtection="1">
      <alignment horizontal="left" vertical="center" wrapText="1"/>
    </xf>
    <xf numFmtId="0" fontId="26" fillId="0" borderId="23" xfId="0" applyFont="1" applyBorder="1" applyAlignment="1" applyProtection="1">
      <alignment horizontal="center" vertical="center" wrapText="1"/>
    </xf>
    <xf numFmtId="167" fontId="26" fillId="0" borderId="23" xfId="0" applyNumberFormat="1" applyFont="1" applyBorder="1" applyAlignment="1" applyProtection="1">
      <alignment vertical="center"/>
    </xf>
    <xf numFmtId="0" fontId="26" fillId="0" borderId="3" xfId="0" applyFont="1" applyBorder="1" applyAlignment="1" applyProtection="1">
      <alignment vertical="center"/>
    </xf>
    <xf numFmtId="0" fontId="26" fillId="0" borderId="14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opLeftCell="A24" workbookViewId="0">
      <selection activeCell="AH17" sqref="AH17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6" t="s">
        <v>0</v>
      </c>
      <c r="AZ1" s="6" t="s">
        <v>1</v>
      </c>
      <c r="BA1" s="6" t="s">
        <v>2</v>
      </c>
      <c r="BB1" s="6" t="s">
        <v>1</v>
      </c>
      <c r="BT1" s="6" t="s">
        <v>3</v>
      </c>
      <c r="BU1" s="6" t="s">
        <v>3</v>
      </c>
      <c r="BV1" s="6" t="s">
        <v>4</v>
      </c>
    </row>
    <row r="2" spans="1:74" ht="37" customHeight="1">
      <c r="AR2" s="99" t="s">
        <v>5</v>
      </c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S2" s="7" t="s">
        <v>6</v>
      </c>
      <c r="BT2" s="7" t="s">
        <v>7</v>
      </c>
    </row>
    <row r="3" spans="1:74" ht="7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6</v>
      </c>
      <c r="BT3" s="7" t="s">
        <v>7</v>
      </c>
    </row>
    <row r="4" spans="1:74" ht="25" customHeight="1">
      <c r="B4" s="10"/>
      <c r="D4" s="11" t="s">
        <v>8</v>
      </c>
      <c r="AR4" s="10"/>
      <c r="AS4" s="12" t="s">
        <v>9</v>
      </c>
      <c r="BS4" s="7" t="s">
        <v>6</v>
      </c>
    </row>
    <row r="5" spans="1:74" ht="12" customHeight="1">
      <c r="B5" s="10"/>
      <c r="D5" s="13" t="s">
        <v>10</v>
      </c>
      <c r="K5" s="96" t="s">
        <v>11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R5" s="10"/>
      <c r="BS5" s="7" t="s">
        <v>6</v>
      </c>
    </row>
    <row r="6" spans="1:74" ht="37" customHeight="1">
      <c r="B6" s="10"/>
      <c r="D6" s="14" t="s">
        <v>12</v>
      </c>
      <c r="K6" s="98" t="s">
        <v>206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R6" s="10"/>
      <c r="BS6" s="7" t="s">
        <v>6</v>
      </c>
    </row>
    <row r="7" spans="1:74" ht="12" customHeight="1">
      <c r="B7" s="10"/>
      <c r="D7" s="15" t="s">
        <v>14</v>
      </c>
      <c r="K7" s="7" t="s">
        <v>1</v>
      </c>
      <c r="AK7" s="15" t="s">
        <v>15</v>
      </c>
      <c r="AN7" s="7" t="s">
        <v>1</v>
      </c>
      <c r="AR7" s="10"/>
      <c r="BS7" s="7" t="s">
        <v>6</v>
      </c>
    </row>
    <row r="8" spans="1:74" ht="12" customHeight="1">
      <c r="B8" s="10"/>
      <c r="D8" s="15" t="s">
        <v>16</v>
      </c>
      <c r="K8" s="7" t="s">
        <v>17</v>
      </c>
      <c r="AK8" s="15" t="s">
        <v>18</v>
      </c>
      <c r="AN8" s="7"/>
      <c r="AR8" s="10"/>
      <c r="BS8" s="7" t="s">
        <v>6</v>
      </c>
    </row>
    <row r="9" spans="1:74" ht="14.5" customHeight="1">
      <c r="B9" s="10"/>
      <c r="AR9" s="10"/>
      <c r="BS9" s="7" t="s">
        <v>6</v>
      </c>
    </row>
    <row r="10" spans="1:74" ht="12" customHeight="1">
      <c r="B10" s="10"/>
      <c r="D10" s="15" t="s">
        <v>19</v>
      </c>
      <c r="AK10" s="15" t="s">
        <v>20</v>
      </c>
      <c r="AN10" s="7" t="s">
        <v>1</v>
      </c>
      <c r="AR10" s="10"/>
      <c r="BS10" s="7" t="s">
        <v>6</v>
      </c>
    </row>
    <row r="11" spans="1:74" ht="18.399999999999999" customHeight="1">
      <c r="B11" s="10"/>
      <c r="E11" s="7" t="s">
        <v>17</v>
      </c>
      <c r="AK11" s="15" t="s">
        <v>21</v>
      </c>
      <c r="AN11" s="7" t="s">
        <v>1</v>
      </c>
      <c r="AR11" s="10"/>
      <c r="BS11" s="7" t="s">
        <v>6</v>
      </c>
    </row>
    <row r="12" spans="1:74" ht="7" customHeight="1">
      <c r="B12" s="10"/>
      <c r="AR12" s="10"/>
      <c r="BS12" s="7" t="s">
        <v>6</v>
      </c>
    </row>
    <row r="13" spans="1:74" ht="12" customHeight="1">
      <c r="B13" s="10"/>
      <c r="D13" s="15" t="s">
        <v>22</v>
      </c>
      <c r="AK13" s="15" t="s">
        <v>20</v>
      </c>
      <c r="AN13" s="7" t="s">
        <v>1</v>
      </c>
      <c r="AR13" s="10"/>
      <c r="BS13" s="7" t="s">
        <v>6</v>
      </c>
    </row>
    <row r="14" spans="1:74">
      <c r="B14" s="10"/>
      <c r="E14" s="7" t="s">
        <v>17</v>
      </c>
      <c r="AK14" s="15" t="s">
        <v>21</v>
      </c>
      <c r="AN14" s="7" t="s">
        <v>1</v>
      </c>
      <c r="AR14" s="10"/>
      <c r="BS14" s="7" t="s">
        <v>6</v>
      </c>
    </row>
    <row r="15" spans="1:74" ht="7" customHeight="1">
      <c r="B15" s="10"/>
      <c r="AR15" s="10"/>
      <c r="BS15" s="7" t="s">
        <v>3</v>
      </c>
    </row>
    <row r="16" spans="1:74" ht="12" customHeight="1">
      <c r="B16" s="10"/>
      <c r="D16" s="15" t="s">
        <v>23</v>
      </c>
      <c r="AK16" s="15" t="s">
        <v>20</v>
      </c>
      <c r="AN16" s="7" t="s">
        <v>1</v>
      </c>
      <c r="AR16" s="10"/>
      <c r="BS16" s="7" t="s">
        <v>3</v>
      </c>
    </row>
    <row r="17" spans="2:71" ht="18.399999999999999" customHeight="1">
      <c r="B17" s="10"/>
      <c r="E17" s="7" t="s">
        <v>17</v>
      </c>
      <c r="AK17" s="15" t="s">
        <v>21</v>
      </c>
      <c r="AN17" s="7" t="s">
        <v>1</v>
      </c>
      <c r="AR17" s="10"/>
      <c r="BS17" s="7" t="s">
        <v>24</v>
      </c>
    </row>
    <row r="18" spans="2:71" ht="7" customHeight="1">
      <c r="B18" s="10"/>
      <c r="AR18" s="10"/>
      <c r="BS18" s="7" t="s">
        <v>25</v>
      </c>
    </row>
    <row r="19" spans="2:71" ht="12" customHeight="1">
      <c r="B19" s="10"/>
      <c r="D19" s="15" t="s">
        <v>26</v>
      </c>
      <c r="AK19" s="15" t="s">
        <v>20</v>
      </c>
      <c r="AN19" s="7" t="s">
        <v>1</v>
      </c>
      <c r="AR19" s="10"/>
      <c r="BS19" s="7" t="s">
        <v>25</v>
      </c>
    </row>
    <row r="20" spans="2:71" ht="18.399999999999999" customHeight="1">
      <c r="B20" s="10"/>
      <c r="E20" s="7" t="s">
        <v>17</v>
      </c>
      <c r="AK20" s="15" t="s">
        <v>21</v>
      </c>
      <c r="AN20" s="7" t="s">
        <v>1</v>
      </c>
      <c r="AR20" s="10"/>
      <c r="BS20" s="7" t="s">
        <v>24</v>
      </c>
    </row>
    <row r="21" spans="2:71" ht="7" customHeight="1">
      <c r="B21" s="10"/>
      <c r="AR21" s="10"/>
    </row>
    <row r="22" spans="2:71" ht="12" customHeight="1">
      <c r="B22" s="10"/>
      <c r="D22" s="15" t="s">
        <v>27</v>
      </c>
      <c r="AR22" s="10"/>
    </row>
    <row r="23" spans="2:71" ht="16.5" customHeight="1">
      <c r="B23" s="10"/>
      <c r="E23" s="100" t="s">
        <v>1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R23" s="10"/>
    </row>
    <row r="24" spans="2:71" ht="7" customHeight="1">
      <c r="B24" s="10"/>
      <c r="AR24" s="10"/>
    </row>
    <row r="25" spans="2:71" ht="7" customHeight="1">
      <c r="B25" s="10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10"/>
    </row>
    <row r="26" spans="2:71" ht="14.5" customHeight="1">
      <c r="B26" s="10"/>
      <c r="D26" s="17" t="s">
        <v>28</v>
      </c>
      <c r="AK26" s="101">
        <f>ROUND(AG57,2)</f>
        <v>0</v>
      </c>
      <c r="AL26" s="97"/>
      <c r="AM26" s="97"/>
      <c r="AN26" s="97"/>
      <c r="AO26" s="97"/>
      <c r="AR26" s="10"/>
    </row>
    <row r="27" spans="2:71" ht="14.5" customHeight="1">
      <c r="B27" s="10"/>
      <c r="D27" s="17" t="s">
        <v>29</v>
      </c>
      <c r="AK27" s="101">
        <f>ROUND(AG60, 2)</f>
        <v>0</v>
      </c>
      <c r="AL27" s="101"/>
      <c r="AM27" s="101"/>
      <c r="AN27" s="101"/>
      <c r="AO27" s="101"/>
      <c r="AR27" s="10"/>
    </row>
    <row r="28" spans="2:71" s="1" customFormat="1" ht="7" customHeight="1">
      <c r="B28" s="18"/>
      <c r="AR28" s="18"/>
    </row>
    <row r="29" spans="2:71" s="1" customFormat="1" ht="25.9" customHeight="1">
      <c r="B29" s="18"/>
      <c r="D29" s="19" t="s">
        <v>30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02">
        <f>ROUND(AK26 + AK27, 2)</f>
        <v>0</v>
      </c>
      <c r="AL29" s="103"/>
      <c r="AM29" s="103"/>
      <c r="AN29" s="103"/>
      <c r="AO29" s="103"/>
      <c r="AR29" s="18"/>
    </row>
    <row r="30" spans="2:71" s="1" customFormat="1" ht="7" customHeight="1">
      <c r="B30" s="18"/>
      <c r="AR30" s="18"/>
    </row>
    <row r="31" spans="2:71" s="1" customFormat="1">
      <c r="B31" s="18"/>
      <c r="L31" s="85" t="s">
        <v>31</v>
      </c>
      <c r="M31" s="85"/>
      <c r="N31" s="85"/>
      <c r="O31" s="85"/>
      <c r="P31" s="85"/>
      <c r="W31" s="85" t="s">
        <v>32</v>
      </c>
      <c r="X31" s="85"/>
      <c r="Y31" s="85"/>
      <c r="Z31" s="85"/>
      <c r="AA31" s="85"/>
      <c r="AB31" s="85"/>
      <c r="AC31" s="85"/>
      <c r="AD31" s="85"/>
      <c r="AE31" s="85"/>
      <c r="AK31" s="85" t="s">
        <v>33</v>
      </c>
      <c r="AL31" s="85"/>
      <c r="AM31" s="85"/>
      <c r="AN31" s="85"/>
      <c r="AO31" s="85"/>
      <c r="AR31" s="18"/>
    </row>
    <row r="32" spans="2:71" s="2" customFormat="1" ht="14.5" customHeight="1">
      <c r="B32" s="21"/>
      <c r="D32" s="15" t="s">
        <v>34</v>
      </c>
      <c r="F32" s="15" t="s">
        <v>35</v>
      </c>
      <c r="L32" s="72">
        <v>0.2</v>
      </c>
      <c r="M32" s="73"/>
      <c r="N32" s="73"/>
      <c r="O32" s="73"/>
      <c r="P32" s="73"/>
      <c r="W32" s="80">
        <f>ROUND(AZ57 + SUM(CD60), 2)</f>
        <v>0</v>
      </c>
      <c r="X32" s="73"/>
      <c r="Y32" s="73"/>
      <c r="Z32" s="73"/>
      <c r="AA32" s="73"/>
      <c r="AB32" s="73"/>
      <c r="AC32" s="73"/>
      <c r="AD32" s="73"/>
      <c r="AE32" s="73"/>
      <c r="AK32" s="80">
        <f>ROUND(AV57 + SUM(BY60), 2)</f>
        <v>0</v>
      </c>
      <c r="AL32" s="73"/>
      <c r="AM32" s="73"/>
      <c r="AN32" s="73"/>
      <c r="AO32" s="73"/>
      <c r="AR32" s="21"/>
    </row>
    <row r="33" spans="2:44" s="2" customFormat="1" ht="14.5" customHeight="1">
      <c r="B33" s="21"/>
      <c r="F33" s="15" t="s">
        <v>36</v>
      </c>
      <c r="L33" s="72">
        <v>0.2</v>
      </c>
      <c r="M33" s="73"/>
      <c r="N33" s="73"/>
      <c r="O33" s="73"/>
      <c r="P33" s="73"/>
      <c r="W33" s="80">
        <f>ROUND(BA57 + SUM(CE60), 2)</f>
        <v>0</v>
      </c>
      <c r="X33" s="73"/>
      <c r="Y33" s="73"/>
      <c r="Z33" s="73"/>
      <c r="AA33" s="73"/>
      <c r="AB33" s="73"/>
      <c r="AC33" s="73"/>
      <c r="AD33" s="73"/>
      <c r="AE33" s="73"/>
      <c r="AK33" s="80">
        <f>ROUND(AW57 + SUM(BZ60), 2)</f>
        <v>0</v>
      </c>
      <c r="AL33" s="73"/>
      <c r="AM33" s="73"/>
      <c r="AN33" s="73"/>
      <c r="AO33" s="73"/>
      <c r="AR33" s="21"/>
    </row>
    <row r="34" spans="2:44" s="2" customFormat="1" ht="14.5" hidden="1" customHeight="1">
      <c r="B34" s="21"/>
      <c r="F34" s="15" t="s">
        <v>37</v>
      </c>
      <c r="L34" s="72">
        <v>0.2</v>
      </c>
      <c r="M34" s="73"/>
      <c r="N34" s="73"/>
      <c r="O34" s="73"/>
      <c r="P34" s="73"/>
      <c r="W34" s="80">
        <f>ROUND(BB57 + SUM(CF60), 2)</f>
        <v>0</v>
      </c>
      <c r="X34" s="73"/>
      <c r="Y34" s="73"/>
      <c r="Z34" s="73"/>
      <c r="AA34" s="73"/>
      <c r="AB34" s="73"/>
      <c r="AC34" s="73"/>
      <c r="AD34" s="73"/>
      <c r="AE34" s="73"/>
      <c r="AK34" s="80">
        <v>0</v>
      </c>
      <c r="AL34" s="73"/>
      <c r="AM34" s="73"/>
      <c r="AN34" s="73"/>
      <c r="AO34" s="73"/>
      <c r="AR34" s="21"/>
    </row>
    <row r="35" spans="2:44" s="2" customFormat="1" ht="14.5" hidden="1" customHeight="1">
      <c r="B35" s="21"/>
      <c r="F35" s="15" t="s">
        <v>38</v>
      </c>
      <c r="L35" s="72">
        <v>0.2</v>
      </c>
      <c r="M35" s="73"/>
      <c r="N35" s="73"/>
      <c r="O35" s="73"/>
      <c r="P35" s="73"/>
      <c r="W35" s="80">
        <f>ROUND(BC57 + SUM(CG60), 2)</f>
        <v>0</v>
      </c>
      <c r="X35" s="73"/>
      <c r="Y35" s="73"/>
      <c r="Z35" s="73"/>
      <c r="AA35" s="73"/>
      <c r="AB35" s="73"/>
      <c r="AC35" s="73"/>
      <c r="AD35" s="73"/>
      <c r="AE35" s="73"/>
      <c r="AK35" s="80">
        <v>0</v>
      </c>
      <c r="AL35" s="73"/>
      <c r="AM35" s="73"/>
      <c r="AN35" s="73"/>
      <c r="AO35" s="73"/>
      <c r="AR35" s="21"/>
    </row>
    <row r="36" spans="2:44" s="2" customFormat="1" ht="14.5" hidden="1" customHeight="1">
      <c r="B36" s="21"/>
      <c r="F36" s="15" t="s">
        <v>39</v>
      </c>
      <c r="L36" s="72">
        <v>0</v>
      </c>
      <c r="M36" s="73"/>
      <c r="N36" s="73"/>
      <c r="O36" s="73"/>
      <c r="P36" s="73"/>
      <c r="W36" s="80">
        <f>ROUND(BD57 + SUM(CH60), 2)</f>
        <v>0</v>
      </c>
      <c r="X36" s="73"/>
      <c r="Y36" s="73"/>
      <c r="Z36" s="73"/>
      <c r="AA36" s="73"/>
      <c r="AB36" s="73"/>
      <c r="AC36" s="73"/>
      <c r="AD36" s="73"/>
      <c r="AE36" s="73"/>
      <c r="AK36" s="80">
        <v>0</v>
      </c>
      <c r="AL36" s="73"/>
      <c r="AM36" s="73"/>
      <c r="AN36" s="73"/>
      <c r="AO36" s="73"/>
      <c r="AR36" s="21"/>
    </row>
    <row r="37" spans="2:44" s="1" customFormat="1" ht="7" customHeight="1">
      <c r="B37" s="18"/>
      <c r="AR37" s="18"/>
    </row>
    <row r="38" spans="2:44" s="1" customFormat="1" ht="25.9" customHeight="1">
      <c r="B38" s="18"/>
      <c r="C38" s="22"/>
      <c r="D38" s="23" t="s">
        <v>40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 t="s">
        <v>41</v>
      </c>
      <c r="U38" s="24"/>
      <c r="V38" s="24"/>
      <c r="W38" s="24"/>
      <c r="X38" s="78" t="s">
        <v>42</v>
      </c>
      <c r="Y38" s="79"/>
      <c r="Z38" s="79"/>
      <c r="AA38" s="79"/>
      <c r="AB38" s="79"/>
      <c r="AC38" s="24"/>
      <c r="AD38" s="24"/>
      <c r="AE38" s="24"/>
      <c r="AF38" s="24"/>
      <c r="AG38" s="24"/>
      <c r="AH38" s="24"/>
      <c r="AI38" s="24"/>
      <c r="AJ38" s="24"/>
      <c r="AK38" s="81">
        <f>SUM(AK29:AK36)</f>
        <v>0</v>
      </c>
      <c r="AL38" s="79"/>
      <c r="AM38" s="79"/>
      <c r="AN38" s="79"/>
      <c r="AO38" s="82"/>
      <c r="AP38" s="22"/>
      <c r="AQ38" s="22"/>
      <c r="AR38" s="18"/>
    </row>
    <row r="39" spans="2:44" s="1" customFormat="1" ht="7" customHeight="1">
      <c r="B39" s="18"/>
      <c r="AR39" s="18"/>
    </row>
    <row r="40" spans="2:44" s="1" customFormat="1" ht="7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18"/>
    </row>
    <row r="44" spans="2:44" s="1" customFormat="1" ht="7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18"/>
    </row>
    <row r="45" spans="2:44" s="1" customFormat="1" ht="25" customHeight="1">
      <c r="B45" s="18"/>
      <c r="C45" s="11" t="s">
        <v>43</v>
      </c>
      <c r="AR45" s="18"/>
    </row>
    <row r="46" spans="2:44" s="1" customFormat="1" ht="7" customHeight="1">
      <c r="B46" s="18"/>
      <c r="AR46" s="18"/>
    </row>
    <row r="47" spans="2:44" s="1" customFormat="1" ht="12" customHeight="1">
      <c r="B47" s="18"/>
      <c r="C47" s="15" t="s">
        <v>10</v>
      </c>
      <c r="L47" s="1" t="str">
        <f>K5</f>
        <v>84</v>
      </c>
      <c r="AR47" s="18"/>
    </row>
    <row r="48" spans="2:44" s="3" customFormat="1" ht="37" customHeight="1">
      <c r="B48" s="30"/>
      <c r="C48" s="31" t="s">
        <v>12</v>
      </c>
      <c r="L48" s="83" t="str">
        <f>K6</f>
        <v>Preložka vzdušnej kabeláže  do zeme</v>
      </c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R48" s="30"/>
    </row>
    <row r="49" spans="1:90" s="1" customFormat="1" ht="7" customHeight="1">
      <c r="B49" s="18"/>
      <c r="AR49" s="18"/>
    </row>
    <row r="50" spans="1:90" s="1" customFormat="1" ht="12" customHeight="1">
      <c r="B50" s="18"/>
      <c r="C50" s="15" t="s">
        <v>16</v>
      </c>
      <c r="L50" s="32" t="str">
        <f>IF(K8="","",K8)</f>
        <v xml:space="preserve"> </v>
      </c>
      <c r="AI50" s="15" t="s">
        <v>18</v>
      </c>
      <c r="AM50" s="74" t="str">
        <f>IF(AN8= "","",AN8)</f>
        <v/>
      </c>
      <c r="AN50" s="74"/>
      <c r="AR50" s="18"/>
    </row>
    <row r="51" spans="1:90" s="1" customFormat="1" ht="7" customHeight="1">
      <c r="B51" s="18"/>
      <c r="AR51" s="18"/>
    </row>
    <row r="52" spans="1:90" s="1" customFormat="1" ht="13.75" customHeight="1">
      <c r="B52" s="18"/>
      <c r="C52" s="15" t="s">
        <v>19</v>
      </c>
      <c r="L52" s="1" t="str">
        <f>IF(E11= "","",E11)</f>
        <v xml:space="preserve"> </v>
      </c>
      <c r="AI52" s="15" t="s">
        <v>23</v>
      </c>
      <c r="AM52" s="75" t="str">
        <f>IF(E17="","",E17)</f>
        <v xml:space="preserve"> </v>
      </c>
      <c r="AN52" s="76"/>
      <c r="AO52" s="76"/>
      <c r="AP52" s="76"/>
      <c r="AR52" s="18"/>
      <c r="AS52" s="87" t="s">
        <v>44</v>
      </c>
      <c r="AT52" s="88"/>
      <c r="AU52" s="33"/>
      <c r="AV52" s="33"/>
      <c r="AW52" s="33"/>
      <c r="AX52" s="33"/>
      <c r="AY52" s="33"/>
      <c r="AZ52" s="33"/>
      <c r="BA52" s="33"/>
      <c r="BB52" s="33"/>
      <c r="BC52" s="33"/>
      <c r="BD52" s="34"/>
    </row>
    <row r="53" spans="1:90" s="1" customFormat="1" ht="13.75" customHeight="1">
      <c r="B53" s="18"/>
      <c r="C53" s="15" t="s">
        <v>22</v>
      </c>
      <c r="L53" s="1" t="str">
        <f>IF(E14="","",E14)</f>
        <v xml:space="preserve"> </v>
      </c>
      <c r="AI53" s="15" t="s">
        <v>26</v>
      </c>
      <c r="AM53" s="75" t="str">
        <f>IF(E20="","",E20)</f>
        <v xml:space="preserve"> </v>
      </c>
      <c r="AN53" s="76"/>
      <c r="AO53" s="76"/>
      <c r="AP53" s="76"/>
      <c r="AR53" s="18"/>
      <c r="AS53" s="89"/>
      <c r="AT53" s="90"/>
      <c r="AU53" s="35"/>
      <c r="AV53" s="35"/>
      <c r="AW53" s="35"/>
      <c r="AX53" s="35"/>
      <c r="AY53" s="35"/>
      <c r="AZ53" s="35"/>
      <c r="BA53" s="35"/>
      <c r="BB53" s="35"/>
      <c r="BC53" s="35"/>
      <c r="BD53" s="36"/>
    </row>
    <row r="54" spans="1:90" s="1" customFormat="1" ht="10.9" customHeight="1">
      <c r="B54" s="18"/>
      <c r="AR54" s="18"/>
      <c r="AS54" s="89"/>
      <c r="AT54" s="90"/>
      <c r="AU54" s="35"/>
      <c r="AV54" s="35"/>
      <c r="AW54" s="35"/>
      <c r="AX54" s="35"/>
      <c r="AY54" s="35"/>
      <c r="AZ54" s="35"/>
      <c r="BA54" s="35"/>
      <c r="BB54" s="35"/>
      <c r="BC54" s="35"/>
      <c r="BD54" s="36"/>
    </row>
    <row r="55" spans="1:90" s="1" customFormat="1" ht="29.25" customHeight="1">
      <c r="B55" s="18"/>
      <c r="C55" s="68" t="s">
        <v>45</v>
      </c>
      <c r="D55" s="69"/>
      <c r="E55" s="69"/>
      <c r="F55" s="69"/>
      <c r="G55" s="69"/>
      <c r="H55" s="37"/>
      <c r="I55" s="70" t="s">
        <v>46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91" t="s">
        <v>47</v>
      </c>
      <c r="AH55" s="69"/>
      <c r="AI55" s="69"/>
      <c r="AJ55" s="69"/>
      <c r="AK55" s="69"/>
      <c r="AL55" s="69"/>
      <c r="AM55" s="69"/>
      <c r="AN55" s="70" t="s">
        <v>48</v>
      </c>
      <c r="AO55" s="69"/>
      <c r="AP55" s="92"/>
      <c r="AQ55" s="38" t="s">
        <v>49</v>
      </c>
      <c r="AR55" s="18"/>
      <c r="AS55" s="39" t="s">
        <v>50</v>
      </c>
      <c r="AT55" s="40" t="s">
        <v>51</v>
      </c>
      <c r="AU55" s="40" t="s">
        <v>52</v>
      </c>
      <c r="AV55" s="40" t="s">
        <v>53</v>
      </c>
      <c r="AW55" s="40" t="s">
        <v>54</v>
      </c>
      <c r="AX55" s="40" t="s">
        <v>55</v>
      </c>
      <c r="AY55" s="40" t="s">
        <v>56</v>
      </c>
      <c r="AZ55" s="40" t="s">
        <v>57</v>
      </c>
      <c r="BA55" s="40" t="s">
        <v>58</v>
      </c>
      <c r="BB55" s="40" t="s">
        <v>59</v>
      </c>
      <c r="BC55" s="40" t="s">
        <v>60</v>
      </c>
      <c r="BD55" s="41" t="s">
        <v>61</v>
      </c>
    </row>
    <row r="56" spans="1:90" s="1" customFormat="1" ht="10.9" customHeight="1">
      <c r="B56" s="18"/>
      <c r="AR56" s="18"/>
      <c r="AS56" s="42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4"/>
    </row>
    <row r="57" spans="1:90" s="4" customFormat="1" ht="32.5" customHeight="1">
      <c r="B57" s="43"/>
      <c r="C57" s="44" t="s">
        <v>62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95">
        <f>ROUND(AG58,2)</f>
        <v>0</v>
      </c>
      <c r="AH57" s="95"/>
      <c r="AI57" s="95"/>
      <c r="AJ57" s="95"/>
      <c r="AK57" s="95"/>
      <c r="AL57" s="95"/>
      <c r="AM57" s="95"/>
      <c r="AN57" s="86">
        <f>SUM(AG57,AT57)</f>
        <v>0</v>
      </c>
      <c r="AO57" s="86"/>
      <c r="AP57" s="86"/>
      <c r="AQ57" s="46" t="s">
        <v>1</v>
      </c>
      <c r="AR57" s="43"/>
      <c r="AS57" s="47">
        <f>ROUND(AS58,2)</f>
        <v>0</v>
      </c>
      <c r="AT57" s="48">
        <f>ROUND(SUM(AV57:AW57),2)</f>
        <v>0</v>
      </c>
      <c r="AU57" s="49" t="e">
        <f>ROUND(AU58,5)</f>
        <v>#REF!</v>
      </c>
      <c r="AV57" s="48">
        <f>ROUND(AZ57*L32,2)</f>
        <v>0</v>
      </c>
      <c r="AW57" s="48">
        <f>ROUND(BA57*L33,2)</f>
        <v>0</v>
      </c>
      <c r="AX57" s="48">
        <f>ROUND(BB57*L32,2)</f>
        <v>0</v>
      </c>
      <c r="AY57" s="48">
        <f>ROUND(BC57*L33,2)</f>
        <v>0</v>
      </c>
      <c r="AZ57" s="48">
        <f>ROUND(AZ58,2)</f>
        <v>0</v>
      </c>
      <c r="BA57" s="48">
        <f>ROUND(BA58,2)</f>
        <v>0</v>
      </c>
      <c r="BB57" s="48">
        <f>ROUND(BB58,2)</f>
        <v>0</v>
      </c>
      <c r="BC57" s="48">
        <f>ROUND(BC58,2)</f>
        <v>0</v>
      </c>
      <c r="BD57" s="50">
        <f>ROUND(BD58,2)</f>
        <v>0</v>
      </c>
      <c r="BS57" s="51" t="s">
        <v>63</v>
      </c>
      <c r="BT57" s="51" t="s">
        <v>64</v>
      </c>
      <c r="BV57" s="51" t="s">
        <v>65</v>
      </c>
      <c r="BW57" s="51" t="s">
        <v>4</v>
      </c>
      <c r="BX57" s="51" t="s">
        <v>66</v>
      </c>
      <c r="CL57" s="51" t="s">
        <v>1</v>
      </c>
    </row>
    <row r="58" spans="1:90" s="5" customFormat="1" ht="27" customHeight="1">
      <c r="A58" s="52" t="s">
        <v>67</v>
      </c>
      <c r="B58" s="53"/>
      <c r="C58" s="54"/>
      <c r="D58" s="71" t="s">
        <v>11</v>
      </c>
      <c r="E58" s="71"/>
      <c r="F58" s="71"/>
      <c r="G58" s="71"/>
      <c r="H58" s="71"/>
      <c r="I58" s="55"/>
      <c r="J58" s="71" t="s">
        <v>13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93">
        <f>'84 - Preložka kabeláže zo...'!J30</f>
        <v>0</v>
      </c>
      <c r="AH58" s="94"/>
      <c r="AI58" s="94"/>
      <c r="AJ58" s="94"/>
      <c r="AK58" s="94"/>
      <c r="AL58" s="94"/>
      <c r="AM58" s="94"/>
      <c r="AN58" s="93">
        <f>SUM(AG58,AT58)</f>
        <v>0</v>
      </c>
      <c r="AO58" s="94"/>
      <c r="AP58" s="94"/>
      <c r="AQ58" s="56" t="s">
        <v>68</v>
      </c>
      <c r="AR58" s="53"/>
      <c r="AS58" s="57">
        <v>0</v>
      </c>
      <c r="AT58" s="58">
        <f>ROUND(SUM(AV58:AW58),2)</f>
        <v>0</v>
      </c>
      <c r="AU58" s="59" t="e">
        <f>'84 - Preložka kabeláže zo...'!P87</f>
        <v>#REF!</v>
      </c>
      <c r="AV58" s="58">
        <f>'84 - Preložka kabeláže zo...'!J33</f>
        <v>0</v>
      </c>
      <c r="AW58" s="58">
        <f>'84 - Preložka kabeláže zo...'!J34</f>
        <v>0</v>
      </c>
      <c r="AX58" s="58">
        <f>'84 - Preložka kabeláže zo...'!J35</f>
        <v>0</v>
      </c>
      <c r="AY58" s="58">
        <f>'84 - Preložka kabeláže zo...'!J36</f>
        <v>0</v>
      </c>
      <c r="AZ58" s="58">
        <f>'84 - Preložka kabeláže zo...'!F33</f>
        <v>0</v>
      </c>
      <c r="BA58" s="58">
        <f>'84 - Preložka kabeláže zo...'!F34</f>
        <v>0</v>
      </c>
      <c r="BB58" s="58">
        <f>'84 - Preložka kabeláže zo...'!F35</f>
        <v>0</v>
      </c>
      <c r="BC58" s="58">
        <f>'84 - Preložka kabeláže zo...'!F36</f>
        <v>0</v>
      </c>
      <c r="BD58" s="60">
        <f>'84 - Preložka kabeláže zo...'!F37</f>
        <v>0</v>
      </c>
      <c r="BT58" s="61" t="s">
        <v>69</v>
      </c>
      <c r="BU58" s="61" t="s">
        <v>70</v>
      </c>
      <c r="BV58" s="61" t="s">
        <v>65</v>
      </c>
      <c r="BW58" s="61" t="s">
        <v>4</v>
      </c>
      <c r="BX58" s="61" t="s">
        <v>66</v>
      </c>
      <c r="CL58" s="61" t="s">
        <v>1</v>
      </c>
    </row>
    <row r="59" spans="1:90">
      <c r="B59" s="10"/>
      <c r="AR59" s="10"/>
    </row>
    <row r="60" spans="1:90" s="1" customFormat="1" ht="30" customHeight="1">
      <c r="B60" s="18"/>
      <c r="C60" s="44" t="s">
        <v>71</v>
      </c>
      <c r="AG60" s="86">
        <v>0</v>
      </c>
      <c r="AH60" s="86"/>
      <c r="AI60" s="86"/>
      <c r="AJ60" s="86"/>
      <c r="AK60" s="86"/>
      <c r="AL60" s="86"/>
      <c r="AM60" s="86"/>
      <c r="AN60" s="86">
        <v>0</v>
      </c>
      <c r="AO60" s="86"/>
      <c r="AP60" s="86"/>
      <c r="AQ60" s="62"/>
      <c r="AR60" s="18"/>
      <c r="AS60" s="39" t="s">
        <v>72</v>
      </c>
      <c r="AT60" s="40" t="s">
        <v>73</v>
      </c>
      <c r="AU60" s="40" t="s">
        <v>34</v>
      </c>
      <c r="AV60" s="41" t="s">
        <v>51</v>
      </c>
    </row>
    <row r="61" spans="1:90" s="1" customFormat="1" ht="10.9" customHeight="1">
      <c r="B61" s="18"/>
      <c r="AR61" s="18"/>
    </row>
    <row r="62" spans="1:90" s="1" customFormat="1" ht="30" customHeight="1">
      <c r="B62" s="18"/>
      <c r="C62" s="63" t="s">
        <v>74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77">
        <f>ROUND(AG57 + AG60, 2)</f>
        <v>0</v>
      </c>
      <c r="AH62" s="77"/>
      <c r="AI62" s="77"/>
      <c r="AJ62" s="77"/>
      <c r="AK62" s="77"/>
      <c r="AL62" s="77"/>
      <c r="AM62" s="77"/>
      <c r="AN62" s="77">
        <f>ROUND(AN57 + AN60, 2)</f>
        <v>0</v>
      </c>
      <c r="AO62" s="77"/>
      <c r="AP62" s="77"/>
      <c r="AQ62" s="64"/>
      <c r="AR62" s="18"/>
    </row>
    <row r="63" spans="1:90" s="1" customFormat="1" ht="7" customHeight="1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8"/>
    </row>
  </sheetData>
  <mergeCells count="46">
    <mergeCell ref="K5:AO5"/>
    <mergeCell ref="K6:AO6"/>
    <mergeCell ref="AR2:BE2"/>
    <mergeCell ref="L34:P34"/>
    <mergeCell ref="AK35:AO35"/>
    <mergeCell ref="W35:AE35"/>
    <mergeCell ref="E23:AN23"/>
    <mergeCell ref="AK26:AO26"/>
    <mergeCell ref="AK27:AO27"/>
    <mergeCell ref="AK29:AO29"/>
    <mergeCell ref="L31:P31"/>
    <mergeCell ref="W31:AE31"/>
    <mergeCell ref="AS52:AT54"/>
    <mergeCell ref="AM53:AP53"/>
    <mergeCell ref="AG55:AM55"/>
    <mergeCell ref="AN55:AP55"/>
    <mergeCell ref="AN58:AP58"/>
    <mergeCell ref="AG58:AM58"/>
    <mergeCell ref="AG57:AM57"/>
    <mergeCell ref="AN57:AP57"/>
    <mergeCell ref="AK31:AO31"/>
    <mergeCell ref="AK32:AO32"/>
    <mergeCell ref="L32:P32"/>
    <mergeCell ref="AK33:AO33"/>
    <mergeCell ref="L33:P33"/>
    <mergeCell ref="W33:AE33"/>
    <mergeCell ref="AK34:AO34"/>
    <mergeCell ref="W34:AE34"/>
    <mergeCell ref="W32:AE32"/>
    <mergeCell ref="AK38:AO38"/>
    <mergeCell ref="L48:AO48"/>
    <mergeCell ref="W36:AE36"/>
    <mergeCell ref="L36:P36"/>
    <mergeCell ref="AK36:AO36"/>
    <mergeCell ref="AM50:AN50"/>
    <mergeCell ref="AM52:AP52"/>
    <mergeCell ref="AG62:AM62"/>
    <mergeCell ref="AN62:AP62"/>
    <mergeCell ref="X38:AB38"/>
    <mergeCell ref="AG60:AM60"/>
    <mergeCell ref="AN60:AP60"/>
    <mergeCell ref="C55:G55"/>
    <mergeCell ref="I55:AF55"/>
    <mergeCell ref="D58:H58"/>
    <mergeCell ref="J58:AF58"/>
    <mergeCell ref="L35:P35"/>
  </mergeCells>
  <hyperlinks>
    <hyperlink ref="A58" location="'84 - Preložka kabeláže zo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1"/>
  <sheetViews>
    <sheetView showGridLines="0" tabSelected="1" topLeftCell="A83" workbookViewId="0">
      <selection activeCell="F97" sqref="F97"/>
    </sheetView>
  </sheetViews>
  <sheetFormatPr defaultRowHeight="10"/>
  <cols>
    <col min="1" max="1" width="8.33203125" style="65" customWidth="1"/>
    <col min="2" max="2" width="1.6640625" style="65" customWidth="1"/>
    <col min="3" max="3" width="4.109375" style="65" customWidth="1"/>
    <col min="4" max="4" width="4.33203125" style="65" customWidth="1"/>
    <col min="5" max="5" width="17.109375" style="65" customWidth="1"/>
    <col min="6" max="6" width="100.77734375" style="65" customWidth="1"/>
    <col min="7" max="7" width="8.6640625" style="65" customWidth="1"/>
    <col min="8" max="8" width="11.109375" style="65" customWidth="1"/>
    <col min="9" max="9" width="14.109375" style="65" customWidth="1"/>
    <col min="10" max="10" width="23.44140625" style="65" customWidth="1"/>
    <col min="11" max="11" width="15.44140625" style="65" hidden="1" customWidth="1"/>
    <col min="12" max="12" width="9.33203125" style="65" customWidth="1"/>
    <col min="13" max="13" width="10.77734375" style="65" hidden="1" customWidth="1"/>
    <col min="14" max="14" width="9.33203125" style="65" hidden="1"/>
    <col min="15" max="20" width="14.109375" style="65" hidden="1" customWidth="1"/>
    <col min="21" max="21" width="16.33203125" style="65" hidden="1" customWidth="1"/>
    <col min="22" max="22" width="12.33203125" style="65" customWidth="1"/>
    <col min="23" max="23" width="16.33203125" style="65" customWidth="1"/>
    <col min="24" max="24" width="12.33203125" style="65" customWidth="1"/>
    <col min="25" max="25" width="15" style="65" customWidth="1"/>
    <col min="26" max="26" width="11" style="65" customWidth="1"/>
    <col min="27" max="27" width="15" style="65" customWidth="1"/>
    <col min="28" max="28" width="16.33203125" style="65" customWidth="1"/>
    <col min="29" max="29" width="11" style="65" customWidth="1"/>
    <col min="30" max="30" width="15" style="65" customWidth="1"/>
    <col min="31" max="31" width="16.33203125" style="65" customWidth="1"/>
    <col min="32" max="43" width="8.88671875" style="65"/>
    <col min="44" max="65" width="9.33203125" style="65" hidden="1"/>
    <col min="66" max="16384" width="8.88671875" style="65"/>
  </cols>
  <sheetData>
    <row r="2" spans="2:46" ht="37" customHeight="1">
      <c r="L2" s="110" t="s">
        <v>5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AT2" s="112" t="s">
        <v>4</v>
      </c>
    </row>
    <row r="3" spans="2:46" ht="7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5"/>
      <c r="AT3" s="112" t="s">
        <v>64</v>
      </c>
    </row>
    <row r="4" spans="2:46" ht="25" customHeight="1">
      <c r="B4" s="115"/>
      <c r="D4" s="116" t="s">
        <v>75</v>
      </c>
      <c r="L4" s="115"/>
      <c r="M4" s="117" t="s">
        <v>9</v>
      </c>
      <c r="AT4" s="112" t="s">
        <v>3</v>
      </c>
    </row>
    <row r="5" spans="2:46" ht="7" customHeight="1">
      <c r="B5" s="115"/>
      <c r="L5" s="115"/>
    </row>
    <row r="6" spans="2:46" s="118" customFormat="1" ht="12" customHeight="1">
      <c r="B6" s="119"/>
      <c r="D6" s="120" t="s">
        <v>12</v>
      </c>
      <c r="L6" s="119"/>
    </row>
    <row r="7" spans="2:46" s="118" customFormat="1" ht="37" customHeight="1">
      <c r="B7" s="119"/>
      <c r="E7" s="121" t="s">
        <v>13</v>
      </c>
      <c r="F7" s="122"/>
      <c r="G7" s="122"/>
      <c r="H7" s="122"/>
      <c r="L7" s="119"/>
    </row>
    <row r="8" spans="2:46" s="118" customFormat="1">
      <c r="B8" s="119"/>
      <c r="L8" s="119"/>
    </row>
    <row r="9" spans="2:46" s="118" customFormat="1" ht="12" customHeight="1">
      <c r="B9" s="119"/>
      <c r="D9" s="120" t="s">
        <v>14</v>
      </c>
      <c r="F9" s="104" t="s">
        <v>1</v>
      </c>
      <c r="I9" s="120" t="s">
        <v>15</v>
      </c>
      <c r="J9" s="104" t="s">
        <v>1</v>
      </c>
      <c r="L9" s="119"/>
    </row>
    <row r="10" spans="2:46" s="118" customFormat="1" ht="12" customHeight="1">
      <c r="B10" s="119"/>
      <c r="D10" s="120" t="s">
        <v>16</v>
      </c>
      <c r="F10" s="104" t="s">
        <v>17</v>
      </c>
      <c r="I10" s="120" t="s">
        <v>18</v>
      </c>
      <c r="J10" s="106"/>
      <c r="L10" s="119"/>
    </row>
    <row r="11" spans="2:46" s="118" customFormat="1" ht="10.9" customHeight="1">
      <c r="B11" s="119"/>
      <c r="L11" s="119"/>
    </row>
    <row r="12" spans="2:46" s="118" customFormat="1" ht="12" customHeight="1">
      <c r="B12" s="119"/>
      <c r="D12" s="120" t="s">
        <v>19</v>
      </c>
      <c r="F12" s="105"/>
      <c r="I12" s="120" t="s">
        <v>20</v>
      </c>
      <c r="J12" s="104" t="str">
        <f>IF('Rekapitulácia stavby'!AN10="","",'Rekapitulácia stavby'!AN10)</f>
        <v/>
      </c>
      <c r="L12" s="119"/>
    </row>
    <row r="13" spans="2:46" s="118" customFormat="1" ht="18" customHeight="1">
      <c r="B13" s="119"/>
      <c r="E13" s="112" t="str">
        <f>IF('Rekapitulácia stavby'!E11="","",'Rekapitulácia stavby'!E11)</f>
        <v xml:space="preserve"> </v>
      </c>
      <c r="F13" s="105"/>
      <c r="I13" s="120" t="s">
        <v>21</v>
      </c>
      <c r="J13" s="104" t="str">
        <f>IF('Rekapitulácia stavby'!AN11="","",'Rekapitulácia stavby'!AN11)</f>
        <v/>
      </c>
      <c r="L13" s="119"/>
    </row>
    <row r="14" spans="2:46" s="118" customFormat="1" ht="7" customHeight="1">
      <c r="B14" s="119"/>
      <c r="L14" s="119"/>
    </row>
    <row r="15" spans="2:46" s="118" customFormat="1" ht="12" customHeight="1">
      <c r="B15" s="119"/>
      <c r="D15" s="120" t="s">
        <v>22</v>
      </c>
      <c r="F15" s="105"/>
      <c r="I15" s="120" t="s">
        <v>20</v>
      </c>
      <c r="J15" s="104" t="str">
        <f>'Rekapitulácia stavby'!AN13</f>
        <v/>
      </c>
      <c r="L15" s="119"/>
    </row>
    <row r="16" spans="2:46" s="118" customFormat="1" ht="18" customHeight="1">
      <c r="B16" s="119"/>
      <c r="E16" s="107" t="str">
        <f>'Rekapitulácia stavby'!E14</f>
        <v xml:space="preserve"> </v>
      </c>
      <c r="F16" s="107"/>
      <c r="G16" s="107"/>
      <c r="H16" s="107"/>
      <c r="I16" s="120" t="s">
        <v>21</v>
      </c>
      <c r="J16" s="104" t="str">
        <f>'Rekapitulácia stavby'!AN14</f>
        <v/>
      </c>
      <c r="L16" s="119"/>
    </row>
    <row r="17" spans="2:12" s="118" customFormat="1" ht="7" customHeight="1">
      <c r="B17" s="119"/>
      <c r="L17" s="119"/>
    </row>
    <row r="18" spans="2:12" s="118" customFormat="1" ht="12" customHeight="1">
      <c r="B18" s="119"/>
      <c r="D18" s="120" t="s">
        <v>23</v>
      </c>
      <c r="F18" s="105"/>
      <c r="I18" s="120" t="s">
        <v>20</v>
      </c>
      <c r="J18" s="104" t="str">
        <f>IF('Rekapitulácia stavby'!AN16="","",'Rekapitulácia stavby'!AN16)</f>
        <v/>
      </c>
      <c r="L18" s="119"/>
    </row>
    <row r="19" spans="2:12" s="118" customFormat="1" ht="18" customHeight="1">
      <c r="B19" s="119"/>
      <c r="E19" s="112" t="str">
        <f>IF('Rekapitulácia stavby'!E17="","",'Rekapitulácia stavby'!E17)</f>
        <v xml:space="preserve"> </v>
      </c>
      <c r="F19" s="105"/>
      <c r="I19" s="120" t="s">
        <v>21</v>
      </c>
      <c r="J19" s="104" t="str">
        <f>IF('Rekapitulácia stavby'!AN17="","",'Rekapitulácia stavby'!AN17)</f>
        <v/>
      </c>
      <c r="L19" s="119"/>
    </row>
    <row r="20" spans="2:12" s="118" customFormat="1" ht="7" customHeight="1">
      <c r="B20" s="119"/>
      <c r="L20" s="119"/>
    </row>
    <row r="21" spans="2:12" s="118" customFormat="1" ht="12" customHeight="1">
      <c r="B21" s="119"/>
      <c r="D21" s="120" t="s">
        <v>26</v>
      </c>
      <c r="F21" s="105"/>
      <c r="I21" s="120" t="s">
        <v>20</v>
      </c>
      <c r="J21" s="104" t="str">
        <f>IF('Rekapitulácia stavby'!AN19="","",'Rekapitulácia stavby'!AN19)</f>
        <v/>
      </c>
      <c r="L21" s="119"/>
    </row>
    <row r="22" spans="2:12" s="118" customFormat="1" ht="18" customHeight="1">
      <c r="B22" s="119"/>
      <c r="E22" s="112" t="str">
        <f>IF('Rekapitulácia stavby'!E20="","",'Rekapitulácia stavby'!E20)</f>
        <v xml:space="preserve"> </v>
      </c>
      <c r="F22" s="105"/>
      <c r="I22" s="120" t="s">
        <v>21</v>
      </c>
      <c r="J22" s="104" t="str">
        <f>IF('Rekapitulácia stavby'!AN20="","",'Rekapitulácia stavby'!AN20)</f>
        <v/>
      </c>
      <c r="L22" s="119"/>
    </row>
    <row r="23" spans="2:12" s="118" customFormat="1" ht="7" customHeight="1">
      <c r="B23" s="119"/>
      <c r="L23" s="119"/>
    </row>
    <row r="24" spans="2:12" s="118" customFormat="1" ht="12" customHeight="1">
      <c r="B24" s="119"/>
      <c r="D24" s="120" t="s">
        <v>27</v>
      </c>
      <c r="F24" s="105"/>
      <c r="L24" s="119"/>
    </row>
    <row r="25" spans="2:12" s="124" customFormat="1" ht="16.5" customHeight="1">
      <c r="B25" s="123"/>
      <c r="E25" s="108" t="s">
        <v>1</v>
      </c>
      <c r="F25" s="108"/>
      <c r="G25" s="108"/>
      <c r="H25" s="108"/>
      <c r="L25" s="123"/>
    </row>
    <row r="26" spans="2:12" s="118" customFormat="1" ht="7" customHeight="1">
      <c r="B26" s="119"/>
      <c r="L26" s="119"/>
    </row>
    <row r="27" spans="2:12" s="118" customFormat="1" ht="7" customHeight="1">
      <c r="B27" s="119"/>
      <c r="D27" s="125"/>
      <c r="E27" s="125"/>
      <c r="F27" s="125"/>
      <c r="G27" s="125"/>
      <c r="H27" s="125"/>
      <c r="I27" s="125"/>
      <c r="J27" s="125"/>
      <c r="K27" s="125"/>
      <c r="L27" s="119"/>
    </row>
    <row r="28" spans="2:12" s="118" customFormat="1" ht="14.5" customHeight="1">
      <c r="B28" s="119"/>
      <c r="D28" s="126" t="s">
        <v>76</v>
      </c>
      <c r="J28" s="127">
        <f>J57</f>
        <v>0</v>
      </c>
      <c r="L28" s="119"/>
    </row>
    <row r="29" spans="2:12" s="118" customFormat="1" ht="14.5" customHeight="1">
      <c r="B29" s="119"/>
      <c r="D29" s="128" t="s">
        <v>77</v>
      </c>
      <c r="J29" s="127">
        <f>J68</f>
        <v>0</v>
      </c>
      <c r="L29" s="119"/>
    </row>
    <row r="30" spans="2:12" s="118" customFormat="1" ht="25.4" customHeight="1">
      <c r="B30" s="119"/>
      <c r="D30" s="129" t="s">
        <v>30</v>
      </c>
      <c r="J30" s="130">
        <f>ROUND(J28 + J29, 2)</f>
        <v>0</v>
      </c>
      <c r="L30" s="119"/>
    </row>
    <row r="31" spans="2:12" s="118" customFormat="1" ht="7" customHeight="1">
      <c r="B31" s="119"/>
      <c r="D31" s="125"/>
      <c r="E31" s="125"/>
      <c r="F31" s="125"/>
      <c r="G31" s="125"/>
      <c r="H31" s="125"/>
      <c r="I31" s="125"/>
      <c r="J31" s="125"/>
      <c r="K31" s="125"/>
      <c r="L31" s="119"/>
    </row>
    <row r="32" spans="2:12" s="118" customFormat="1" ht="14.5" customHeight="1">
      <c r="B32" s="119"/>
      <c r="F32" s="131" t="s">
        <v>32</v>
      </c>
      <c r="I32" s="131" t="s">
        <v>31</v>
      </c>
      <c r="J32" s="131" t="s">
        <v>33</v>
      </c>
      <c r="L32" s="119"/>
    </row>
    <row r="33" spans="2:12" s="118" customFormat="1" ht="14.5" customHeight="1">
      <c r="B33" s="119"/>
      <c r="D33" s="120" t="s">
        <v>34</v>
      </c>
      <c r="E33" s="120" t="s">
        <v>35</v>
      </c>
      <c r="F33" s="132">
        <f>J28</f>
        <v>0</v>
      </c>
      <c r="I33" s="133">
        <v>0.2</v>
      </c>
      <c r="J33" s="132">
        <f>F33/100*20</f>
        <v>0</v>
      </c>
      <c r="L33" s="119"/>
    </row>
    <row r="34" spans="2:12" s="118" customFormat="1" ht="14.5" customHeight="1">
      <c r="B34" s="119"/>
      <c r="E34" s="120" t="s">
        <v>36</v>
      </c>
      <c r="F34" s="132"/>
      <c r="I34" s="133">
        <v>0.2</v>
      </c>
      <c r="J34" s="132"/>
      <c r="L34" s="119"/>
    </row>
    <row r="35" spans="2:12" s="118" customFormat="1" ht="14.5" hidden="1" customHeight="1">
      <c r="B35" s="119"/>
      <c r="E35" s="120" t="s">
        <v>37</v>
      </c>
      <c r="F35" s="132">
        <f>ROUND((SUM(BG68:BG69) + SUM(BG87:BG120)),  2)</f>
        <v>0</v>
      </c>
      <c r="I35" s="133">
        <v>0.2</v>
      </c>
      <c r="J35" s="132">
        <f>0</f>
        <v>0</v>
      </c>
      <c r="L35" s="119"/>
    </row>
    <row r="36" spans="2:12" s="118" customFormat="1" ht="14.5" hidden="1" customHeight="1">
      <c r="B36" s="119"/>
      <c r="E36" s="120" t="s">
        <v>38</v>
      </c>
      <c r="F36" s="132">
        <f>ROUND((SUM(BH68:BH69) + SUM(BH87:BH120)),  2)</f>
        <v>0</v>
      </c>
      <c r="I36" s="133">
        <v>0.2</v>
      </c>
      <c r="J36" s="132">
        <f>0</f>
        <v>0</v>
      </c>
      <c r="L36" s="119"/>
    </row>
    <row r="37" spans="2:12" s="118" customFormat="1" ht="14.5" hidden="1" customHeight="1">
      <c r="B37" s="119"/>
      <c r="E37" s="120" t="s">
        <v>39</v>
      </c>
      <c r="F37" s="132">
        <f>ROUND((SUM(BI68:BI69) + SUM(BI87:BI120)),  2)</f>
        <v>0</v>
      </c>
      <c r="I37" s="133">
        <v>0</v>
      </c>
      <c r="J37" s="132">
        <f>0</f>
        <v>0</v>
      </c>
      <c r="L37" s="119"/>
    </row>
    <row r="38" spans="2:12" s="118" customFormat="1" ht="7" customHeight="1">
      <c r="B38" s="119"/>
      <c r="L38" s="119"/>
    </row>
    <row r="39" spans="2:12" s="118" customFormat="1" ht="25.4" customHeight="1">
      <c r="B39" s="119"/>
      <c r="C39" s="134"/>
      <c r="D39" s="135" t="s">
        <v>40</v>
      </c>
      <c r="E39" s="136"/>
      <c r="F39" s="136"/>
      <c r="G39" s="137" t="s">
        <v>41</v>
      </c>
      <c r="H39" s="138" t="s">
        <v>42</v>
      </c>
      <c r="I39" s="136"/>
      <c r="J39" s="139">
        <f>SUM(J30:J37)</f>
        <v>0</v>
      </c>
      <c r="K39" s="140"/>
      <c r="L39" s="119"/>
    </row>
    <row r="40" spans="2:12" s="118" customFormat="1" ht="14.5" customHeight="1"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19"/>
    </row>
    <row r="44" spans="2:12" s="118" customFormat="1" ht="7" customHeight="1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19"/>
    </row>
    <row r="45" spans="2:12" s="118" customFormat="1" ht="25" customHeight="1">
      <c r="B45" s="119"/>
      <c r="C45" s="116" t="s">
        <v>78</v>
      </c>
      <c r="L45" s="119"/>
    </row>
    <row r="46" spans="2:12" s="118" customFormat="1" ht="7" customHeight="1">
      <c r="B46" s="119"/>
      <c r="L46" s="119"/>
    </row>
    <row r="47" spans="2:12" s="118" customFormat="1" ht="12" customHeight="1">
      <c r="B47" s="119"/>
      <c r="C47" s="120" t="s">
        <v>12</v>
      </c>
      <c r="L47" s="119"/>
    </row>
    <row r="48" spans="2:12" s="118" customFormat="1" ht="16.5" customHeight="1">
      <c r="B48" s="119"/>
      <c r="E48" s="121" t="str">
        <f>E7</f>
        <v>Preložka kabeláže zo vzdušnej formy do zeme</v>
      </c>
      <c r="F48" s="122"/>
      <c r="G48" s="122"/>
      <c r="H48" s="122"/>
      <c r="L48" s="119"/>
    </row>
    <row r="49" spans="2:47" s="118" customFormat="1" ht="7" customHeight="1">
      <c r="B49" s="119"/>
      <c r="L49" s="119"/>
    </row>
    <row r="50" spans="2:47" s="118" customFormat="1" ht="12" customHeight="1">
      <c r="B50" s="119"/>
      <c r="C50" s="120" t="s">
        <v>16</v>
      </c>
      <c r="F50" s="104" t="str">
        <f>F10</f>
        <v xml:space="preserve"> </v>
      </c>
      <c r="I50" s="120" t="s">
        <v>18</v>
      </c>
      <c r="J50" s="106" t="str">
        <f>IF(J10="","",J10)</f>
        <v/>
      </c>
      <c r="L50" s="119"/>
    </row>
    <row r="51" spans="2:47" s="118" customFormat="1" ht="7" customHeight="1">
      <c r="B51" s="119"/>
      <c r="L51" s="119"/>
    </row>
    <row r="52" spans="2:47" s="118" customFormat="1" ht="13.75" customHeight="1">
      <c r="B52" s="119"/>
      <c r="C52" s="120" t="s">
        <v>19</v>
      </c>
      <c r="F52" s="104" t="str">
        <f>E13</f>
        <v xml:space="preserve"> </v>
      </c>
      <c r="I52" s="120" t="s">
        <v>23</v>
      </c>
      <c r="J52" s="109" t="str">
        <f>E19</f>
        <v xml:space="preserve"> </v>
      </c>
      <c r="L52" s="119"/>
    </row>
    <row r="53" spans="2:47" s="118" customFormat="1" ht="13.75" customHeight="1">
      <c r="B53" s="119"/>
      <c r="C53" s="120" t="s">
        <v>22</v>
      </c>
      <c r="F53" s="104" t="str">
        <f>IF(E16="","",E16)</f>
        <v xml:space="preserve"> </v>
      </c>
      <c r="I53" s="120" t="s">
        <v>26</v>
      </c>
      <c r="J53" s="109" t="str">
        <f>E22</f>
        <v xml:space="preserve"> </v>
      </c>
      <c r="L53" s="119"/>
    </row>
    <row r="54" spans="2:47" s="118" customFormat="1" ht="10.4" customHeight="1">
      <c r="B54" s="119"/>
      <c r="L54" s="119"/>
    </row>
    <row r="55" spans="2:47" s="118" customFormat="1" ht="29.25" customHeight="1">
      <c r="B55" s="119"/>
      <c r="C55" s="145" t="s">
        <v>79</v>
      </c>
      <c r="D55" s="134"/>
      <c r="E55" s="134"/>
      <c r="F55" s="134"/>
      <c r="G55" s="134"/>
      <c r="H55" s="134"/>
      <c r="I55" s="134"/>
      <c r="J55" s="146" t="s">
        <v>80</v>
      </c>
      <c r="K55" s="134"/>
      <c r="L55" s="119"/>
    </row>
    <row r="56" spans="2:47" s="118" customFormat="1" ht="10.4" customHeight="1">
      <c r="B56" s="119"/>
      <c r="L56" s="119"/>
    </row>
    <row r="57" spans="2:47" s="118" customFormat="1" ht="22.9" customHeight="1">
      <c r="B57" s="119"/>
      <c r="C57" s="147" t="s">
        <v>81</v>
      </c>
      <c r="J57" s="130">
        <f>J87</f>
        <v>0</v>
      </c>
      <c r="L57" s="119"/>
      <c r="AU57" s="112" t="s">
        <v>82</v>
      </c>
    </row>
    <row r="58" spans="2:47" s="149" customFormat="1" ht="25" customHeight="1">
      <c r="B58" s="148"/>
      <c r="D58" s="150" t="s">
        <v>83</v>
      </c>
      <c r="E58" s="151"/>
      <c r="F58" s="151"/>
      <c r="G58" s="151"/>
      <c r="H58" s="151"/>
      <c r="I58" s="151"/>
      <c r="J58" s="152">
        <f>J88</f>
        <v>0</v>
      </c>
      <c r="L58" s="148"/>
    </row>
    <row r="59" spans="2:47" s="154" customFormat="1" ht="19.899999999999999" customHeight="1">
      <c r="B59" s="153"/>
      <c r="D59" s="155" t="s">
        <v>84</v>
      </c>
      <c r="E59" s="156"/>
      <c r="F59" s="156"/>
      <c r="G59" s="156"/>
      <c r="H59" s="156"/>
      <c r="I59" s="156"/>
      <c r="J59" s="157">
        <f>J89</f>
        <v>0</v>
      </c>
      <c r="L59" s="153"/>
    </row>
    <row r="60" spans="2:47" s="154" customFormat="1" ht="19.899999999999999" customHeight="1">
      <c r="B60" s="153"/>
      <c r="D60" s="155" t="s">
        <v>85</v>
      </c>
      <c r="E60" s="156"/>
      <c r="F60" s="156"/>
      <c r="G60" s="156"/>
      <c r="H60" s="156"/>
      <c r="I60" s="156"/>
      <c r="J60" s="157">
        <f>J103</f>
        <v>0</v>
      </c>
      <c r="L60" s="153"/>
    </row>
    <row r="61" spans="2:47" s="154" customFormat="1" ht="19.899999999999999" customHeight="1">
      <c r="B61" s="153"/>
      <c r="D61" s="155" t="s">
        <v>86</v>
      </c>
      <c r="E61" s="156"/>
      <c r="F61" s="156"/>
      <c r="G61" s="156"/>
      <c r="H61" s="156"/>
      <c r="I61" s="156"/>
      <c r="J61" s="157">
        <f>J105</f>
        <v>0</v>
      </c>
      <c r="L61" s="153"/>
    </row>
    <row r="62" spans="2:47" s="149" customFormat="1" ht="25" customHeight="1">
      <c r="B62" s="148"/>
      <c r="D62" s="150" t="s">
        <v>87</v>
      </c>
      <c r="E62" s="151"/>
      <c r="F62" s="151"/>
      <c r="G62" s="151"/>
      <c r="H62" s="151"/>
      <c r="I62" s="151"/>
      <c r="J62" s="152">
        <f>J107</f>
        <v>0</v>
      </c>
      <c r="L62" s="148"/>
    </row>
    <row r="63" spans="2:47" s="154" customFormat="1" ht="19.899999999999999" customHeight="1">
      <c r="B63" s="153"/>
      <c r="D63" s="155" t="s">
        <v>88</v>
      </c>
      <c r="E63" s="156"/>
      <c r="F63" s="156"/>
      <c r="G63" s="156"/>
      <c r="H63" s="156"/>
      <c r="I63" s="156"/>
      <c r="J63" s="157">
        <f>J108</f>
        <v>0</v>
      </c>
      <c r="L63" s="153"/>
    </row>
    <row r="64" spans="2:47" s="154" customFormat="1" ht="19.899999999999999" customHeight="1">
      <c r="B64" s="153"/>
      <c r="D64" s="155" t="s">
        <v>89</v>
      </c>
      <c r="E64" s="156"/>
      <c r="F64" s="156"/>
      <c r="G64" s="156"/>
      <c r="H64" s="156"/>
      <c r="I64" s="156"/>
      <c r="J64" s="157">
        <f>J117</f>
        <v>0</v>
      </c>
      <c r="L64" s="153"/>
    </row>
    <row r="65" spans="2:14" s="149" customFormat="1" ht="25" customHeight="1">
      <c r="B65" s="148"/>
      <c r="D65" s="150" t="s">
        <v>90</v>
      </c>
      <c r="E65" s="151"/>
      <c r="F65" s="151"/>
      <c r="G65" s="151"/>
      <c r="H65" s="151"/>
      <c r="I65" s="151"/>
      <c r="J65" s="152">
        <f>J119</f>
        <v>0</v>
      </c>
      <c r="L65" s="148"/>
    </row>
    <row r="66" spans="2:14" s="118" customFormat="1" ht="21.75" customHeight="1">
      <c r="B66" s="119"/>
      <c r="L66" s="119"/>
    </row>
    <row r="67" spans="2:14" s="118" customFormat="1" ht="7" customHeight="1">
      <c r="B67" s="119"/>
      <c r="L67" s="119"/>
    </row>
    <row r="68" spans="2:14" s="118" customFormat="1" ht="29.25" customHeight="1">
      <c r="B68" s="119"/>
      <c r="C68" s="147" t="s">
        <v>91</v>
      </c>
      <c r="J68" s="158">
        <v>0</v>
      </c>
      <c r="L68" s="119"/>
      <c r="N68" s="159" t="s">
        <v>34</v>
      </c>
    </row>
    <row r="69" spans="2:14" s="118" customFormat="1" ht="18" customHeight="1">
      <c r="B69" s="119"/>
      <c r="L69" s="119"/>
    </row>
    <row r="70" spans="2:14" s="118" customFormat="1" ht="29.25" customHeight="1">
      <c r="B70" s="119"/>
      <c r="C70" s="160" t="s">
        <v>74</v>
      </c>
      <c r="D70" s="134"/>
      <c r="E70" s="134"/>
      <c r="F70" s="134"/>
      <c r="G70" s="134"/>
      <c r="H70" s="134"/>
      <c r="I70" s="134"/>
      <c r="J70" s="161">
        <f>ROUND(J57+J68,2)</f>
        <v>0</v>
      </c>
      <c r="K70" s="134"/>
      <c r="L70" s="119"/>
    </row>
    <row r="71" spans="2:14" s="118" customFormat="1" ht="7" customHeight="1"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19"/>
    </row>
    <row r="75" spans="2:14" s="118" customFormat="1" ht="7" customHeight="1">
      <c r="B75" s="143"/>
      <c r="C75" s="144"/>
      <c r="D75" s="144"/>
      <c r="E75" s="144"/>
      <c r="F75" s="144"/>
      <c r="G75" s="144"/>
      <c r="H75" s="144"/>
      <c r="I75" s="144"/>
      <c r="J75" s="144"/>
      <c r="K75" s="144"/>
      <c r="L75" s="119"/>
    </row>
    <row r="76" spans="2:14" s="118" customFormat="1" ht="25" customHeight="1">
      <c r="B76" s="119"/>
      <c r="C76" s="116" t="s">
        <v>92</v>
      </c>
      <c r="L76" s="119"/>
    </row>
    <row r="77" spans="2:14" s="118" customFormat="1" ht="7" customHeight="1">
      <c r="B77" s="119"/>
      <c r="L77" s="119"/>
    </row>
    <row r="78" spans="2:14" s="118" customFormat="1" ht="12" customHeight="1">
      <c r="B78" s="119"/>
      <c r="C78" s="120" t="s">
        <v>12</v>
      </c>
      <c r="L78" s="119"/>
    </row>
    <row r="79" spans="2:14" s="118" customFormat="1" ht="16.5" customHeight="1">
      <c r="B79" s="119"/>
      <c r="E79" s="121" t="str">
        <f>E7</f>
        <v>Preložka kabeláže zo vzdušnej formy do zeme</v>
      </c>
      <c r="F79" s="122"/>
      <c r="G79" s="122"/>
      <c r="H79" s="122"/>
      <c r="L79" s="119"/>
    </row>
    <row r="80" spans="2:14" s="118" customFormat="1" ht="7" customHeight="1">
      <c r="B80" s="119"/>
      <c r="L80" s="119"/>
    </row>
    <row r="81" spans="2:65" s="118" customFormat="1" ht="12" customHeight="1">
      <c r="B81" s="119"/>
      <c r="C81" s="120" t="s">
        <v>16</v>
      </c>
      <c r="F81" s="104" t="str">
        <f>F10</f>
        <v xml:space="preserve"> </v>
      </c>
      <c r="I81" s="120" t="s">
        <v>18</v>
      </c>
      <c r="J81" s="106" t="str">
        <f>IF(J10="","",J10)</f>
        <v/>
      </c>
      <c r="L81" s="119"/>
    </row>
    <row r="82" spans="2:65" s="118" customFormat="1" ht="7" customHeight="1">
      <c r="B82" s="119"/>
      <c r="L82" s="119"/>
    </row>
    <row r="83" spans="2:65" s="118" customFormat="1" ht="13.75" customHeight="1">
      <c r="B83" s="119"/>
      <c r="C83" s="120" t="s">
        <v>19</v>
      </c>
      <c r="F83" s="104" t="str">
        <f>E13</f>
        <v xml:space="preserve"> </v>
      </c>
      <c r="I83" s="120" t="s">
        <v>23</v>
      </c>
      <c r="J83" s="109" t="str">
        <f>E19</f>
        <v xml:space="preserve"> </v>
      </c>
      <c r="L83" s="119"/>
    </row>
    <row r="84" spans="2:65" s="118" customFormat="1" ht="13.75" customHeight="1">
      <c r="B84" s="119"/>
      <c r="C84" s="120" t="s">
        <v>22</v>
      </c>
      <c r="F84" s="104" t="str">
        <f>IF(E16="","",E16)</f>
        <v xml:space="preserve"> </v>
      </c>
      <c r="I84" s="120" t="s">
        <v>26</v>
      </c>
      <c r="J84" s="109" t="str">
        <f>E22</f>
        <v xml:space="preserve"> </v>
      </c>
      <c r="L84" s="119"/>
    </row>
    <row r="85" spans="2:65" s="118" customFormat="1" ht="10.4" customHeight="1">
      <c r="B85" s="119"/>
      <c r="L85" s="119"/>
    </row>
    <row r="86" spans="2:65" s="170" customFormat="1" ht="29.25" customHeight="1">
      <c r="B86" s="162"/>
      <c r="C86" s="163" t="s">
        <v>93</v>
      </c>
      <c r="D86" s="164" t="s">
        <v>49</v>
      </c>
      <c r="E86" s="164" t="s">
        <v>45</v>
      </c>
      <c r="F86" s="164" t="s">
        <v>46</v>
      </c>
      <c r="G86" s="164" t="s">
        <v>94</v>
      </c>
      <c r="H86" s="164" t="s">
        <v>95</v>
      </c>
      <c r="I86" s="164" t="s">
        <v>96</v>
      </c>
      <c r="J86" s="165" t="s">
        <v>80</v>
      </c>
      <c r="K86" s="166" t="s">
        <v>97</v>
      </c>
      <c r="L86" s="162"/>
      <c r="M86" s="167" t="s">
        <v>1</v>
      </c>
      <c r="N86" s="168" t="s">
        <v>34</v>
      </c>
      <c r="O86" s="168" t="s">
        <v>98</v>
      </c>
      <c r="P86" s="168" t="s">
        <v>99</v>
      </c>
      <c r="Q86" s="168" t="s">
        <v>100</v>
      </c>
      <c r="R86" s="168" t="s">
        <v>101</v>
      </c>
      <c r="S86" s="168" t="s">
        <v>102</v>
      </c>
      <c r="T86" s="169" t="s">
        <v>103</v>
      </c>
    </row>
    <row r="87" spans="2:65" s="118" customFormat="1" ht="22.9" customHeight="1">
      <c r="B87" s="119"/>
      <c r="C87" s="171" t="s">
        <v>76</v>
      </c>
      <c r="J87" s="172">
        <f>J88+J107+J119</f>
        <v>0</v>
      </c>
      <c r="L87" s="119"/>
      <c r="M87" s="173"/>
      <c r="N87" s="125"/>
      <c r="O87" s="125"/>
      <c r="P87" s="174" t="e">
        <f>P88+P107+P119</f>
        <v>#REF!</v>
      </c>
      <c r="Q87" s="125"/>
      <c r="R87" s="174" t="e">
        <f>R88+R107+R119</f>
        <v>#REF!</v>
      </c>
      <c r="S87" s="125"/>
      <c r="T87" s="175" t="e">
        <f>T88+T107+T119</f>
        <v>#REF!</v>
      </c>
      <c r="AT87" s="112" t="s">
        <v>63</v>
      </c>
      <c r="AU87" s="112" t="s">
        <v>82</v>
      </c>
      <c r="BK87" s="176" t="e">
        <f>BK88+BK107+BK119</f>
        <v>#REF!</v>
      </c>
    </row>
    <row r="88" spans="2:65" s="178" customFormat="1" ht="25.9" customHeight="1">
      <c r="B88" s="177"/>
      <c r="D88" s="179" t="s">
        <v>63</v>
      </c>
      <c r="E88" s="180" t="s">
        <v>104</v>
      </c>
      <c r="F88" s="180" t="s">
        <v>105</v>
      </c>
      <c r="J88" s="181">
        <f>J89+J103</f>
        <v>0</v>
      </c>
      <c r="L88" s="177"/>
      <c r="M88" s="182"/>
      <c r="N88" s="183"/>
      <c r="O88" s="183"/>
      <c r="P88" s="184" t="e">
        <f>P89+#REF!+#REF!+#REF!+P103+P105</f>
        <v>#REF!</v>
      </c>
      <c r="Q88" s="183"/>
      <c r="R88" s="184" t="e">
        <f>R89+#REF!+#REF!+#REF!+R103+R105</f>
        <v>#REF!</v>
      </c>
      <c r="S88" s="183"/>
      <c r="T88" s="185" t="e">
        <f>T89+#REF!+#REF!+#REF!+T103+T105</f>
        <v>#REF!</v>
      </c>
      <c r="AR88" s="179" t="s">
        <v>69</v>
      </c>
      <c r="AT88" s="186" t="s">
        <v>63</v>
      </c>
      <c r="AU88" s="186" t="s">
        <v>64</v>
      </c>
      <c r="AY88" s="179" t="s">
        <v>106</v>
      </c>
      <c r="BK88" s="187" t="e">
        <f>BK89+#REF!+#REF!+#REF!+BK103+BK105</f>
        <v>#REF!</v>
      </c>
    </row>
    <row r="89" spans="2:65" s="178" customFormat="1" ht="22.9" customHeight="1">
      <c r="B89" s="177"/>
      <c r="D89" s="179" t="s">
        <v>63</v>
      </c>
      <c r="E89" s="188" t="s">
        <v>69</v>
      </c>
      <c r="F89" s="188" t="s">
        <v>107</v>
      </c>
      <c r="J89" s="189">
        <f>SUM(J90:J102)</f>
        <v>0</v>
      </c>
      <c r="L89" s="177"/>
      <c r="M89" s="182"/>
      <c r="N89" s="183"/>
      <c r="O89" s="183"/>
      <c r="P89" s="184">
        <f>SUM(P90:P102)</f>
        <v>93.317265000000006</v>
      </c>
      <c r="Q89" s="183"/>
      <c r="R89" s="184">
        <f>SUM(R90:R102)</f>
        <v>0</v>
      </c>
      <c r="S89" s="183"/>
      <c r="T89" s="185">
        <f>SUM(T90:T102)</f>
        <v>0</v>
      </c>
      <c r="AR89" s="179" t="s">
        <v>69</v>
      </c>
      <c r="AT89" s="186" t="s">
        <v>63</v>
      </c>
      <c r="AU89" s="186" t="s">
        <v>69</v>
      </c>
      <c r="AY89" s="179" t="s">
        <v>106</v>
      </c>
      <c r="BK89" s="187">
        <f>SUM(BK90:BK102)</f>
        <v>0</v>
      </c>
    </row>
    <row r="90" spans="2:65" s="118" customFormat="1" ht="16.5" customHeight="1">
      <c r="B90" s="119"/>
      <c r="C90" s="190">
        <v>1</v>
      </c>
      <c r="D90" s="190" t="s">
        <v>108</v>
      </c>
      <c r="E90" s="191" t="s">
        <v>113</v>
      </c>
      <c r="F90" s="192" t="s">
        <v>114</v>
      </c>
      <c r="G90" s="193" t="s">
        <v>115</v>
      </c>
      <c r="H90" s="194">
        <v>14.3</v>
      </c>
      <c r="I90" s="66"/>
      <c r="J90" s="194">
        <f t="shared" ref="J90:J102" si="0">ROUND(I90*H90,3)</f>
        <v>0</v>
      </c>
      <c r="K90" s="192" t="s">
        <v>110</v>
      </c>
      <c r="L90" s="119"/>
      <c r="M90" s="195" t="s">
        <v>1</v>
      </c>
      <c r="N90" s="196" t="s">
        <v>36</v>
      </c>
      <c r="O90" s="197">
        <v>4.9479499999999996</v>
      </c>
      <c r="P90" s="197">
        <f t="shared" ref="P90:P102" si="1">O90*H90</f>
        <v>70.755685</v>
      </c>
      <c r="Q90" s="197">
        <v>0</v>
      </c>
      <c r="R90" s="197">
        <f t="shared" ref="R90:R102" si="2">Q90*H90</f>
        <v>0</v>
      </c>
      <c r="S90" s="197">
        <v>0</v>
      </c>
      <c r="T90" s="198">
        <f t="shared" ref="T90:T102" si="3">S90*H90</f>
        <v>0</v>
      </c>
      <c r="AR90" s="112" t="s">
        <v>111</v>
      </c>
      <c r="AT90" s="112" t="s">
        <v>108</v>
      </c>
      <c r="AU90" s="112" t="s">
        <v>112</v>
      </c>
      <c r="AY90" s="112" t="s">
        <v>106</v>
      </c>
      <c r="BE90" s="199">
        <f t="shared" ref="BE90:BE102" si="4">IF(N90="základná",J90,0)</f>
        <v>0</v>
      </c>
      <c r="BF90" s="199">
        <f t="shared" ref="BF90:BF102" si="5">IF(N90="znížená",J90,0)</f>
        <v>0</v>
      </c>
      <c r="BG90" s="199">
        <f t="shared" ref="BG90:BG102" si="6">IF(N90="zákl. prenesená",J90,0)</f>
        <v>0</v>
      </c>
      <c r="BH90" s="199">
        <f t="shared" ref="BH90:BH102" si="7">IF(N90="zníž. prenesená",J90,0)</f>
        <v>0</v>
      </c>
      <c r="BI90" s="199">
        <f t="shared" ref="BI90:BI102" si="8">IF(N90="nulová",J90,0)</f>
        <v>0</v>
      </c>
      <c r="BJ90" s="112" t="s">
        <v>112</v>
      </c>
      <c r="BK90" s="200">
        <f t="shared" ref="BK90:BK102" si="9">ROUND(I90*H90,3)</f>
        <v>0</v>
      </c>
      <c r="BL90" s="112" t="s">
        <v>111</v>
      </c>
      <c r="BM90" s="112" t="s">
        <v>116</v>
      </c>
    </row>
    <row r="91" spans="2:65" s="118" customFormat="1" ht="16.5" customHeight="1">
      <c r="B91" s="119"/>
      <c r="C91" s="190">
        <v>2</v>
      </c>
      <c r="D91" s="190" t="s">
        <v>108</v>
      </c>
      <c r="E91" s="191" t="s">
        <v>117</v>
      </c>
      <c r="F91" s="192" t="s">
        <v>118</v>
      </c>
      <c r="G91" s="193" t="s">
        <v>115</v>
      </c>
      <c r="H91" s="194">
        <v>14.3</v>
      </c>
      <c r="I91" s="66"/>
      <c r="J91" s="194">
        <f t="shared" si="0"/>
        <v>0</v>
      </c>
      <c r="K91" s="192" t="s">
        <v>110</v>
      </c>
      <c r="L91" s="119"/>
      <c r="M91" s="195" t="s">
        <v>1</v>
      </c>
      <c r="N91" s="196" t="s">
        <v>36</v>
      </c>
      <c r="O91" s="197">
        <v>0.98909999999999998</v>
      </c>
      <c r="P91" s="197">
        <f t="shared" si="1"/>
        <v>14.144130000000001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112" t="s">
        <v>111</v>
      </c>
      <c r="AT91" s="112" t="s">
        <v>108</v>
      </c>
      <c r="AU91" s="112" t="s">
        <v>112</v>
      </c>
      <c r="AY91" s="112" t="s">
        <v>106</v>
      </c>
      <c r="BE91" s="199">
        <f t="shared" si="4"/>
        <v>0</v>
      </c>
      <c r="BF91" s="199">
        <f t="shared" si="5"/>
        <v>0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12" t="s">
        <v>112</v>
      </c>
      <c r="BK91" s="200">
        <f t="shared" si="9"/>
        <v>0</v>
      </c>
      <c r="BL91" s="112" t="s">
        <v>111</v>
      </c>
      <c r="BM91" s="112" t="s">
        <v>119</v>
      </c>
    </row>
    <row r="92" spans="2:65" s="118" customFormat="1" ht="16.5" customHeight="1">
      <c r="B92" s="119"/>
      <c r="C92" s="190">
        <v>3</v>
      </c>
      <c r="D92" s="190"/>
      <c r="E92" s="191" t="s">
        <v>190</v>
      </c>
      <c r="F92" s="192" t="s">
        <v>189</v>
      </c>
      <c r="G92" s="193" t="s">
        <v>115</v>
      </c>
      <c r="H92" s="194">
        <v>0.8</v>
      </c>
      <c r="I92" s="66"/>
      <c r="J92" s="194">
        <f t="shared" si="0"/>
        <v>0</v>
      </c>
      <c r="K92" s="192"/>
      <c r="L92" s="119"/>
      <c r="M92" s="195"/>
      <c r="N92" s="196"/>
      <c r="O92" s="197"/>
      <c r="P92" s="197"/>
      <c r="Q92" s="197"/>
      <c r="R92" s="197"/>
      <c r="S92" s="197"/>
      <c r="T92" s="198"/>
      <c r="AR92" s="112"/>
      <c r="AT92" s="112"/>
      <c r="AU92" s="112"/>
      <c r="AY92" s="112"/>
      <c r="BE92" s="199"/>
      <c r="BF92" s="199"/>
      <c r="BG92" s="199"/>
      <c r="BH92" s="199"/>
      <c r="BI92" s="199"/>
      <c r="BJ92" s="112"/>
      <c r="BK92" s="200"/>
      <c r="BL92" s="112"/>
      <c r="BM92" s="112"/>
    </row>
    <row r="93" spans="2:65" s="118" customFormat="1" ht="16.5" customHeight="1">
      <c r="B93" s="119"/>
      <c r="C93" s="190">
        <v>4</v>
      </c>
      <c r="D93" s="190"/>
      <c r="E93" s="191" t="s">
        <v>191</v>
      </c>
      <c r="F93" s="192" t="s">
        <v>198</v>
      </c>
      <c r="G93" s="193" t="s">
        <v>153</v>
      </c>
      <c r="H93" s="194">
        <v>27</v>
      </c>
      <c r="I93" s="66"/>
      <c r="J93" s="194">
        <f t="shared" si="0"/>
        <v>0</v>
      </c>
      <c r="K93" s="192"/>
      <c r="L93" s="119"/>
      <c r="M93" s="195"/>
      <c r="N93" s="196"/>
      <c r="O93" s="197"/>
      <c r="P93" s="197"/>
      <c r="Q93" s="197"/>
      <c r="R93" s="197"/>
      <c r="S93" s="197"/>
      <c r="T93" s="198"/>
      <c r="AR93" s="112"/>
      <c r="AT93" s="112"/>
      <c r="AU93" s="112"/>
      <c r="AY93" s="112"/>
      <c r="BE93" s="199"/>
      <c r="BF93" s="199"/>
      <c r="BG93" s="199"/>
      <c r="BH93" s="199"/>
      <c r="BI93" s="199"/>
      <c r="BJ93" s="112"/>
      <c r="BK93" s="200"/>
      <c r="BL93" s="112"/>
      <c r="BM93" s="112"/>
    </row>
    <row r="94" spans="2:65" s="118" customFormat="1" ht="16.5" customHeight="1">
      <c r="B94" s="119"/>
      <c r="C94" s="190">
        <v>5</v>
      </c>
      <c r="D94" s="190" t="s">
        <v>108</v>
      </c>
      <c r="E94" s="191" t="s">
        <v>121</v>
      </c>
      <c r="F94" s="192" t="s">
        <v>122</v>
      </c>
      <c r="G94" s="193" t="s">
        <v>115</v>
      </c>
      <c r="H94" s="194">
        <v>5</v>
      </c>
      <c r="I94" s="66"/>
      <c r="J94" s="194">
        <f t="shared" si="0"/>
        <v>0</v>
      </c>
      <c r="K94" s="192" t="s">
        <v>110</v>
      </c>
      <c r="L94" s="119"/>
      <c r="M94" s="195" t="s">
        <v>1</v>
      </c>
      <c r="N94" s="196" t="s">
        <v>36</v>
      </c>
      <c r="O94" s="197">
        <v>7.0999999999999994E-2</v>
      </c>
      <c r="P94" s="197">
        <f t="shared" si="1"/>
        <v>0.35499999999999998</v>
      </c>
      <c r="Q94" s="197">
        <v>0</v>
      </c>
      <c r="R94" s="197">
        <f t="shared" si="2"/>
        <v>0</v>
      </c>
      <c r="S94" s="197">
        <v>0</v>
      </c>
      <c r="T94" s="198">
        <f t="shared" si="3"/>
        <v>0</v>
      </c>
      <c r="AR94" s="112" t="s">
        <v>111</v>
      </c>
      <c r="AT94" s="112" t="s">
        <v>108</v>
      </c>
      <c r="AU94" s="112" t="s">
        <v>112</v>
      </c>
      <c r="AY94" s="112" t="s">
        <v>106</v>
      </c>
      <c r="BE94" s="199">
        <f t="shared" si="4"/>
        <v>0</v>
      </c>
      <c r="BF94" s="199">
        <f t="shared" si="5"/>
        <v>0</v>
      </c>
      <c r="BG94" s="199">
        <f t="shared" si="6"/>
        <v>0</v>
      </c>
      <c r="BH94" s="199">
        <f t="shared" si="7"/>
        <v>0</v>
      </c>
      <c r="BI94" s="199">
        <f t="shared" si="8"/>
        <v>0</v>
      </c>
      <c r="BJ94" s="112" t="s">
        <v>112</v>
      </c>
      <c r="BK94" s="200">
        <f t="shared" si="9"/>
        <v>0</v>
      </c>
      <c r="BL94" s="112" t="s">
        <v>111</v>
      </c>
      <c r="BM94" s="112" t="s">
        <v>123</v>
      </c>
    </row>
    <row r="95" spans="2:65" s="118" customFormat="1" ht="22.5" customHeight="1">
      <c r="B95" s="119"/>
      <c r="C95" s="190">
        <v>6</v>
      </c>
      <c r="D95" s="190" t="s">
        <v>108</v>
      </c>
      <c r="E95" s="191" t="s">
        <v>124</v>
      </c>
      <c r="F95" s="192" t="s">
        <v>125</v>
      </c>
      <c r="G95" s="193" t="s">
        <v>115</v>
      </c>
      <c r="H95" s="194">
        <v>5</v>
      </c>
      <c r="I95" s="66"/>
      <c r="J95" s="194">
        <f t="shared" si="0"/>
        <v>0</v>
      </c>
      <c r="K95" s="192" t="s">
        <v>110</v>
      </c>
      <c r="L95" s="119"/>
      <c r="M95" s="195" t="s">
        <v>1</v>
      </c>
      <c r="N95" s="196" t="s">
        <v>36</v>
      </c>
      <c r="O95" s="197">
        <v>7.3699999999999998E-3</v>
      </c>
      <c r="P95" s="197">
        <f t="shared" si="1"/>
        <v>3.6850000000000001E-2</v>
      </c>
      <c r="Q95" s="197">
        <v>0</v>
      </c>
      <c r="R95" s="197">
        <f t="shared" si="2"/>
        <v>0</v>
      </c>
      <c r="S95" s="197">
        <v>0</v>
      </c>
      <c r="T95" s="198">
        <f t="shared" si="3"/>
        <v>0</v>
      </c>
      <c r="AR95" s="112" t="s">
        <v>111</v>
      </c>
      <c r="AT95" s="112" t="s">
        <v>108</v>
      </c>
      <c r="AU95" s="112" t="s">
        <v>112</v>
      </c>
      <c r="AY95" s="112" t="s">
        <v>106</v>
      </c>
      <c r="BE95" s="199">
        <f t="shared" si="4"/>
        <v>0</v>
      </c>
      <c r="BF95" s="199">
        <f t="shared" si="5"/>
        <v>0</v>
      </c>
      <c r="BG95" s="199">
        <f t="shared" si="6"/>
        <v>0</v>
      </c>
      <c r="BH95" s="199">
        <f t="shared" si="7"/>
        <v>0</v>
      </c>
      <c r="BI95" s="199">
        <f t="shared" si="8"/>
        <v>0</v>
      </c>
      <c r="BJ95" s="112" t="s">
        <v>112</v>
      </c>
      <c r="BK95" s="200">
        <f t="shared" si="9"/>
        <v>0</v>
      </c>
      <c r="BL95" s="112" t="s">
        <v>111</v>
      </c>
      <c r="BM95" s="112" t="s">
        <v>126</v>
      </c>
    </row>
    <row r="96" spans="2:65" s="118" customFormat="1" ht="16.5" customHeight="1">
      <c r="B96" s="119"/>
      <c r="C96" s="190">
        <v>7</v>
      </c>
      <c r="D96" s="190" t="s">
        <v>108</v>
      </c>
      <c r="E96" s="191" t="s">
        <v>128</v>
      </c>
      <c r="F96" s="192" t="s">
        <v>129</v>
      </c>
      <c r="G96" s="193" t="s">
        <v>115</v>
      </c>
      <c r="H96" s="194">
        <v>5</v>
      </c>
      <c r="I96" s="66"/>
      <c r="J96" s="194">
        <f t="shared" si="0"/>
        <v>0</v>
      </c>
      <c r="K96" s="192" t="s">
        <v>110</v>
      </c>
      <c r="L96" s="119"/>
      <c r="M96" s="195" t="s">
        <v>1</v>
      </c>
      <c r="N96" s="196" t="s">
        <v>36</v>
      </c>
      <c r="O96" s="197">
        <v>0.83199999999999996</v>
      </c>
      <c r="P96" s="197">
        <f t="shared" si="1"/>
        <v>4.16</v>
      </c>
      <c r="Q96" s="197">
        <v>0</v>
      </c>
      <c r="R96" s="197">
        <f t="shared" si="2"/>
        <v>0</v>
      </c>
      <c r="S96" s="197">
        <v>0</v>
      </c>
      <c r="T96" s="198">
        <f t="shared" si="3"/>
        <v>0</v>
      </c>
      <c r="AR96" s="112" t="s">
        <v>111</v>
      </c>
      <c r="AT96" s="112" t="s">
        <v>108</v>
      </c>
      <c r="AU96" s="112" t="s">
        <v>112</v>
      </c>
      <c r="AY96" s="112" t="s">
        <v>106</v>
      </c>
      <c r="BE96" s="199">
        <f t="shared" si="4"/>
        <v>0</v>
      </c>
      <c r="BF96" s="199">
        <f t="shared" si="5"/>
        <v>0</v>
      </c>
      <c r="BG96" s="199">
        <f t="shared" si="6"/>
        <v>0</v>
      </c>
      <c r="BH96" s="199">
        <f t="shared" si="7"/>
        <v>0</v>
      </c>
      <c r="BI96" s="199">
        <f t="shared" si="8"/>
        <v>0</v>
      </c>
      <c r="BJ96" s="112" t="s">
        <v>112</v>
      </c>
      <c r="BK96" s="200">
        <f t="shared" si="9"/>
        <v>0</v>
      </c>
      <c r="BL96" s="112" t="s">
        <v>111</v>
      </c>
      <c r="BM96" s="112" t="s">
        <v>130</v>
      </c>
    </row>
    <row r="97" spans="2:65" s="118" customFormat="1" ht="16.5" customHeight="1">
      <c r="B97" s="119"/>
      <c r="C97" s="190" t="s">
        <v>131</v>
      </c>
      <c r="D97" s="190" t="s">
        <v>108</v>
      </c>
      <c r="E97" s="191" t="s">
        <v>132</v>
      </c>
      <c r="F97" s="192" t="s">
        <v>133</v>
      </c>
      <c r="G97" s="193" t="s">
        <v>115</v>
      </c>
      <c r="H97" s="194">
        <v>5</v>
      </c>
      <c r="I97" s="66"/>
      <c r="J97" s="194">
        <f t="shared" si="0"/>
        <v>0</v>
      </c>
      <c r="K97" s="192" t="s">
        <v>110</v>
      </c>
      <c r="L97" s="119"/>
      <c r="M97" s="195" t="s">
        <v>1</v>
      </c>
      <c r="N97" s="196" t="s">
        <v>36</v>
      </c>
      <c r="O97" s="197">
        <v>8.9999999999999993E-3</v>
      </c>
      <c r="P97" s="197">
        <f t="shared" si="1"/>
        <v>4.4999999999999998E-2</v>
      </c>
      <c r="Q97" s="197">
        <v>0</v>
      </c>
      <c r="R97" s="197">
        <f t="shared" si="2"/>
        <v>0</v>
      </c>
      <c r="S97" s="197">
        <v>0</v>
      </c>
      <c r="T97" s="198">
        <f t="shared" si="3"/>
        <v>0</v>
      </c>
      <c r="AR97" s="112" t="s">
        <v>111</v>
      </c>
      <c r="AT97" s="112" t="s">
        <v>108</v>
      </c>
      <c r="AU97" s="112" t="s">
        <v>112</v>
      </c>
      <c r="AY97" s="112" t="s">
        <v>106</v>
      </c>
      <c r="BE97" s="199">
        <f t="shared" si="4"/>
        <v>0</v>
      </c>
      <c r="BF97" s="199">
        <f t="shared" si="5"/>
        <v>0</v>
      </c>
      <c r="BG97" s="199">
        <f t="shared" si="6"/>
        <v>0</v>
      </c>
      <c r="BH97" s="199">
        <f t="shared" si="7"/>
        <v>0</v>
      </c>
      <c r="BI97" s="199">
        <f t="shared" si="8"/>
        <v>0</v>
      </c>
      <c r="BJ97" s="112" t="s">
        <v>112</v>
      </c>
      <c r="BK97" s="200">
        <f t="shared" si="9"/>
        <v>0</v>
      </c>
      <c r="BL97" s="112" t="s">
        <v>111</v>
      </c>
      <c r="BM97" s="112" t="s">
        <v>134</v>
      </c>
    </row>
    <row r="98" spans="2:65" s="118" customFormat="1" ht="16.5" customHeight="1">
      <c r="B98" s="119"/>
      <c r="C98" s="190" t="s">
        <v>135</v>
      </c>
      <c r="D98" s="190" t="s">
        <v>108</v>
      </c>
      <c r="E98" s="191" t="s">
        <v>136</v>
      </c>
      <c r="F98" s="192" t="s">
        <v>137</v>
      </c>
      <c r="G98" s="193" t="s">
        <v>138</v>
      </c>
      <c r="H98" s="194">
        <v>5</v>
      </c>
      <c r="I98" s="66"/>
      <c r="J98" s="194">
        <f t="shared" si="0"/>
        <v>0</v>
      </c>
      <c r="K98" s="192" t="s">
        <v>110</v>
      </c>
      <c r="L98" s="119"/>
      <c r="M98" s="195" t="s">
        <v>1</v>
      </c>
      <c r="N98" s="196" t="s">
        <v>36</v>
      </c>
      <c r="O98" s="197">
        <v>0</v>
      </c>
      <c r="P98" s="197">
        <f t="shared" si="1"/>
        <v>0</v>
      </c>
      <c r="Q98" s="197">
        <v>0</v>
      </c>
      <c r="R98" s="197">
        <f t="shared" si="2"/>
        <v>0</v>
      </c>
      <c r="S98" s="197">
        <v>0</v>
      </c>
      <c r="T98" s="198">
        <f t="shared" si="3"/>
        <v>0</v>
      </c>
      <c r="AR98" s="112" t="s">
        <v>111</v>
      </c>
      <c r="AT98" s="112" t="s">
        <v>108</v>
      </c>
      <c r="AU98" s="112" t="s">
        <v>112</v>
      </c>
      <c r="AY98" s="112" t="s">
        <v>106</v>
      </c>
      <c r="BE98" s="199">
        <f t="shared" si="4"/>
        <v>0</v>
      </c>
      <c r="BF98" s="199">
        <f t="shared" si="5"/>
        <v>0</v>
      </c>
      <c r="BG98" s="199">
        <f t="shared" si="6"/>
        <v>0</v>
      </c>
      <c r="BH98" s="199">
        <f t="shared" si="7"/>
        <v>0</v>
      </c>
      <c r="BI98" s="199">
        <f t="shared" si="8"/>
        <v>0</v>
      </c>
      <c r="BJ98" s="112" t="s">
        <v>112</v>
      </c>
      <c r="BK98" s="200">
        <f t="shared" si="9"/>
        <v>0</v>
      </c>
      <c r="BL98" s="112" t="s">
        <v>111</v>
      </c>
      <c r="BM98" s="112" t="s">
        <v>139</v>
      </c>
    </row>
    <row r="99" spans="2:65" s="118" customFormat="1" ht="16.5" customHeight="1">
      <c r="B99" s="119"/>
      <c r="C99" s="190" t="s">
        <v>140</v>
      </c>
      <c r="D99" s="190" t="s">
        <v>108</v>
      </c>
      <c r="E99" s="191" t="s">
        <v>141</v>
      </c>
      <c r="F99" s="192" t="s">
        <v>142</v>
      </c>
      <c r="G99" s="193" t="s">
        <v>115</v>
      </c>
      <c r="H99" s="194">
        <v>14.3</v>
      </c>
      <c r="I99" s="66"/>
      <c r="J99" s="194">
        <f t="shared" si="0"/>
        <v>0</v>
      </c>
      <c r="K99" s="192" t="s">
        <v>110</v>
      </c>
      <c r="L99" s="119"/>
      <c r="M99" s="195" t="s">
        <v>1</v>
      </c>
      <c r="N99" s="196" t="s">
        <v>36</v>
      </c>
      <c r="O99" s="197">
        <v>0.24199999999999999</v>
      </c>
      <c r="P99" s="197">
        <f t="shared" si="1"/>
        <v>3.4605999999999999</v>
      </c>
      <c r="Q99" s="197">
        <v>0</v>
      </c>
      <c r="R99" s="197">
        <f t="shared" si="2"/>
        <v>0</v>
      </c>
      <c r="S99" s="197">
        <v>0</v>
      </c>
      <c r="T99" s="198">
        <f t="shared" si="3"/>
        <v>0</v>
      </c>
      <c r="AR99" s="112" t="s">
        <v>111</v>
      </c>
      <c r="AT99" s="112" t="s">
        <v>108</v>
      </c>
      <c r="AU99" s="112" t="s">
        <v>112</v>
      </c>
      <c r="AY99" s="112" t="s">
        <v>106</v>
      </c>
      <c r="BE99" s="199">
        <f t="shared" si="4"/>
        <v>0</v>
      </c>
      <c r="BF99" s="199">
        <f t="shared" si="5"/>
        <v>0</v>
      </c>
      <c r="BG99" s="199">
        <f t="shared" si="6"/>
        <v>0</v>
      </c>
      <c r="BH99" s="199">
        <f t="shared" si="7"/>
        <v>0</v>
      </c>
      <c r="BI99" s="199">
        <f t="shared" si="8"/>
        <v>0</v>
      </c>
      <c r="BJ99" s="112" t="s">
        <v>112</v>
      </c>
      <c r="BK99" s="200">
        <f t="shared" si="9"/>
        <v>0</v>
      </c>
      <c r="BL99" s="112" t="s">
        <v>111</v>
      </c>
      <c r="BM99" s="112" t="s">
        <v>143</v>
      </c>
    </row>
    <row r="100" spans="2:65" s="118" customFormat="1" ht="16.5" customHeight="1">
      <c r="B100" s="119"/>
      <c r="C100" s="190"/>
      <c r="D100" s="190"/>
      <c r="E100" s="191" t="s">
        <v>197</v>
      </c>
      <c r="F100" s="192" t="s">
        <v>196</v>
      </c>
      <c r="G100" s="193" t="s">
        <v>115</v>
      </c>
      <c r="H100" s="194">
        <v>5</v>
      </c>
      <c r="I100" s="66"/>
      <c r="J100" s="194">
        <f t="shared" si="0"/>
        <v>0</v>
      </c>
      <c r="K100" s="192"/>
      <c r="L100" s="119"/>
      <c r="M100" s="195"/>
      <c r="N100" s="196"/>
      <c r="O100" s="197"/>
      <c r="P100" s="197"/>
      <c r="Q100" s="197"/>
      <c r="R100" s="197"/>
      <c r="S100" s="197"/>
      <c r="T100" s="198"/>
      <c r="AR100" s="112"/>
      <c r="AT100" s="112"/>
      <c r="AU100" s="112"/>
      <c r="AY100" s="112"/>
      <c r="BE100" s="199"/>
      <c r="BF100" s="199"/>
      <c r="BG100" s="199"/>
      <c r="BH100" s="199"/>
      <c r="BI100" s="199"/>
      <c r="BJ100" s="112"/>
      <c r="BK100" s="200">
        <f t="shared" si="9"/>
        <v>0</v>
      </c>
      <c r="BL100" s="112"/>
      <c r="BM100" s="112"/>
    </row>
    <row r="101" spans="2:65" s="118" customFormat="1" ht="16.5" customHeight="1">
      <c r="B101" s="119"/>
      <c r="C101" s="201" t="s">
        <v>144</v>
      </c>
      <c r="D101" s="201" t="s">
        <v>145</v>
      </c>
      <c r="E101" s="202" t="s">
        <v>146</v>
      </c>
      <c r="F101" s="203" t="s">
        <v>147</v>
      </c>
      <c r="G101" s="204" t="s">
        <v>138</v>
      </c>
      <c r="H101" s="205">
        <v>0</v>
      </c>
      <c r="I101" s="67"/>
      <c r="J101" s="205">
        <f t="shared" si="0"/>
        <v>0</v>
      </c>
      <c r="K101" s="203" t="s">
        <v>110</v>
      </c>
      <c r="L101" s="206"/>
      <c r="M101" s="207" t="s">
        <v>1</v>
      </c>
      <c r="N101" s="208" t="s">
        <v>36</v>
      </c>
      <c r="O101" s="197">
        <v>0</v>
      </c>
      <c r="P101" s="197">
        <f t="shared" si="1"/>
        <v>0</v>
      </c>
      <c r="Q101" s="197">
        <v>1</v>
      </c>
      <c r="R101" s="197">
        <f t="shared" si="2"/>
        <v>0</v>
      </c>
      <c r="S101" s="197">
        <v>0</v>
      </c>
      <c r="T101" s="198">
        <f t="shared" si="3"/>
        <v>0</v>
      </c>
      <c r="AR101" s="112" t="s">
        <v>131</v>
      </c>
      <c r="AT101" s="112" t="s">
        <v>145</v>
      </c>
      <c r="AU101" s="112" t="s">
        <v>112</v>
      </c>
      <c r="AY101" s="112" t="s">
        <v>106</v>
      </c>
      <c r="BE101" s="199">
        <f t="shared" si="4"/>
        <v>0</v>
      </c>
      <c r="BF101" s="199">
        <f t="shared" si="5"/>
        <v>0</v>
      </c>
      <c r="BG101" s="199">
        <f t="shared" si="6"/>
        <v>0</v>
      </c>
      <c r="BH101" s="199">
        <f t="shared" si="7"/>
        <v>0</v>
      </c>
      <c r="BI101" s="199">
        <f t="shared" si="8"/>
        <v>0</v>
      </c>
      <c r="BJ101" s="112" t="s">
        <v>112</v>
      </c>
      <c r="BK101" s="200">
        <f t="shared" si="9"/>
        <v>0</v>
      </c>
      <c r="BL101" s="112" t="s">
        <v>111</v>
      </c>
      <c r="BM101" s="112" t="s">
        <v>148</v>
      </c>
    </row>
    <row r="102" spans="2:65" s="118" customFormat="1" ht="16.5" customHeight="1">
      <c r="B102" s="119"/>
      <c r="C102" s="190" t="s">
        <v>149</v>
      </c>
      <c r="D102" s="190" t="s">
        <v>108</v>
      </c>
      <c r="E102" s="191" t="s">
        <v>150</v>
      </c>
      <c r="F102" s="192" t="s">
        <v>151</v>
      </c>
      <c r="G102" s="193" t="s">
        <v>109</v>
      </c>
      <c r="H102" s="194">
        <v>30</v>
      </c>
      <c r="I102" s="66"/>
      <c r="J102" s="194">
        <f t="shared" si="0"/>
        <v>0</v>
      </c>
      <c r="K102" s="192" t="s">
        <v>110</v>
      </c>
      <c r="L102" s="119"/>
      <c r="M102" s="195" t="s">
        <v>1</v>
      </c>
      <c r="N102" s="196" t="s">
        <v>36</v>
      </c>
      <c r="O102" s="197">
        <v>1.2E-2</v>
      </c>
      <c r="P102" s="197">
        <f t="shared" si="1"/>
        <v>0.36</v>
      </c>
      <c r="Q102" s="197">
        <v>0</v>
      </c>
      <c r="R102" s="197">
        <f t="shared" si="2"/>
        <v>0</v>
      </c>
      <c r="S102" s="197">
        <v>0</v>
      </c>
      <c r="T102" s="198">
        <f t="shared" si="3"/>
        <v>0</v>
      </c>
      <c r="AR102" s="112" t="s">
        <v>111</v>
      </c>
      <c r="AT102" s="112" t="s">
        <v>108</v>
      </c>
      <c r="AU102" s="112" t="s">
        <v>112</v>
      </c>
      <c r="AY102" s="112" t="s">
        <v>106</v>
      </c>
      <c r="BE102" s="199">
        <f t="shared" si="4"/>
        <v>0</v>
      </c>
      <c r="BF102" s="199">
        <f t="shared" si="5"/>
        <v>0</v>
      </c>
      <c r="BG102" s="199">
        <f t="shared" si="6"/>
        <v>0</v>
      </c>
      <c r="BH102" s="199">
        <f t="shared" si="7"/>
        <v>0</v>
      </c>
      <c r="BI102" s="199">
        <f t="shared" si="8"/>
        <v>0</v>
      </c>
      <c r="BJ102" s="112" t="s">
        <v>112</v>
      </c>
      <c r="BK102" s="200">
        <f t="shared" si="9"/>
        <v>0</v>
      </c>
      <c r="BL102" s="112" t="s">
        <v>111</v>
      </c>
      <c r="BM102" s="112" t="s">
        <v>152</v>
      </c>
    </row>
    <row r="103" spans="2:65" s="178" customFormat="1" ht="22.9" customHeight="1">
      <c r="B103" s="177"/>
      <c r="D103" s="179" t="s">
        <v>63</v>
      </c>
      <c r="E103" s="188" t="s">
        <v>135</v>
      </c>
      <c r="F103" s="188" t="s">
        <v>154</v>
      </c>
      <c r="J103" s="189">
        <f>SUM(J104:J104)</f>
        <v>0</v>
      </c>
      <c r="L103" s="177"/>
      <c r="M103" s="182"/>
      <c r="N103" s="183"/>
      <c r="O103" s="183"/>
      <c r="P103" s="184">
        <f>SUM(P104:P104)</f>
        <v>7.5600000000000005</v>
      </c>
      <c r="Q103" s="183"/>
      <c r="R103" s="184">
        <f>SUM(R104:R104)</f>
        <v>0.18539999999999998</v>
      </c>
      <c r="S103" s="183"/>
      <c r="T103" s="185">
        <f>SUM(T104:T104)</f>
        <v>0</v>
      </c>
      <c r="AR103" s="179" t="s">
        <v>69</v>
      </c>
      <c r="AT103" s="186" t="s">
        <v>63</v>
      </c>
      <c r="AU103" s="186" t="s">
        <v>69</v>
      </c>
      <c r="AY103" s="179" t="s">
        <v>106</v>
      </c>
      <c r="BK103" s="187">
        <f>SUM(BK104:BK104)</f>
        <v>0</v>
      </c>
    </row>
    <row r="104" spans="2:65" s="118" customFormat="1" ht="16.5" customHeight="1">
      <c r="B104" s="119"/>
      <c r="C104" s="190">
        <v>13</v>
      </c>
      <c r="D104" s="190" t="s">
        <v>108</v>
      </c>
      <c r="E104" s="191" t="s">
        <v>155</v>
      </c>
      <c r="F104" s="192" t="s">
        <v>156</v>
      </c>
      <c r="G104" s="193" t="s">
        <v>109</v>
      </c>
      <c r="H104" s="194">
        <v>30</v>
      </c>
      <c r="I104" s="66"/>
      <c r="J104" s="194">
        <f>ROUND(I104*H104,3)</f>
        <v>0</v>
      </c>
      <c r="K104" s="192" t="s">
        <v>110</v>
      </c>
      <c r="L104" s="119"/>
      <c r="M104" s="195" t="s">
        <v>1</v>
      </c>
      <c r="N104" s="196" t="s">
        <v>36</v>
      </c>
      <c r="O104" s="197">
        <v>0.252</v>
      </c>
      <c r="P104" s="197">
        <f>O104*H104</f>
        <v>7.5600000000000005</v>
      </c>
      <c r="Q104" s="197">
        <v>6.1799999999999997E-3</v>
      </c>
      <c r="R104" s="197">
        <f>Q104*H104</f>
        <v>0.18539999999999998</v>
      </c>
      <c r="S104" s="197">
        <v>0</v>
      </c>
      <c r="T104" s="198">
        <f>S104*H104</f>
        <v>0</v>
      </c>
      <c r="AR104" s="112" t="s">
        <v>111</v>
      </c>
      <c r="AT104" s="112" t="s">
        <v>108</v>
      </c>
      <c r="AU104" s="112" t="s">
        <v>112</v>
      </c>
      <c r="AY104" s="112" t="s">
        <v>106</v>
      </c>
      <c r="BE104" s="199">
        <f>IF(N104="základná",J104,0)</f>
        <v>0</v>
      </c>
      <c r="BF104" s="199">
        <f>IF(N104="znížená",J104,0)</f>
        <v>0</v>
      </c>
      <c r="BG104" s="199">
        <f>IF(N104="zákl. prenesená",J104,0)</f>
        <v>0</v>
      </c>
      <c r="BH104" s="199">
        <f>IF(N104="zníž. prenesená",J104,0)</f>
        <v>0</v>
      </c>
      <c r="BI104" s="199">
        <f>IF(N104="nulová",J104,0)</f>
        <v>0</v>
      </c>
      <c r="BJ104" s="112" t="s">
        <v>112</v>
      </c>
      <c r="BK104" s="200">
        <f>ROUND(I104*H104,3)</f>
        <v>0</v>
      </c>
      <c r="BL104" s="112" t="s">
        <v>111</v>
      </c>
      <c r="BM104" s="112" t="s">
        <v>157</v>
      </c>
    </row>
    <row r="105" spans="2:65" s="178" customFormat="1" ht="22.9" customHeight="1">
      <c r="B105" s="177"/>
      <c r="D105" s="179" t="s">
        <v>63</v>
      </c>
      <c r="E105" s="188" t="s">
        <v>158</v>
      </c>
      <c r="F105" s="188" t="s">
        <v>159</v>
      </c>
      <c r="J105" s="189">
        <f>SUM(J106:J106)</f>
        <v>0</v>
      </c>
      <c r="L105" s="177"/>
      <c r="M105" s="182"/>
      <c r="N105" s="183"/>
      <c r="O105" s="183"/>
      <c r="P105" s="184">
        <f>SUM(P106:P106)</f>
        <v>25.984650000000002</v>
      </c>
      <c r="Q105" s="183"/>
      <c r="R105" s="184">
        <f>SUM(R106:R106)</f>
        <v>0</v>
      </c>
      <c r="S105" s="183"/>
      <c r="T105" s="185">
        <f>SUM(T106:T106)</f>
        <v>0</v>
      </c>
      <c r="AR105" s="179" t="s">
        <v>69</v>
      </c>
      <c r="AT105" s="186" t="s">
        <v>63</v>
      </c>
      <c r="AU105" s="186" t="s">
        <v>69</v>
      </c>
      <c r="AY105" s="179" t="s">
        <v>106</v>
      </c>
      <c r="BK105" s="187">
        <f>SUM(BK106:BK106)</f>
        <v>0</v>
      </c>
    </row>
    <row r="106" spans="2:65" s="118" customFormat="1" ht="16.5" customHeight="1">
      <c r="B106" s="119"/>
      <c r="C106" s="190">
        <v>14</v>
      </c>
      <c r="D106" s="190" t="s">
        <v>108</v>
      </c>
      <c r="E106" s="191" t="s">
        <v>160</v>
      </c>
      <c r="F106" s="192" t="s">
        <v>161</v>
      </c>
      <c r="G106" s="193" t="s">
        <v>138</v>
      </c>
      <c r="H106" s="194">
        <v>10.55</v>
      </c>
      <c r="I106" s="66"/>
      <c r="J106" s="194">
        <f>ROUND(I106*H106,3)</f>
        <v>0</v>
      </c>
      <c r="K106" s="192" t="s">
        <v>110</v>
      </c>
      <c r="L106" s="119"/>
      <c r="M106" s="195" t="s">
        <v>1</v>
      </c>
      <c r="N106" s="196" t="s">
        <v>36</v>
      </c>
      <c r="O106" s="197">
        <v>2.4630000000000001</v>
      </c>
      <c r="P106" s="197">
        <f>O106*H106</f>
        <v>25.984650000000002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12" t="s">
        <v>111</v>
      </c>
      <c r="AT106" s="112" t="s">
        <v>108</v>
      </c>
      <c r="AU106" s="112" t="s">
        <v>112</v>
      </c>
      <c r="AY106" s="112" t="s">
        <v>106</v>
      </c>
      <c r="BE106" s="199">
        <f>IF(N106="základná",J106,0)</f>
        <v>0</v>
      </c>
      <c r="BF106" s="199">
        <f>IF(N106="znížená",J106,0)</f>
        <v>0</v>
      </c>
      <c r="BG106" s="199">
        <f>IF(N106="zákl. prenesená",J106,0)</f>
        <v>0</v>
      </c>
      <c r="BH106" s="199">
        <f>IF(N106="zníž. prenesená",J106,0)</f>
        <v>0</v>
      </c>
      <c r="BI106" s="199">
        <f>IF(N106="nulová",J106,0)</f>
        <v>0</v>
      </c>
      <c r="BJ106" s="112" t="s">
        <v>112</v>
      </c>
      <c r="BK106" s="200">
        <f>ROUND(I106*H106,3)</f>
        <v>0</v>
      </c>
      <c r="BL106" s="112" t="s">
        <v>111</v>
      </c>
      <c r="BM106" s="112" t="s">
        <v>162</v>
      </c>
    </row>
    <row r="107" spans="2:65" s="178" customFormat="1" ht="25.9" customHeight="1">
      <c r="B107" s="177"/>
      <c r="D107" s="179" t="s">
        <v>63</v>
      </c>
      <c r="E107" s="180" t="s">
        <v>145</v>
      </c>
      <c r="F107" s="180" t="s">
        <v>163</v>
      </c>
      <c r="J107" s="181">
        <f>J108+J117</f>
        <v>0</v>
      </c>
      <c r="L107" s="177"/>
      <c r="M107" s="182"/>
      <c r="N107" s="183"/>
      <c r="O107" s="183"/>
      <c r="P107" s="184">
        <f>P108+P117</f>
        <v>146.63200000000001</v>
      </c>
      <c r="Q107" s="183"/>
      <c r="R107" s="184">
        <f>R108+R117</f>
        <v>0</v>
      </c>
      <c r="S107" s="183"/>
      <c r="T107" s="185">
        <f>T108+T117</f>
        <v>0</v>
      </c>
      <c r="AR107" s="179" t="s">
        <v>120</v>
      </c>
      <c r="AT107" s="186" t="s">
        <v>63</v>
      </c>
      <c r="AU107" s="186" t="s">
        <v>64</v>
      </c>
      <c r="AY107" s="179" t="s">
        <v>106</v>
      </c>
      <c r="BK107" s="187">
        <f>BK108+BK117</f>
        <v>0</v>
      </c>
    </row>
    <row r="108" spans="2:65" s="178" customFormat="1" ht="22.9" customHeight="1">
      <c r="B108" s="177"/>
      <c r="D108" s="179" t="s">
        <v>63</v>
      </c>
      <c r="E108" s="188" t="s">
        <v>164</v>
      </c>
      <c r="F108" s="188" t="s">
        <v>165</v>
      </c>
      <c r="J108" s="189">
        <f>SUM(J109:J116)</f>
        <v>0</v>
      </c>
      <c r="L108" s="177"/>
      <c r="M108" s="182"/>
      <c r="N108" s="183"/>
      <c r="O108" s="183"/>
      <c r="P108" s="184">
        <f>SUM(P109:P116)</f>
        <v>131.071</v>
      </c>
      <c r="Q108" s="183"/>
      <c r="R108" s="184">
        <f>SUM(R109:R116)</f>
        <v>0</v>
      </c>
      <c r="S108" s="183"/>
      <c r="T108" s="185">
        <f>SUM(T109:T116)</f>
        <v>0</v>
      </c>
      <c r="AR108" s="179" t="s">
        <v>120</v>
      </c>
      <c r="AT108" s="186" t="s">
        <v>63</v>
      </c>
      <c r="AU108" s="186" t="s">
        <v>69</v>
      </c>
      <c r="AY108" s="179" t="s">
        <v>106</v>
      </c>
      <c r="BK108" s="187">
        <f>SUM(BK109:BK116)</f>
        <v>0</v>
      </c>
    </row>
    <row r="109" spans="2:65" s="118" customFormat="1" ht="16.5" customHeight="1">
      <c r="B109" s="119"/>
      <c r="C109" s="190">
        <v>15</v>
      </c>
      <c r="D109" s="190" t="s">
        <v>108</v>
      </c>
      <c r="E109" s="191" t="s">
        <v>186</v>
      </c>
      <c r="F109" s="192" t="s">
        <v>207</v>
      </c>
      <c r="G109" s="193" t="s">
        <v>153</v>
      </c>
      <c r="H109" s="194">
        <v>95</v>
      </c>
      <c r="I109" s="66"/>
      <c r="J109" s="194">
        <f>ROUND(I109*H109,3)</f>
        <v>0</v>
      </c>
      <c r="K109" s="192" t="s">
        <v>110</v>
      </c>
      <c r="L109" s="119"/>
      <c r="M109" s="195" t="s">
        <v>1</v>
      </c>
      <c r="N109" s="196" t="s">
        <v>36</v>
      </c>
      <c r="O109" s="197">
        <v>0.29499999999999998</v>
      </c>
      <c r="P109" s="197">
        <f>O109*H109</f>
        <v>28.024999999999999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12" t="s">
        <v>166</v>
      </c>
      <c r="AT109" s="112" t="s">
        <v>108</v>
      </c>
      <c r="AU109" s="112" t="s">
        <v>112</v>
      </c>
      <c r="AY109" s="112" t="s">
        <v>106</v>
      </c>
      <c r="BE109" s="199">
        <f>IF(N109="základná",J109,0)</f>
        <v>0</v>
      </c>
      <c r="BF109" s="199">
        <f>IF(N109="znížená",J109,0)</f>
        <v>0</v>
      </c>
      <c r="BG109" s="199">
        <f>IF(N109="zákl. prenesená",J109,0)</f>
        <v>0</v>
      </c>
      <c r="BH109" s="199">
        <f>IF(N109="zníž. prenesená",J109,0)</f>
        <v>0</v>
      </c>
      <c r="BI109" s="199">
        <f>IF(N109="nulová",J109,0)</f>
        <v>0</v>
      </c>
      <c r="BJ109" s="112" t="s">
        <v>112</v>
      </c>
      <c r="BK109" s="200">
        <f>ROUND(I109*H109,3)</f>
        <v>0</v>
      </c>
      <c r="BL109" s="112" t="s">
        <v>166</v>
      </c>
      <c r="BM109" s="112" t="s">
        <v>167</v>
      </c>
    </row>
    <row r="110" spans="2:65" s="118" customFormat="1" ht="16.5" customHeight="1">
      <c r="B110" s="119"/>
      <c r="C110" s="190">
        <v>16</v>
      </c>
      <c r="D110" s="190" t="s">
        <v>108</v>
      </c>
      <c r="E110" s="191" t="s">
        <v>187</v>
      </c>
      <c r="F110" s="192" t="s">
        <v>183</v>
      </c>
      <c r="G110" s="193" t="s">
        <v>182</v>
      </c>
      <c r="H110" s="194">
        <v>1</v>
      </c>
      <c r="I110" s="66"/>
      <c r="J110" s="194">
        <f>ROUND(I110*H110,3)</f>
        <v>0</v>
      </c>
      <c r="K110" s="192" t="s">
        <v>110</v>
      </c>
      <c r="L110" s="119"/>
      <c r="M110" s="195" t="s">
        <v>1</v>
      </c>
      <c r="N110" s="196" t="s">
        <v>36</v>
      </c>
      <c r="O110" s="197">
        <v>8.2360000000000007</v>
      </c>
      <c r="P110" s="197">
        <f>O110*H110</f>
        <v>8.2360000000000007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12" t="s">
        <v>166</v>
      </c>
      <c r="AT110" s="112" t="s">
        <v>108</v>
      </c>
      <c r="AU110" s="112" t="s">
        <v>112</v>
      </c>
      <c r="AY110" s="112" t="s">
        <v>106</v>
      </c>
      <c r="BE110" s="199">
        <f>IF(N110="základná",J110,0)</f>
        <v>0</v>
      </c>
      <c r="BF110" s="199">
        <f>IF(N110="znížená",J110,0)</f>
        <v>0</v>
      </c>
      <c r="BG110" s="199">
        <f>IF(N110="zákl. prenesená",J110,0)</f>
        <v>0</v>
      </c>
      <c r="BH110" s="199">
        <f>IF(N110="zníž. prenesená",J110,0)</f>
        <v>0</v>
      </c>
      <c r="BI110" s="199">
        <f>IF(N110="nulová",J110,0)</f>
        <v>0</v>
      </c>
      <c r="BJ110" s="112" t="s">
        <v>112</v>
      </c>
      <c r="BK110" s="200">
        <f>ROUND(I110*H110,3)</f>
        <v>0</v>
      </c>
      <c r="BL110" s="112" t="s">
        <v>166</v>
      </c>
      <c r="BM110" s="112" t="s">
        <v>168</v>
      </c>
    </row>
    <row r="111" spans="2:65" s="118" customFormat="1" ht="16.5" customHeight="1">
      <c r="B111" s="119"/>
      <c r="C111" s="190">
        <v>17</v>
      </c>
      <c r="D111" s="190"/>
      <c r="E111" s="191" t="s">
        <v>193</v>
      </c>
      <c r="F111" s="192" t="s">
        <v>188</v>
      </c>
      <c r="G111" s="193" t="s">
        <v>153</v>
      </c>
      <c r="H111" s="194">
        <v>95</v>
      </c>
      <c r="I111" s="66"/>
      <c r="J111" s="194">
        <f>ROUND(I111*H111,3)</f>
        <v>0</v>
      </c>
      <c r="K111" s="192"/>
      <c r="L111" s="119"/>
      <c r="M111" s="195"/>
      <c r="N111" s="196"/>
      <c r="O111" s="197"/>
      <c r="P111" s="197"/>
      <c r="Q111" s="197"/>
      <c r="R111" s="197"/>
      <c r="S111" s="197"/>
      <c r="T111" s="198"/>
      <c r="AR111" s="112"/>
      <c r="AT111" s="112"/>
      <c r="AU111" s="112"/>
      <c r="AY111" s="112"/>
      <c r="BE111" s="199"/>
      <c r="BF111" s="199"/>
      <c r="BG111" s="199"/>
      <c r="BH111" s="199"/>
      <c r="BI111" s="199"/>
      <c r="BJ111" s="112"/>
      <c r="BK111" s="200"/>
      <c r="BL111" s="112"/>
      <c r="BM111" s="112"/>
    </row>
    <row r="112" spans="2:65" s="118" customFormat="1" ht="16.5" customHeight="1">
      <c r="B112" s="119"/>
      <c r="C112" s="190">
        <v>18</v>
      </c>
      <c r="D112" s="190"/>
      <c r="E112" s="191" t="s">
        <v>194</v>
      </c>
      <c r="F112" s="192" t="s">
        <v>192</v>
      </c>
      <c r="G112" s="193" t="s">
        <v>153</v>
      </c>
      <c r="H112" s="194">
        <v>90</v>
      </c>
      <c r="I112" s="66"/>
      <c r="J112" s="194">
        <f t="shared" ref="J112:J116" si="10">ROUND(I112*H112,3)</f>
        <v>0</v>
      </c>
      <c r="K112" s="192"/>
      <c r="L112" s="119"/>
      <c r="M112" s="195"/>
      <c r="N112" s="196"/>
      <c r="O112" s="197"/>
      <c r="P112" s="197"/>
      <c r="Q112" s="197"/>
      <c r="R112" s="197"/>
      <c r="S112" s="197"/>
      <c r="T112" s="198"/>
      <c r="AR112" s="112"/>
      <c r="AT112" s="112"/>
      <c r="AU112" s="112"/>
      <c r="AY112" s="112"/>
      <c r="BE112" s="199"/>
      <c r="BF112" s="199"/>
      <c r="BG112" s="199"/>
      <c r="BH112" s="199"/>
      <c r="BI112" s="199"/>
      <c r="BJ112" s="112"/>
      <c r="BK112" s="200"/>
      <c r="BL112" s="112"/>
      <c r="BM112" s="112"/>
    </row>
    <row r="113" spans="2:65" s="118" customFormat="1" ht="16.5" customHeight="1">
      <c r="B113" s="119"/>
      <c r="C113" s="190">
        <v>19</v>
      </c>
      <c r="D113" s="190"/>
      <c r="E113" s="191" t="s">
        <v>203</v>
      </c>
      <c r="F113" s="192" t="s">
        <v>195</v>
      </c>
      <c r="G113" s="193" t="s">
        <v>153</v>
      </c>
      <c r="H113" s="194">
        <v>7</v>
      </c>
      <c r="I113" s="66"/>
      <c r="J113" s="194">
        <f t="shared" si="10"/>
        <v>0</v>
      </c>
      <c r="K113" s="192"/>
      <c r="L113" s="119"/>
      <c r="M113" s="195"/>
      <c r="N113" s="196"/>
      <c r="O113" s="197"/>
      <c r="P113" s="197"/>
      <c r="Q113" s="197"/>
      <c r="R113" s="197"/>
      <c r="S113" s="197"/>
      <c r="T113" s="198"/>
      <c r="AR113" s="112"/>
      <c r="AT113" s="112"/>
      <c r="AU113" s="112"/>
      <c r="AY113" s="112"/>
      <c r="BE113" s="199"/>
      <c r="BF113" s="199"/>
      <c r="BG113" s="199"/>
      <c r="BH113" s="199"/>
      <c r="BI113" s="199"/>
      <c r="BJ113" s="112"/>
      <c r="BK113" s="200"/>
      <c r="BL113" s="112"/>
      <c r="BM113" s="112"/>
    </row>
    <row r="114" spans="2:65" s="118" customFormat="1" ht="16.5" customHeight="1">
      <c r="B114" s="119"/>
      <c r="C114" s="190">
        <v>20</v>
      </c>
      <c r="D114" s="190"/>
      <c r="E114" s="191" t="s">
        <v>204</v>
      </c>
      <c r="F114" s="192" t="s">
        <v>199</v>
      </c>
      <c r="G114" s="193" t="s">
        <v>200</v>
      </c>
      <c r="H114" s="194">
        <v>1</v>
      </c>
      <c r="I114" s="66"/>
      <c r="J114" s="194">
        <f t="shared" si="10"/>
        <v>0</v>
      </c>
      <c r="K114" s="192"/>
      <c r="L114" s="119"/>
      <c r="M114" s="195"/>
      <c r="N114" s="196"/>
      <c r="O114" s="197"/>
      <c r="P114" s="197"/>
      <c r="Q114" s="197"/>
      <c r="R114" s="197"/>
      <c r="S114" s="197"/>
      <c r="T114" s="198"/>
      <c r="AR114" s="112"/>
      <c r="AT114" s="112"/>
      <c r="AU114" s="112"/>
      <c r="AY114" s="112"/>
      <c r="BE114" s="199"/>
      <c r="BF114" s="199"/>
      <c r="BG114" s="199"/>
      <c r="BH114" s="199"/>
      <c r="BI114" s="199"/>
      <c r="BJ114" s="112"/>
      <c r="BK114" s="200"/>
      <c r="BL114" s="112"/>
      <c r="BM114" s="112"/>
    </row>
    <row r="115" spans="2:65" s="118" customFormat="1" ht="16.5" customHeight="1">
      <c r="B115" s="119"/>
      <c r="C115" s="190">
        <v>21</v>
      </c>
      <c r="D115" s="190"/>
      <c r="E115" s="191" t="s">
        <v>205</v>
      </c>
      <c r="F115" s="192" t="s">
        <v>201</v>
      </c>
      <c r="G115" s="193" t="s">
        <v>202</v>
      </c>
      <c r="H115" s="194">
        <v>3</v>
      </c>
      <c r="I115" s="66"/>
      <c r="J115" s="194">
        <f t="shared" si="10"/>
        <v>0</v>
      </c>
      <c r="K115" s="192"/>
      <c r="L115" s="119"/>
      <c r="M115" s="195"/>
      <c r="N115" s="196"/>
      <c r="O115" s="197"/>
      <c r="P115" s="197"/>
      <c r="Q115" s="197"/>
      <c r="R115" s="197"/>
      <c r="S115" s="197"/>
      <c r="T115" s="198"/>
      <c r="AR115" s="112"/>
      <c r="AT115" s="112"/>
      <c r="AU115" s="112"/>
      <c r="AY115" s="112"/>
      <c r="BE115" s="199"/>
      <c r="BF115" s="199"/>
      <c r="BG115" s="199"/>
      <c r="BH115" s="199"/>
      <c r="BI115" s="199"/>
      <c r="BJ115" s="112"/>
      <c r="BK115" s="200"/>
      <c r="BL115" s="112"/>
      <c r="BM115" s="112"/>
    </row>
    <row r="116" spans="2:65" s="118" customFormat="1" ht="16.5" customHeight="1">
      <c r="B116" s="119"/>
      <c r="C116" s="190">
        <v>22</v>
      </c>
      <c r="D116" s="190" t="s">
        <v>108</v>
      </c>
      <c r="E116" s="191" t="s">
        <v>180</v>
      </c>
      <c r="F116" s="192" t="s">
        <v>179</v>
      </c>
      <c r="G116" s="193" t="s">
        <v>153</v>
      </c>
      <c r="H116" s="194">
        <v>95</v>
      </c>
      <c r="I116" s="66"/>
      <c r="J116" s="194">
        <f t="shared" si="10"/>
        <v>0</v>
      </c>
      <c r="K116" s="192" t="s">
        <v>110</v>
      </c>
      <c r="L116" s="119"/>
      <c r="M116" s="195" t="s">
        <v>1</v>
      </c>
      <c r="N116" s="196" t="s">
        <v>36</v>
      </c>
      <c r="O116" s="197">
        <v>0.998</v>
      </c>
      <c r="P116" s="197">
        <f>O116*H116</f>
        <v>94.81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12" t="s">
        <v>166</v>
      </c>
      <c r="AT116" s="112" t="s">
        <v>108</v>
      </c>
      <c r="AU116" s="112" t="s">
        <v>112</v>
      </c>
      <c r="AY116" s="112" t="s">
        <v>106</v>
      </c>
      <c r="BE116" s="199">
        <f>IF(N116="základná",J116,0)</f>
        <v>0</v>
      </c>
      <c r="BF116" s="199">
        <f>IF(N116="znížená",J116,0)</f>
        <v>0</v>
      </c>
      <c r="BG116" s="199">
        <f>IF(N116="zákl. prenesená",J116,0)</f>
        <v>0</v>
      </c>
      <c r="BH116" s="199">
        <f>IF(N116="zníž. prenesená",J116,0)</f>
        <v>0</v>
      </c>
      <c r="BI116" s="199">
        <f>IF(N116="nulová",J116,0)</f>
        <v>0</v>
      </c>
      <c r="BJ116" s="112" t="s">
        <v>112</v>
      </c>
      <c r="BK116" s="200">
        <f>ROUND(I116*H116,3)</f>
        <v>0</v>
      </c>
      <c r="BL116" s="112" t="s">
        <v>166</v>
      </c>
      <c r="BM116" s="112" t="s">
        <v>169</v>
      </c>
    </row>
    <row r="117" spans="2:65" s="178" customFormat="1" ht="22.9" customHeight="1">
      <c r="B117" s="177"/>
      <c r="D117" s="179" t="s">
        <v>63</v>
      </c>
      <c r="E117" s="188" t="s">
        <v>170</v>
      </c>
      <c r="F117" s="188" t="s">
        <v>171</v>
      </c>
      <c r="J117" s="189">
        <f>BK117</f>
        <v>0</v>
      </c>
      <c r="L117" s="177"/>
      <c r="M117" s="182"/>
      <c r="N117" s="183"/>
      <c r="O117" s="183"/>
      <c r="P117" s="184">
        <f>P118</f>
        <v>15.561</v>
      </c>
      <c r="Q117" s="183"/>
      <c r="R117" s="184">
        <f>R118</f>
        <v>0</v>
      </c>
      <c r="S117" s="183"/>
      <c r="T117" s="185">
        <f>T118</f>
        <v>0</v>
      </c>
      <c r="AR117" s="179" t="s">
        <v>120</v>
      </c>
      <c r="AT117" s="186" t="s">
        <v>63</v>
      </c>
      <c r="AU117" s="186" t="s">
        <v>69</v>
      </c>
      <c r="AY117" s="179" t="s">
        <v>106</v>
      </c>
      <c r="BK117" s="187">
        <f>BK118</f>
        <v>0</v>
      </c>
    </row>
    <row r="118" spans="2:65" s="118" customFormat="1" ht="16.5" customHeight="1">
      <c r="B118" s="119"/>
      <c r="C118" s="190">
        <v>23</v>
      </c>
      <c r="D118" s="190" t="s">
        <v>108</v>
      </c>
      <c r="E118" s="191" t="s">
        <v>185</v>
      </c>
      <c r="F118" s="192" t="s">
        <v>181</v>
      </c>
      <c r="G118" s="193" t="s">
        <v>153</v>
      </c>
      <c r="H118" s="194">
        <v>95</v>
      </c>
      <c r="I118" s="66"/>
      <c r="J118" s="194">
        <f>ROUND(I118*H118,3)</f>
        <v>0</v>
      </c>
      <c r="K118" s="192" t="s">
        <v>110</v>
      </c>
      <c r="L118" s="119"/>
      <c r="M118" s="195" t="s">
        <v>1</v>
      </c>
      <c r="N118" s="196" t="s">
        <v>36</v>
      </c>
      <c r="O118" s="197">
        <v>0.1638</v>
      </c>
      <c r="P118" s="197">
        <f>O118*H118</f>
        <v>15.561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12" t="s">
        <v>166</v>
      </c>
      <c r="AT118" s="112" t="s">
        <v>108</v>
      </c>
      <c r="AU118" s="112" t="s">
        <v>112</v>
      </c>
      <c r="AY118" s="112" t="s">
        <v>106</v>
      </c>
      <c r="BE118" s="199">
        <f>IF(N118="základná",J118,0)</f>
        <v>0</v>
      </c>
      <c r="BF118" s="199">
        <f>IF(N118="znížená",J118,0)</f>
        <v>0</v>
      </c>
      <c r="BG118" s="199">
        <f>IF(N118="zákl. prenesená",J118,0)</f>
        <v>0</v>
      </c>
      <c r="BH118" s="199">
        <f>IF(N118="zníž. prenesená",J118,0)</f>
        <v>0</v>
      </c>
      <c r="BI118" s="199">
        <f>IF(N118="nulová",J118,0)</f>
        <v>0</v>
      </c>
      <c r="BJ118" s="112" t="s">
        <v>112</v>
      </c>
      <c r="BK118" s="200">
        <f>ROUND(I118*H118,3)</f>
        <v>0</v>
      </c>
      <c r="BL118" s="112" t="s">
        <v>166</v>
      </c>
      <c r="BM118" s="112" t="s">
        <v>172</v>
      </c>
    </row>
    <row r="119" spans="2:65" s="178" customFormat="1" ht="25.9" customHeight="1">
      <c r="B119" s="177"/>
      <c r="D119" s="179" t="s">
        <v>63</v>
      </c>
      <c r="E119" s="180" t="s">
        <v>173</v>
      </c>
      <c r="F119" s="180" t="s">
        <v>174</v>
      </c>
      <c r="J119" s="181">
        <f>SUM(J120)</f>
        <v>0</v>
      </c>
      <c r="L119" s="177"/>
      <c r="M119" s="182"/>
      <c r="N119" s="183"/>
      <c r="O119" s="183"/>
      <c r="P119" s="184">
        <f>P120</f>
        <v>0</v>
      </c>
      <c r="Q119" s="183"/>
      <c r="R119" s="184">
        <f>R120</f>
        <v>0</v>
      </c>
      <c r="S119" s="183"/>
      <c r="T119" s="185">
        <f>T120</f>
        <v>0</v>
      </c>
      <c r="AR119" s="179" t="s">
        <v>127</v>
      </c>
      <c r="AT119" s="186" t="s">
        <v>63</v>
      </c>
      <c r="AU119" s="186" t="s">
        <v>64</v>
      </c>
      <c r="AY119" s="179" t="s">
        <v>106</v>
      </c>
      <c r="BK119" s="187">
        <f>BK120</f>
        <v>0</v>
      </c>
    </row>
    <row r="120" spans="2:65" s="118" customFormat="1" ht="16.5" customHeight="1">
      <c r="B120" s="119"/>
      <c r="C120" s="190">
        <v>24</v>
      </c>
      <c r="D120" s="190" t="s">
        <v>108</v>
      </c>
      <c r="E120" s="191" t="s">
        <v>175</v>
      </c>
      <c r="F120" s="192" t="s">
        <v>184</v>
      </c>
      <c r="G120" s="193" t="s">
        <v>176</v>
      </c>
      <c r="H120" s="194">
        <v>1</v>
      </c>
      <c r="I120" s="66"/>
      <c r="J120" s="194">
        <f>ROUND(I120*H120,3)</f>
        <v>0</v>
      </c>
      <c r="K120" s="192" t="s">
        <v>110</v>
      </c>
      <c r="L120" s="119"/>
      <c r="M120" s="209" t="s">
        <v>1</v>
      </c>
      <c r="N120" s="210" t="s">
        <v>36</v>
      </c>
      <c r="O120" s="211">
        <v>0</v>
      </c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112" t="s">
        <v>177</v>
      </c>
      <c r="AT120" s="112" t="s">
        <v>108</v>
      </c>
      <c r="AU120" s="112" t="s">
        <v>69</v>
      </c>
      <c r="AY120" s="112" t="s">
        <v>106</v>
      </c>
      <c r="BE120" s="199">
        <f>IF(N120="základná",J120,0)</f>
        <v>0</v>
      </c>
      <c r="BF120" s="199">
        <f>IF(N120="znížená",J120,0)</f>
        <v>0</v>
      </c>
      <c r="BG120" s="199">
        <f>IF(N120="zákl. prenesená",J120,0)</f>
        <v>0</v>
      </c>
      <c r="BH120" s="199">
        <f>IF(N120="zníž. prenesená",J120,0)</f>
        <v>0</v>
      </c>
      <c r="BI120" s="199">
        <f>IF(N120="nulová",J120,0)</f>
        <v>0</v>
      </c>
      <c r="BJ120" s="112" t="s">
        <v>112</v>
      </c>
      <c r="BK120" s="200">
        <f>ROUND(I120*H120,3)</f>
        <v>0</v>
      </c>
      <c r="BL120" s="112" t="s">
        <v>177</v>
      </c>
      <c r="BM120" s="112" t="s">
        <v>178</v>
      </c>
    </row>
    <row r="121" spans="2:65" s="118" customFormat="1" ht="7" customHeight="1"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19"/>
    </row>
  </sheetData>
  <sheetProtection algorithmName="SHA-512" hashValue="qLhEcUdU3ci3erBqynRXD853KjvSzTCkI8cvx4VDpgnhcnNEFo8VGpL2cTOH9yJpvZ+8RBT6TM25WYxVjPUmwg==" saltValue="7RmvZbCewYZygoDEK9sJEQ==" spinCount="100000" sheet="1" objects="1" scenarios="1"/>
  <autoFilter ref="C86:K120"/>
  <mergeCells count="6">
    <mergeCell ref="E79:H79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84 - Preložka kabeláže zo...</vt:lpstr>
      <vt:lpstr>'84 - Preložka kabeláže zo...'!Názvy_tlače</vt:lpstr>
      <vt:lpstr>'Rekapitulácia stavby'!Názvy_tlače</vt:lpstr>
      <vt:lpstr>'84 - Preložka kabeláže zo...'!Oblasť_tlače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dcterms:created xsi:type="dcterms:W3CDTF">2019-06-21T07:43:19Z</dcterms:created>
  <dcterms:modified xsi:type="dcterms:W3CDTF">2019-08-13T07:27:03Z</dcterms:modified>
</cp:coreProperties>
</file>