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EU\Desktop\2019\chodníky\chodník od zastávky\"/>
    </mc:Choice>
  </mc:AlternateContent>
  <bookViews>
    <workbookView xWindow="0" yWindow="0" windowWidth="19200" windowHeight="11210" activeTab="1"/>
  </bookViews>
  <sheets>
    <sheet name="Rekapitulácia stavby" sheetId="1" r:id="rId1"/>
    <sheet name="Ekonomická uni..." sheetId="2" r:id="rId2"/>
  </sheets>
  <definedNames>
    <definedName name="_xlnm._FilterDatabase" localSheetId="1" hidden="1">'Ekonomická uni...'!$C$116:$K$157</definedName>
    <definedName name="_xlnm.Print_Titles" localSheetId="1">'Ekonomická uni...'!$116:$116</definedName>
    <definedName name="_xlnm.Print_Titles" localSheetId="0">'Rekapitulácia stavby'!$92:$92</definedName>
    <definedName name="_xlnm.Print_Area" localSheetId="1">'Ekonomická uni...'!$C$4:$J$76,'Ekonomická uni...'!$C$82:$J$100,'Ekonomická uni...'!$C$106:$K$157</definedName>
    <definedName name="_xlnm.Print_Area" localSheetId="0">'Rekapitulácia stavby'!$D$4:$AO$76,'Rekapitulácia stavby'!$C$82:$AQ$99</definedName>
  </definedNames>
  <calcPr calcId="162913"/>
</workbook>
</file>

<file path=xl/calcChain.xml><?xml version="1.0" encoding="utf-8"?>
<calcChain xmlns="http://schemas.openxmlformats.org/spreadsheetml/2006/main">
  <c r="E16" i="2" l="1"/>
  <c r="E13" i="2"/>
  <c r="F114" i="2"/>
  <c r="J16" i="2"/>
  <c r="J15" i="2"/>
  <c r="J35" i="2" l="1"/>
  <c r="J34" i="2"/>
  <c r="AY95" i="1"/>
  <c r="J33" i="2"/>
  <c r="AX95" i="1" s="1"/>
  <c r="BI157" i="2"/>
  <c r="BH157" i="2"/>
  <c r="BG157" i="2"/>
  <c r="BE157" i="2"/>
  <c r="T157" i="2"/>
  <c r="T156" i="2" s="1"/>
  <c r="R157" i="2"/>
  <c r="R156" i="2" s="1"/>
  <c r="P157" i="2"/>
  <c r="P156" i="2" s="1"/>
  <c r="BK157" i="2"/>
  <c r="BK156" i="2" s="1"/>
  <c r="J156" i="2" s="1"/>
  <c r="J99" i="2" s="1"/>
  <c r="J157" i="2"/>
  <c r="BF157" i="2" s="1"/>
  <c r="BI155" i="2"/>
  <c r="BH155" i="2"/>
  <c r="BG155" i="2"/>
  <c r="BE155" i="2"/>
  <c r="T155" i="2"/>
  <c r="R155" i="2"/>
  <c r="P155" i="2"/>
  <c r="BK155" i="2"/>
  <c r="J155" i="2"/>
  <c r="BF155" i="2" s="1"/>
  <c r="BI154" i="2"/>
  <c r="BH154" i="2"/>
  <c r="BG154" i="2"/>
  <c r="BE154" i="2"/>
  <c r="T154" i="2"/>
  <c r="R154" i="2"/>
  <c r="P154" i="2"/>
  <c r="BK154" i="2"/>
  <c r="J154" i="2"/>
  <c r="BF154" i="2" s="1"/>
  <c r="BI152" i="2"/>
  <c r="BH152" i="2"/>
  <c r="BG152" i="2"/>
  <c r="BE152" i="2"/>
  <c r="T152" i="2"/>
  <c r="R152" i="2"/>
  <c r="P152" i="2"/>
  <c r="BK152" i="2"/>
  <c r="J152" i="2"/>
  <c r="BF152" i="2" s="1"/>
  <c r="BI151" i="2"/>
  <c r="BH151" i="2"/>
  <c r="BG151" i="2"/>
  <c r="BE151" i="2"/>
  <c r="T151" i="2"/>
  <c r="R151" i="2"/>
  <c r="P151" i="2"/>
  <c r="BK151" i="2"/>
  <c r="J151" i="2"/>
  <c r="BF151" i="2" s="1"/>
  <c r="BI149" i="2"/>
  <c r="BH149" i="2"/>
  <c r="BG149" i="2"/>
  <c r="BE149" i="2"/>
  <c r="T149" i="2"/>
  <c r="R149" i="2"/>
  <c r="P149" i="2"/>
  <c r="BK149" i="2"/>
  <c r="J149" i="2"/>
  <c r="BF149" i="2" s="1"/>
  <c r="BI147" i="2"/>
  <c r="BH147" i="2"/>
  <c r="BG147" i="2"/>
  <c r="BE147" i="2"/>
  <c r="T147" i="2"/>
  <c r="R147" i="2"/>
  <c r="P147" i="2"/>
  <c r="BK147" i="2"/>
  <c r="J147" i="2"/>
  <c r="BF147" i="2" s="1"/>
  <c r="BI145" i="2"/>
  <c r="BH145" i="2"/>
  <c r="BG145" i="2"/>
  <c r="BE145" i="2"/>
  <c r="T145" i="2"/>
  <c r="R145" i="2"/>
  <c r="P145" i="2"/>
  <c r="BK145" i="2"/>
  <c r="J145" i="2"/>
  <c r="BF145" i="2" s="1"/>
  <c r="BI141" i="2"/>
  <c r="BH141" i="2"/>
  <c r="BG141" i="2"/>
  <c r="BE141" i="2"/>
  <c r="T141" i="2"/>
  <c r="R141" i="2"/>
  <c r="P141" i="2"/>
  <c r="BK141" i="2"/>
  <c r="J141" i="2"/>
  <c r="BF141" i="2" s="1"/>
  <c r="BI139" i="2"/>
  <c r="BH139" i="2"/>
  <c r="BG139" i="2"/>
  <c r="BE139" i="2"/>
  <c r="T139" i="2"/>
  <c r="R139" i="2"/>
  <c r="P139" i="2"/>
  <c r="BK139" i="2"/>
  <c r="J139" i="2"/>
  <c r="BF139" i="2" s="1"/>
  <c r="BI134" i="2"/>
  <c r="BH134" i="2"/>
  <c r="BG134" i="2"/>
  <c r="BE134" i="2"/>
  <c r="T134" i="2"/>
  <c r="R134" i="2"/>
  <c r="P134" i="2"/>
  <c r="BK134" i="2"/>
  <c r="J134" i="2"/>
  <c r="BF134" i="2" s="1"/>
  <c r="BI130" i="2"/>
  <c r="BH130" i="2"/>
  <c r="BG130" i="2"/>
  <c r="BE130" i="2"/>
  <c r="T130" i="2"/>
  <c r="R130" i="2"/>
  <c r="P130" i="2"/>
  <c r="BK130" i="2"/>
  <c r="J130" i="2"/>
  <c r="BF130" i="2" s="1"/>
  <c r="BI128" i="2"/>
  <c r="BH128" i="2"/>
  <c r="BG128" i="2"/>
  <c r="BE128" i="2"/>
  <c r="T128" i="2"/>
  <c r="R128" i="2"/>
  <c r="P128" i="2"/>
  <c r="BK128" i="2"/>
  <c r="J128" i="2"/>
  <c r="BF128" i="2" s="1"/>
  <c r="BI126" i="2"/>
  <c r="BH126" i="2"/>
  <c r="BG126" i="2"/>
  <c r="BE126" i="2"/>
  <c r="T126" i="2"/>
  <c r="R126" i="2"/>
  <c r="R125" i="2" s="1"/>
  <c r="P126" i="2"/>
  <c r="BK126" i="2"/>
  <c r="J126" i="2"/>
  <c r="BF126" i="2" s="1"/>
  <c r="BI123" i="2"/>
  <c r="BH123" i="2"/>
  <c r="BG123" i="2"/>
  <c r="BE123" i="2"/>
  <c r="T123" i="2"/>
  <c r="R123" i="2"/>
  <c r="P123" i="2"/>
  <c r="BK123" i="2"/>
  <c r="J123" i="2"/>
  <c r="BF123" i="2" s="1"/>
  <c r="BI122" i="2"/>
  <c r="BH122" i="2"/>
  <c r="BG122" i="2"/>
  <c r="BE122" i="2"/>
  <c r="T122" i="2"/>
  <c r="R122" i="2"/>
  <c r="P122" i="2"/>
  <c r="BK122" i="2"/>
  <c r="J122" i="2"/>
  <c r="BF122" i="2" s="1"/>
  <c r="BI120" i="2"/>
  <c r="BH120" i="2"/>
  <c r="BG120" i="2"/>
  <c r="BE120" i="2"/>
  <c r="T120" i="2"/>
  <c r="R120" i="2"/>
  <c r="R119" i="2" s="1"/>
  <c r="P120" i="2"/>
  <c r="BK120" i="2"/>
  <c r="J120" i="2"/>
  <c r="BF120" i="2" s="1"/>
  <c r="F111" i="2"/>
  <c r="E109" i="2"/>
  <c r="F87" i="2"/>
  <c r="E85" i="2"/>
  <c r="J22" i="2"/>
  <c r="E22" i="2"/>
  <c r="J90" i="2" s="1"/>
  <c r="J21" i="2"/>
  <c r="J19" i="2"/>
  <c r="E19" i="2"/>
  <c r="J113" i="2" s="1"/>
  <c r="J18" i="2"/>
  <c r="J13" i="2"/>
  <c r="F113" i="2"/>
  <c r="J12" i="2"/>
  <c r="AK27" i="1"/>
  <c r="AS94" i="1"/>
  <c r="L90" i="1"/>
  <c r="AM90" i="1"/>
  <c r="AM89" i="1"/>
  <c r="L89" i="1"/>
  <c r="AM87" i="1"/>
  <c r="L87" i="1"/>
  <c r="L85" i="1"/>
  <c r="L84" i="1"/>
  <c r="R144" i="2" l="1"/>
  <c r="R118" i="2" s="1"/>
  <c r="R117" i="2" s="1"/>
  <c r="T144" i="2"/>
  <c r="P119" i="2"/>
  <c r="BK119" i="2"/>
  <c r="J119" i="2" s="1"/>
  <c r="J96" i="2" s="1"/>
  <c r="P144" i="2"/>
  <c r="P125" i="2"/>
  <c r="F89" i="2"/>
  <c r="T119" i="2"/>
  <c r="J114" i="2"/>
  <c r="T125" i="2"/>
  <c r="F33" i="2"/>
  <c r="BB95" i="1" s="1"/>
  <c r="BB94" i="1" s="1"/>
  <c r="W34" i="1" s="1"/>
  <c r="J31" i="2"/>
  <c r="AV95" i="1" s="1"/>
  <c r="F31" i="2"/>
  <c r="AZ95" i="1" s="1"/>
  <c r="AZ94" i="1" s="1"/>
  <c r="AV94" i="1" s="1"/>
  <c r="BK144" i="2"/>
  <c r="J144" i="2" s="1"/>
  <c r="J98" i="2" s="1"/>
  <c r="F34" i="2"/>
  <c r="BC95" i="1" s="1"/>
  <c r="BC94" i="1" s="1"/>
  <c r="W35" i="1" s="1"/>
  <c r="F35" i="2"/>
  <c r="BD95" i="1" s="1"/>
  <c r="BD94" i="1" s="1"/>
  <c r="W36" i="1" s="1"/>
  <c r="BK125" i="2"/>
  <c r="F32" i="2"/>
  <c r="BA95" i="1" s="1"/>
  <c r="BA94" i="1" s="1"/>
  <c r="J89" i="2"/>
  <c r="J32" i="2"/>
  <c r="AW95" i="1" s="1"/>
  <c r="P118" i="2" l="1"/>
  <c r="P117" i="2" s="1"/>
  <c r="AU95" i="1" s="1"/>
  <c r="AU94" i="1" s="1"/>
  <c r="T118" i="2"/>
  <c r="T117" i="2" s="1"/>
  <c r="BK118" i="2"/>
  <c r="J118" i="2" s="1"/>
  <c r="J95" i="2" s="1"/>
  <c r="AX94" i="1"/>
  <c r="J125" i="2"/>
  <c r="J97" i="2" s="1"/>
  <c r="AY94" i="1"/>
  <c r="AT95" i="1"/>
  <c r="W32" i="1"/>
  <c r="W33" i="1"/>
  <c r="AW94" i="1"/>
  <c r="AK33" i="1" s="1"/>
  <c r="AK32" i="1"/>
  <c r="BK117" i="2" l="1"/>
  <c r="J117" i="2" s="1"/>
  <c r="J94" i="2" s="1"/>
  <c r="AT94" i="1"/>
  <c r="J28" i="2" l="1"/>
  <c r="J37" i="2" s="1"/>
  <c r="AG95" i="1" l="1"/>
  <c r="AG94" i="1" s="1"/>
  <c r="AN95" i="1" l="1"/>
  <c r="AK26" i="1"/>
  <c r="AK29" i="1" s="1"/>
  <c r="AK38" i="1" s="1"/>
  <c r="AN94" i="1"/>
  <c r="AN99" i="1" s="1"/>
  <c r="AG99" i="1"/>
</calcChain>
</file>

<file path=xl/sharedStrings.xml><?xml version="1.0" encoding="utf-8"?>
<sst xmlns="http://schemas.openxmlformats.org/spreadsheetml/2006/main" count="689" uniqueCount="206">
  <si>
    <t>Export Komplet</t>
  </si>
  <si>
    <t/>
  </si>
  <si>
    <t>2.0</t>
  </si>
  <si>
    <t>False</t>
  </si>
  <si>
    <t>{0d43dc7f-c2fe-4916-aef2-28996cc5a950}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</si>
  <si>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</si>
  <si>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</si>
  <si>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</si>
  <si>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</si>
  <si>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</si>
  <si>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</si>
  <si>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</si>
  <si>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b2019022</t>
  </si>
  <si>
    <t>Stavba:</t>
  </si>
  <si>
    <t>Ekonomická univerzita - chodník od autobusovej zastávka k aule - rekonštrukcia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</si>
  <si>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</si>
  <si>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</si>
  <si>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</si>
  <si>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</si>
  <si>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</si>
  <si>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</si>
  <si>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</si>
  <si>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</si>
  <si>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</si>
  <si>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</si>
  <si>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</si>
  <si>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</si>
  <si>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</si>
  <si>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</si>
  <si>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</si>
  <si>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</si>
  <si>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</si>
  <si>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</si>
  <si>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</si>
  <si>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</si>
  <si>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</si>
  <si>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</si>
  <si>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</si>
  <si>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</si>
  <si>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</si>
  <si>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</si>
  <si>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</si>
  <si>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</si>
  <si>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</si>
  <si>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</si>
  <si>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</si>
  <si>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</si>
  <si>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</si>
  <si>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</si>
  <si>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</si>
  <si>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</si>
  <si>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</si>
  <si>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</si>
  <si>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</si>
  <si>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</si>
  <si>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</si>
  <si>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</si>
  <si>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</si>
  <si>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</si>
  <si>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</si>
  <si>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</si>
  <si>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</si>
  <si>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</si>
  <si>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</si>
  <si>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</si>
  <si>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</si>
  <si>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</si>
  <si>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</si>
  <si>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</si>
  <si>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</si>
  <si>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</si>
  <si>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</si>
  <si>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</si>
  <si>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</si>
  <si>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</si>
  <si>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</si>
  <si>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</si>
  <si>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2) Ostatné náklady zo súhrnného listu</t>
  </si>
  <si>
    <t>Percent. zadanie_x000D_
[% nákladov rozpočtu]</t>
  </si>
  <si>
    <t>Zaradenie nákladov</t>
  </si>
  <si>
    <t>Celkové náklady za stavbu 1) + 2)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</si>
  <si>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</si>
  <si>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</si>
  <si>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</si>
  <si>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</si>
  <si>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</si>
  <si>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</si>
  <si>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</si>
  <si>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</si>
  <si>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</si>
  <si>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</si>
  <si>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</si>
  <si>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</si>
  <si>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</si>
  <si>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</si>
  <si>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</si>
  <si>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</si>
  <si>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</si>
  <si>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</si>
  <si>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</si>
  <si>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</si>
  <si>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</si>
  <si>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</si>
  <si>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</si>
  <si>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</si>
  <si>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</si>
  <si>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</si>
  <si>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</si>
  <si>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</si>
  <si>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113106611</t>
  </si>
  <si>
    <t>Rozoberanie zámkovej dlažby všetkých druhov v ploche do 20 m2,  -0,2600 t</t>
  </si>
  <si>
    <t>m2</t>
  </si>
  <si>
    <t>CS CENEKON 2019 01</t>
  </si>
  <si>
    <t>4</t>
  </si>
  <si>
    <t>2</t>
  </si>
  <si>
    <t>-1189129147</t>
  </si>
  <si>
    <t>VV</t>
  </si>
  <si>
    <t>"napojenie na komunikácie"18</t>
  </si>
  <si>
    <t>113107141</t>
  </si>
  <si>
    <t>Odstránenie krytu v ploche do 200 m2 asfaltového, hr. vrstvy do 50 mm,  -0,09800t</t>
  </si>
  <si>
    <t>-1458134112</t>
  </si>
  <si>
    <t>3</t>
  </si>
  <si>
    <t>113206111</t>
  </si>
  <si>
    <t>Vytrhanie obrúb betónových, s vybúraním lôžka, z krajníkov alebo obrubníkov stojatých,  -0,14500t</t>
  </si>
  <si>
    <t>m</t>
  </si>
  <si>
    <t>1700175070</t>
  </si>
  <si>
    <t>6+15</t>
  </si>
  <si>
    <t>5</t>
  </si>
  <si>
    <t>Komunikácie</t>
  </si>
  <si>
    <t>564811111</t>
  </si>
  <si>
    <t>Podklad zo štrkodrviny s rozprestretím a zhutnením, po zhutnení hr. 50 mm</t>
  </si>
  <si>
    <t>976055874</t>
  </si>
  <si>
    <t>"doplnenie po vybúranom asfalte"15,0</t>
  </si>
  <si>
    <t>564831111</t>
  </si>
  <si>
    <t>Podklad zo štrkodrviny s rozprestretím a zhutnením, po zhutnení hr. 100 mm</t>
  </si>
  <si>
    <t>-2145904901</t>
  </si>
  <si>
    <t>"podsypanie pôvodnej dlažby"18</t>
  </si>
  <si>
    <t>6</t>
  </si>
  <si>
    <t>596911143</t>
  </si>
  <si>
    <t>Kladenie betónovej zámkovej dlažby komunikácií pre peších hr. 60 mm pre peších nad 100 do 300 m2 so zriadením lôžka z kameniva hr. 30 mm</t>
  </si>
  <si>
    <t>-273104607</t>
  </si>
  <si>
    <t>283+18</t>
  </si>
  <si>
    <t>"odpočet dlažby pre nevidiacich"-44,0*0,4</t>
  </si>
  <si>
    <t>Súčet</t>
  </si>
  <si>
    <t>7</t>
  </si>
  <si>
    <t>M</t>
  </si>
  <si>
    <t>592460010600</t>
  </si>
  <si>
    <t>Dlažba betónová Low value PREMAC KLASIKO, rozmer 200x100x60 mm, sivá</t>
  </si>
  <si>
    <t>8</t>
  </si>
  <si>
    <t>1141146520</t>
  </si>
  <si>
    <t>283</t>
  </si>
  <si>
    <t>265,4*1,02 'Přepočítané koeficientom množstva</t>
  </si>
  <si>
    <t>596911331</t>
  </si>
  <si>
    <t>Kladenie dlažby pre nevidiacich hr. 60 mm do lôžka z kameniva ťaženého s vyplnením škár</t>
  </si>
  <si>
    <t>-1642756115</t>
  </si>
  <si>
    <t>44,0*0,4</t>
  </si>
  <si>
    <t>9</t>
  </si>
  <si>
    <t>592460006900</t>
  </si>
  <si>
    <t>Dlažba betónová Low value PREMAC Dlažba betónová pre nevidiacich drážková, rozmer 200x200x60 mm, červená</t>
  </si>
  <si>
    <t>-948739526</t>
  </si>
  <si>
    <t>"dlažba pre nevidiacich"44,0*0,4</t>
  </si>
  <si>
    <t>17,6*1,02 'Přepočítané koeficientom množstva</t>
  </si>
  <si>
    <t>Ostatné konštrukcie a práce-búranie</t>
  </si>
  <si>
    <t>10</t>
  </si>
  <si>
    <t>916561112</t>
  </si>
  <si>
    <t>Osadenie záhonového alebo parkového obrubníka betón., do lôžka z bet. pros. tr. C 16/20 s bočnou oporou</t>
  </si>
  <si>
    <t>1976724459</t>
  </si>
  <si>
    <t>6+109</t>
  </si>
  <si>
    <t>11</t>
  </si>
  <si>
    <t>592170001800</t>
  </si>
  <si>
    <t>Obrubník PREMAC parkový, lxšxv 1000x50x200 mm, sivá</t>
  </si>
  <si>
    <t>ks</t>
  </si>
  <si>
    <t>1242314747</t>
  </si>
  <si>
    <t>115*1,01 'Přepočítané koeficientom množstva</t>
  </si>
  <si>
    <t>12</t>
  </si>
  <si>
    <t>918101112</t>
  </si>
  <si>
    <t>Lôžko pod obrubníky, krajníky alebo obruby z dlažobných kociek z betónu prostého tr. C 16/20</t>
  </si>
  <si>
    <t>m3</t>
  </si>
  <si>
    <t>1229422278</t>
  </si>
  <si>
    <t>13</t>
  </si>
  <si>
    <t>979084216</t>
  </si>
  <si>
    <t>Vodorovná doprava vybúraných hmôt po suchu bez naloženia, ale so zložením na vzdialenosť do 5 km</t>
  </si>
  <si>
    <t>t</t>
  </si>
  <si>
    <t>-1028857808</t>
  </si>
  <si>
    <t>14</t>
  </si>
  <si>
    <t>979084219</t>
  </si>
  <si>
    <t>Príplatok k cene za každých ďalších aj začatých 5 km nad 5 km - celkovo 30 km</t>
  </si>
  <si>
    <t>1817551611</t>
  </si>
  <si>
    <t>4,515*5 'Přepočítané koeficientom množstva</t>
  </si>
  <si>
    <t>15</t>
  </si>
  <si>
    <t>979087212</t>
  </si>
  <si>
    <t>Nakladanie na dopravné prostriedky pre vodorovnú dopravu sutiny</t>
  </si>
  <si>
    <t>-734638969</t>
  </si>
  <si>
    <t>16</t>
  </si>
  <si>
    <t>979089012</t>
  </si>
  <si>
    <t>Poplatok za skladovanie - betón, tehly, dlaždice. asfalt (17 01 ), ostatné</t>
  </si>
  <si>
    <t>-1126582598</t>
  </si>
  <si>
    <t>99</t>
  </si>
  <si>
    <t>Presun hmôt HSV</t>
  </si>
  <si>
    <t>17</t>
  </si>
  <si>
    <t>998223011</t>
  </si>
  <si>
    <t>404190952</t>
  </si>
  <si>
    <t>EUBa</t>
  </si>
  <si>
    <t>(106)*0,3*0,3</t>
  </si>
  <si>
    <t>Presun hmôt pre pozemné komunikácie s krytom dláždeným  akejkoľvek dĺžky objektu</t>
  </si>
  <si>
    <t>Rekonštrukcia komunikácie v areáli Ekonomickej univerzity v Bratislave – prístup k AULE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</si>
</sst>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33">
    <xf numFmtId="0" fontId="0" fillId="0" borderId="0" xfId="0"/>
    <xf numFmtId="0" fontId="0" fillId="0" borderId="0" xfId="0" applyProtection="1"/>
    <xf numFmtId="0" fontId="20" fillId="0" borderId="23" xfId="0" applyFont="1" applyBorder="1" applyAlignment="1" applyProtection="1">
      <alignment horizontal="left" vertical="center" wrapText="1"/>
      <protection locked="0"/>
    </xf>
    <xf numFmtId="4" fontId="20" fillId="0" borderId="23" xfId="0" applyNumberFormat="1" applyFont="1" applyBorder="1" applyAlignment="1" applyProtection="1">
      <alignment vertical="center"/>
      <protection locked="0"/>
    </xf>
    <xf numFmtId="4" fontId="32" fillId="0" borderId="23" xfId="0" applyNumberFormat="1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13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3" xfId="0" applyFont="1" applyBorder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12" xfId="0" applyFont="1" applyBorder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4" fontId="22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9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0" fillId="4" borderId="0" xfId="0" applyFont="1" applyFill="1" applyAlignment="1" applyProtection="1">
      <alignment vertical="center"/>
    </xf>
    <xf numFmtId="0" fontId="4" fillId="4" borderId="6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horizontal="right" vertical="center"/>
    </xf>
    <xf numFmtId="0" fontId="4" fillId="4" borderId="7" xfId="0" applyFont="1" applyFill="1" applyBorder="1" applyAlignment="1" applyProtection="1">
      <alignment horizontal="center" vertical="center"/>
    </xf>
    <xf numFmtId="4" fontId="4" fillId="4" borderId="7" xfId="0" applyNumberFormat="1" applyFont="1" applyFill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22" fillId="0" borderId="0" xfId="0" applyFont="1" applyAlignment="1" applyProtection="1">
      <alignment horizontal="left" vertical="center"/>
    </xf>
    <xf numFmtId="4" fontId="22" fillId="0" borderId="0" xfId="0" applyNumberFormat="1" applyFont="1" applyAlignment="1" applyProtection="1"/>
    <xf numFmtId="0" fontId="0" fillId="0" borderId="11" xfId="0" applyFont="1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 applyProtection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 applyProtection="1">
      <alignment horizontal="center"/>
    </xf>
    <xf numFmtId="4" fontId="8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0" borderId="23" xfId="0" applyNumberFormat="1" applyFont="1" applyBorder="1" applyAlignment="1" applyProtection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4" fontId="0" fillId="0" borderId="0" xfId="0" applyNumberFormat="1" applyFont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32" fillId="0" borderId="23" xfId="0" applyFont="1" applyBorder="1" applyAlignment="1" applyProtection="1">
      <alignment horizontal="center" vertical="center"/>
    </xf>
    <xf numFmtId="49" fontId="32" fillId="0" borderId="23" xfId="0" applyNumberFormat="1" applyFont="1" applyBorder="1" applyAlignment="1" applyProtection="1">
      <alignment horizontal="left" vertical="center" wrapText="1"/>
    </xf>
    <xf numFmtId="0" fontId="32" fillId="0" borderId="23" xfId="0" applyFont="1" applyBorder="1" applyAlignment="1" applyProtection="1">
      <alignment horizontal="left" vertical="center" wrapText="1"/>
    </xf>
    <xf numFmtId="0" fontId="32" fillId="0" borderId="23" xfId="0" applyFont="1" applyBorder="1" applyAlignment="1" applyProtection="1">
      <alignment horizontal="center" vertical="center" wrapText="1"/>
    </xf>
    <xf numFmtId="167" fontId="32" fillId="0" borderId="23" xfId="0" applyNumberFormat="1" applyFont="1" applyBorder="1" applyAlignment="1" applyProtection="1">
      <alignment vertical="center"/>
    </xf>
    <xf numFmtId="4" fontId="32" fillId="0" borderId="23" xfId="0" applyNumberFormat="1" applyFont="1" applyBorder="1" applyAlignment="1" applyProtection="1">
      <alignment vertical="center"/>
    </xf>
    <xf numFmtId="0" fontId="33" fillId="0" borderId="3" xfId="0" applyFont="1" applyBorder="1" applyAlignment="1" applyProtection="1">
      <alignment vertical="center"/>
    </xf>
    <xf numFmtId="0" fontId="32" fillId="0" borderId="14" xfId="0" applyFont="1" applyBorder="1" applyAlignment="1" applyProtection="1">
      <alignment horizontal="left" vertical="center"/>
    </xf>
    <xf numFmtId="0" fontId="32" fillId="0" borderId="0" xfId="0" applyFont="1" applyBorder="1" applyAlignment="1" applyProtection="1">
      <alignment horizontal="center" vertical="center"/>
    </xf>
    <xf numFmtId="0" fontId="21" fillId="0" borderId="19" xfId="0" applyFont="1" applyBorder="1" applyAlignment="1" applyProtection="1">
      <alignment horizontal="left" vertical="center"/>
    </xf>
    <xf numFmtId="0" fontId="21" fillId="0" borderId="20" xfId="0" applyFont="1" applyBorder="1" applyAlignment="1" applyProtection="1">
      <alignment horizontal="center"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0" fontId="0" fillId="0" borderId="4" xfId="0" applyBorder="1" applyProtection="1"/>
    <xf numFmtId="0" fontId="14" fillId="0" borderId="0" xfId="0" applyFont="1" applyAlignment="1" applyProtection="1">
      <alignment horizontal="left" vertical="center"/>
    </xf>
    <xf numFmtId="0" fontId="15" fillId="0" borderId="5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23" fillId="0" borderId="0" xfId="1" applyFont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0" fillId="0" borderId="22" xfId="0" applyFont="1" applyBorder="1" applyAlignment="1" applyProtection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0" fontId="12" fillId="2" borderId="0" xfId="0" applyFont="1" applyFill="1" applyAlignment="1" applyProtection="1">
      <alignment horizontal="center" vertical="center"/>
    </xf>
    <xf numFmtId="4" fontId="22" fillId="4" borderId="0" xfId="0" applyNumberFormat="1" applyFont="1" applyFill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164" fontId="1" fillId="0" borderId="0" xfId="0" applyNumberFormat="1" applyFont="1" applyAlignment="1" applyProtection="1">
      <alignment horizontal="left" vertical="center"/>
    </xf>
    <xf numFmtId="4" fontId="2" fillId="0" borderId="0" xfId="0" applyNumberFormat="1" applyFont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0" fontId="18" fillId="0" borderId="11" xfId="0" applyFont="1" applyBorder="1" applyAlignment="1" applyProtection="1">
      <alignment horizontal="center" vertical="center"/>
    </xf>
    <xf numFmtId="0" fontId="18" fillId="0" borderId="12" xfId="0" applyFont="1" applyBorder="1" applyAlignment="1" applyProtection="1">
      <alignment horizontal="left"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167" fontId="0" fillId="0" borderId="0" xfId="0" applyNumberFormat="1" applyProtection="1"/>
    <xf numFmtId="0" fontId="0" fillId="0" borderId="0" xfId="0" applyProtection="1"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topLeftCell="A88" workbookViewId="0">
      <selection activeCell="AN17" sqref="AN17"/>
    </sheetView>
  </sheetViews>
  <sheetFormatPr defaultRowHeight="10"/>
  <cols>
    <col min="1" max="1" width="8.33203125" style="1" customWidth="1"/>
    <col min="2" max="2" width="1.6640625" style="1" customWidth="1"/>
    <col min="3" max="3" width="4.10937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4414062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44140625" style="1" customWidth="1"/>
    <col min="42" max="42" width="4.109375" style="1" customWidth="1"/>
    <col min="43" max="43" width="15.6640625" style="1" hidden="1" customWidth="1"/>
    <col min="44" max="44" width="13.6640625" style="1" customWidth="1"/>
    <col min="45" max="47" width="25.7773437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09375" style="1" hidden="1" customWidth="1"/>
    <col min="54" max="54" width="25" style="1" hidden="1" customWidth="1"/>
    <col min="55" max="55" width="21.6640625" style="1" hidden="1" customWidth="1"/>
    <col min="56" max="56" width="19.109375" style="1" hidden="1" customWidth="1"/>
    <col min="57" max="57" width="66.44140625" style="1" customWidth="1"/>
    <col min="58" max="70" width="8.88671875" style="1"/>
    <col min="71" max="91" width="9.33203125" style="1" hidden="1"/>
    <col min="92" max="16384" width="8.88671875" style="1"/>
  </cols>
  <sheetData>
    <row r="1" spans="1:74">
      <c r="A1" s="128" t="s">
        <v>0</v>
      </c>
      <c r="AZ1" s="128" t="s">
        <v>1</v>
      </c>
      <c r="BA1" s="128" t="s">
        <v>2</v>
      </c>
      <c r="BB1" s="128" t="s">
        <v>1</v>
      </c>
      <c r="BT1" s="128" t="s">
        <v>3</v>
      </c>
      <c r="BU1" s="128" t="s">
        <v>3</v>
      </c>
      <c r="BV1" s="128" t="s">
        <v>4</v>
      </c>
    </row>
    <row r="2" spans="1:74" ht="37" customHeight="1">
      <c r="AR2" s="180" t="s">
        <v>5</v>
      </c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S2" s="6" t="s">
        <v>6</v>
      </c>
      <c r="BT2" s="6" t="s">
        <v>7</v>
      </c>
    </row>
    <row r="3" spans="1:74" ht="7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9"/>
      <c r="BS3" s="6" t="s">
        <v>6</v>
      </c>
      <c r="BT3" s="6" t="s">
        <v>7</v>
      </c>
    </row>
    <row r="4" spans="1:74" ht="25" customHeight="1">
      <c r="B4" s="9"/>
      <c r="D4" s="10" t="s">
        <v>8</v>
      </c>
      <c r="AR4" s="9"/>
      <c r="AS4" s="129" t="s">
        <v>9</v>
      </c>
      <c r="BS4" s="6" t="s">
        <v>10</v>
      </c>
    </row>
    <row r="5" spans="1:74" ht="12" customHeight="1">
      <c r="B5" s="9"/>
      <c r="D5" s="130" t="s">
        <v>11</v>
      </c>
      <c r="K5" s="177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R5" s="9"/>
      <c r="BS5" s="6" t="s">
        <v>6</v>
      </c>
    </row>
    <row r="6" spans="1:74" ht="37" customHeight="1">
      <c r="B6" s="9"/>
      <c r="D6" s="131" t="s">
        <v>13</v>
      </c>
      <c r="K6" s="179" t="s">
        <v>14</v>
      </c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R6" s="9"/>
      <c r="BS6" s="6" t="s">
        <v>6</v>
      </c>
    </row>
    <row r="7" spans="1:74" ht="12" customHeight="1">
      <c r="B7" s="9"/>
      <c r="D7" s="14" t="s">
        <v>15</v>
      </c>
      <c r="K7" s="15" t="s">
        <v>1</v>
      </c>
      <c r="AK7" s="14" t="s">
        <v>16</v>
      </c>
      <c r="AN7" s="15" t="s">
        <v>1</v>
      </c>
      <c r="AR7" s="9"/>
      <c r="BS7" s="6" t="s">
        <v>6</v>
      </c>
    </row>
    <row r="8" spans="1:74" ht="12" customHeight="1">
      <c r="B8" s="9"/>
      <c r="D8" s="14" t="s">
        <v>17</v>
      </c>
      <c r="K8" s="15" t="s">
        <v>18</v>
      </c>
      <c r="AK8" s="14" t="s">
        <v>19</v>
      </c>
      <c r="AN8" s="15"/>
      <c r="AR8" s="9"/>
      <c r="BS8" s="6" t="s">
        <v>6</v>
      </c>
    </row>
    <row r="9" spans="1:74" ht="14.5" customHeight="1">
      <c r="B9" s="9"/>
      <c r="AR9" s="9"/>
      <c r="BS9" s="6" t="s">
        <v>6</v>
      </c>
    </row>
    <row r="10" spans="1:74" ht="12" customHeight="1">
      <c r="B10" s="9"/>
      <c r="D10" s="14" t="s">
        <v>20</v>
      </c>
      <c r="AK10" s="14" t="s">
        <v>21</v>
      </c>
      <c r="AN10" s="126" t="s">
        <v>1</v>
      </c>
      <c r="AR10" s="9"/>
      <c r="BS10" s="6" t="s">
        <v>6</v>
      </c>
    </row>
    <row r="11" spans="1:74" ht="18.399999999999999" customHeight="1">
      <c r="B11" s="9"/>
      <c r="E11" s="15" t="s">
        <v>202</v>
      </c>
      <c r="AK11" s="14" t="s">
        <v>22</v>
      </c>
      <c r="AN11" s="126" t="s">
        <v>1</v>
      </c>
      <c r="AR11" s="9"/>
      <c r="BS11" s="6" t="s">
        <v>6</v>
      </c>
    </row>
    <row r="12" spans="1:74" ht="7" customHeight="1">
      <c r="B12" s="9"/>
      <c r="AR12" s="9"/>
      <c r="BS12" s="6" t="s">
        <v>6</v>
      </c>
    </row>
    <row r="13" spans="1:74" ht="12" customHeight="1">
      <c r="B13" s="9"/>
      <c r="D13" s="14" t="s">
        <v>23</v>
      </c>
      <c r="AK13" s="14" t="s">
        <v>21</v>
      </c>
      <c r="AN13" s="5"/>
      <c r="AR13" s="9"/>
      <c r="BS13" s="6" t="s">
        <v>6</v>
      </c>
    </row>
    <row r="14" spans="1:74" ht="12.5">
      <c r="B14" s="9"/>
      <c r="E14" s="172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4"/>
      <c r="AK14" s="14" t="s">
        <v>22</v>
      </c>
      <c r="AN14" s="5"/>
      <c r="AR14" s="9"/>
      <c r="BS14" s="6" t="s">
        <v>6</v>
      </c>
    </row>
    <row r="15" spans="1:74" ht="7" customHeight="1">
      <c r="B15" s="9"/>
      <c r="AR15" s="9"/>
      <c r="BS15" s="6" t="s">
        <v>3</v>
      </c>
    </row>
    <row r="16" spans="1:74" ht="12" customHeight="1">
      <c r="B16" s="9"/>
      <c r="D16" s="14" t="s">
        <v>24</v>
      </c>
      <c r="AK16" s="14" t="s">
        <v>21</v>
      </c>
      <c r="AN16" s="15" t="s">
        <v>1</v>
      </c>
      <c r="AR16" s="9"/>
      <c r="BS16" s="6" t="s">
        <v>25</v>
      </c>
    </row>
    <row r="17" spans="2:71" ht="18.399999999999999" customHeight="1">
      <c r="B17" s="9"/>
      <c r="E17" s="15" t="s">
        <v>18</v>
      </c>
      <c r="AK17" s="14" t="s">
        <v>22</v>
      </c>
      <c r="AN17" s="15" t="s">
        <v>1</v>
      </c>
      <c r="AR17" s="9"/>
      <c r="BS17" s="6" t="s">
        <v>25</v>
      </c>
    </row>
    <row r="18" spans="2:71" ht="7" customHeight="1">
      <c r="B18" s="9"/>
      <c r="AR18" s="9"/>
      <c r="BS18" s="6" t="s">
        <v>6</v>
      </c>
    </row>
    <row r="19" spans="2:71" ht="12" customHeight="1">
      <c r="B19" s="9"/>
      <c r="D19" s="14" t="s">
        <v>26</v>
      </c>
      <c r="AK19" s="14" t="s">
        <v>21</v>
      </c>
      <c r="AN19" s="15" t="s">
        <v>1</v>
      </c>
      <c r="AR19" s="9"/>
      <c r="BS19" s="6" t="s">
        <v>6</v>
      </c>
    </row>
    <row r="20" spans="2:71" ht="18.399999999999999" customHeight="1">
      <c r="B20" s="9"/>
      <c r="E20" s="15" t="s">
        <v>18</v>
      </c>
      <c r="AK20" s="14" t="s">
        <v>22</v>
      </c>
      <c r="AN20" s="15" t="s">
        <v>1</v>
      </c>
      <c r="AR20" s="9"/>
      <c r="BS20" s="6" t="s">
        <v>25</v>
      </c>
    </row>
    <row r="21" spans="2:71" ht="7" customHeight="1">
      <c r="B21" s="9"/>
      <c r="AR21" s="9"/>
    </row>
    <row r="22" spans="2:71" ht="12" customHeight="1">
      <c r="B22" s="9"/>
      <c r="D22" s="14" t="s">
        <v>27</v>
      </c>
      <c r="AR22" s="9"/>
    </row>
    <row r="23" spans="2:71" ht="16.5" customHeight="1">
      <c r="B23" s="9"/>
      <c r="E23" s="185" t="s">
        <v>1</v>
      </c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R23" s="9"/>
    </row>
    <row r="24" spans="2:71" ht="7" customHeight="1">
      <c r="B24" s="9"/>
      <c r="AR24" s="9"/>
    </row>
    <row r="25" spans="2:71" ht="7" customHeight="1">
      <c r="B25" s="9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R25" s="9"/>
    </row>
    <row r="26" spans="2:71" ht="14.5" customHeight="1">
      <c r="B26" s="9"/>
      <c r="D26" s="133" t="s">
        <v>28</v>
      </c>
      <c r="AK26" s="187">
        <f>ROUND(AG94,2)</f>
        <v>0</v>
      </c>
      <c r="AL26" s="178"/>
      <c r="AM26" s="178"/>
      <c r="AN26" s="178"/>
      <c r="AO26" s="178"/>
      <c r="AR26" s="9"/>
    </row>
    <row r="27" spans="2:71" ht="14.5" customHeight="1">
      <c r="B27" s="9"/>
      <c r="D27" s="133" t="s">
        <v>29</v>
      </c>
      <c r="AK27" s="187">
        <f>ROUND(AG97, 2)</f>
        <v>0</v>
      </c>
      <c r="AL27" s="187"/>
      <c r="AM27" s="187"/>
      <c r="AN27" s="187"/>
      <c r="AO27" s="187"/>
      <c r="AR27" s="9"/>
    </row>
    <row r="28" spans="2:71" s="12" customFormat="1" ht="7" customHeight="1">
      <c r="B28" s="13"/>
      <c r="AR28" s="13"/>
    </row>
    <row r="29" spans="2:71" s="12" customFormat="1" ht="25.9" customHeight="1">
      <c r="B29" s="13"/>
      <c r="D29" s="134" t="s">
        <v>30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188">
        <f>ROUND(AK26 + AK27, 2)</f>
        <v>0</v>
      </c>
      <c r="AL29" s="189"/>
      <c r="AM29" s="189"/>
      <c r="AN29" s="189"/>
      <c r="AO29" s="189"/>
      <c r="AR29" s="13"/>
    </row>
    <row r="30" spans="2:71" s="12" customFormat="1" ht="7" customHeight="1">
      <c r="B30" s="13"/>
      <c r="AR30" s="13"/>
    </row>
    <row r="31" spans="2:71" s="12" customFormat="1" ht="12.5">
      <c r="B31" s="13"/>
      <c r="L31" s="190" t="s">
        <v>31</v>
      </c>
      <c r="M31" s="190"/>
      <c r="N31" s="190"/>
      <c r="O31" s="190"/>
      <c r="P31" s="190"/>
      <c r="W31" s="190" t="s">
        <v>32</v>
      </c>
      <c r="X31" s="190"/>
      <c r="Y31" s="190"/>
      <c r="Z31" s="190"/>
      <c r="AA31" s="190"/>
      <c r="AB31" s="190"/>
      <c r="AC31" s="190"/>
      <c r="AD31" s="190"/>
      <c r="AE31" s="190"/>
      <c r="AK31" s="190" t="s">
        <v>33</v>
      </c>
      <c r="AL31" s="190"/>
      <c r="AM31" s="190"/>
      <c r="AN31" s="190"/>
      <c r="AO31" s="190"/>
      <c r="AR31" s="13"/>
    </row>
    <row r="32" spans="2:71" s="136" customFormat="1" ht="14.5" customHeight="1">
      <c r="B32" s="135"/>
      <c r="D32" s="14" t="s">
        <v>34</v>
      </c>
      <c r="F32" s="14" t="s">
        <v>35</v>
      </c>
      <c r="L32" s="186">
        <v>0.2</v>
      </c>
      <c r="M32" s="176"/>
      <c r="N32" s="176"/>
      <c r="O32" s="176"/>
      <c r="P32" s="176"/>
      <c r="W32" s="175">
        <f>ROUND(AZ94 + SUM(CD97), 2)</f>
        <v>0</v>
      </c>
      <c r="X32" s="176"/>
      <c r="Y32" s="176"/>
      <c r="Z32" s="176"/>
      <c r="AA32" s="176"/>
      <c r="AB32" s="176"/>
      <c r="AC32" s="176"/>
      <c r="AD32" s="176"/>
      <c r="AE32" s="176"/>
      <c r="AK32" s="175">
        <f>ROUND(AV94 + SUM(BY97), 2)</f>
        <v>0</v>
      </c>
      <c r="AL32" s="176"/>
      <c r="AM32" s="176"/>
      <c r="AN32" s="176"/>
      <c r="AO32" s="176"/>
      <c r="AR32" s="135"/>
    </row>
    <row r="33" spans="2:44" s="136" customFormat="1" ht="14.5" customHeight="1">
      <c r="B33" s="135"/>
      <c r="F33" s="14" t="s">
        <v>36</v>
      </c>
      <c r="L33" s="186">
        <v>0.2</v>
      </c>
      <c r="M33" s="176"/>
      <c r="N33" s="176"/>
      <c r="O33" s="176"/>
      <c r="P33" s="176"/>
      <c r="W33" s="175">
        <f>ROUND(BA94 + SUM(CE97), 2)</f>
        <v>0</v>
      </c>
      <c r="X33" s="176"/>
      <c r="Y33" s="176"/>
      <c r="Z33" s="176"/>
      <c r="AA33" s="176"/>
      <c r="AB33" s="176"/>
      <c r="AC33" s="176"/>
      <c r="AD33" s="176"/>
      <c r="AE33" s="176"/>
      <c r="AK33" s="175">
        <f>ROUND(AW94 + SUM(BZ97), 2)</f>
        <v>0</v>
      </c>
      <c r="AL33" s="176"/>
      <c r="AM33" s="176"/>
      <c r="AN33" s="176"/>
      <c r="AO33" s="176"/>
      <c r="AR33" s="135"/>
    </row>
    <row r="34" spans="2:44" s="136" customFormat="1" ht="14.5" hidden="1" customHeight="1">
      <c r="B34" s="135"/>
      <c r="F34" s="14" t="s">
        <v>37</v>
      </c>
      <c r="L34" s="186">
        <v>0.2</v>
      </c>
      <c r="M34" s="176"/>
      <c r="N34" s="176"/>
      <c r="O34" s="176"/>
      <c r="P34" s="176"/>
      <c r="W34" s="175">
        <f>ROUND(BB94 + SUM(CF97), 2)</f>
        <v>0</v>
      </c>
      <c r="X34" s="176"/>
      <c r="Y34" s="176"/>
      <c r="Z34" s="176"/>
      <c r="AA34" s="176"/>
      <c r="AB34" s="176"/>
      <c r="AC34" s="176"/>
      <c r="AD34" s="176"/>
      <c r="AE34" s="176"/>
      <c r="AK34" s="175">
        <v>0</v>
      </c>
      <c r="AL34" s="176"/>
      <c r="AM34" s="176"/>
      <c r="AN34" s="176"/>
      <c r="AO34" s="176"/>
      <c r="AR34" s="135"/>
    </row>
    <row r="35" spans="2:44" s="136" customFormat="1" ht="14.5" hidden="1" customHeight="1">
      <c r="B35" s="135"/>
      <c r="F35" s="14" t="s">
        <v>38</v>
      </c>
      <c r="L35" s="186">
        <v>0.2</v>
      </c>
      <c r="M35" s="176"/>
      <c r="N35" s="176"/>
      <c r="O35" s="176"/>
      <c r="P35" s="176"/>
      <c r="W35" s="175">
        <f>ROUND(BC94 + SUM(CG97), 2)</f>
        <v>0</v>
      </c>
      <c r="X35" s="176"/>
      <c r="Y35" s="176"/>
      <c r="Z35" s="176"/>
      <c r="AA35" s="176"/>
      <c r="AB35" s="176"/>
      <c r="AC35" s="176"/>
      <c r="AD35" s="176"/>
      <c r="AE35" s="176"/>
      <c r="AK35" s="175">
        <v>0</v>
      </c>
      <c r="AL35" s="176"/>
      <c r="AM35" s="176"/>
      <c r="AN35" s="176"/>
      <c r="AO35" s="176"/>
      <c r="AR35" s="135"/>
    </row>
    <row r="36" spans="2:44" s="136" customFormat="1" ht="14.5" hidden="1" customHeight="1">
      <c r="B36" s="135"/>
      <c r="F36" s="14" t="s">
        <v>39</v>
      </c>
      <c r="L36" s="186">
        <v>0</v>
      </c>
      <c r="M36" s="176"/>
      <c r="N36" s="176"/>
      <c r="O36" s="176"/>
      <c r="P36" s="176"/>
      <c r="W36" s="175">
        <f>ROUND(BD94 + SUM(CH97), 2)</f>
        <v>0</v>
      </c>
      <c r="X36" s="176"/>
      <c r="Y36" s="176"/>
      <c r="Z36" s="176"/>
      <c r="AA36" s="176"/>
      <c r="AB36" s="176"/>
      <c r="AC36" s="176"/>
      <c r="AD36" s="176"/>
      <c r="AE36" s="176"/>
      <c r="AK36" s="175">
        <v>0</v>
      </c>
      <c r="AL36" s="176"/>
      <c r="AM36" s="176"/>
      <c r="AN36" s="176"/>
      <c r="AO36" s="176"/>
      <c r="AR36" s="135"/>
    </row>
    <row r="37" spans="2:44" s="12" customFormat="1" ht="7" customHeight="1">
      <c r="B37" s="13"/>
      <c r="AR37" s="13"/>
    </row>
    <row r="38" spans="2:44" s="12" customFormat="1" ht="25.9" customHeight="1">
      <c r="B38" s="13"/>
      <c r="C38" s="137"/>
      <c r="D38" s="138" t="s">
        <v>40</v>
      </c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40" t="s">
        <v>41</v>
      </c>
      <c r="U38" s="139"/>
      <c r="V38" s="139"/>
      <c r="W38" s="139"/>
      <c r="X38" s="199" t="s">
        <v>42</v>
      </c>
      <c r="Y38" s="192"/>
      <c r="Z38" s="192"/>
      <c r="AA38" s="192"/>
      <c r="AB38" s="192"/>
      <c r="AC38" s="139"/>
      <c r="AD38" s="139"/>
      <c r="AE38" s="139"/>
      <c r="AF38" s="139"/>
      <c r="AG38" s="139"/>
      <c r="AH38" s="139"/>
      <c r="AI38" s="139"/>
      <c r="AJ38" s="139"/>
      <c r="AK38" s="191">
        <f>SUM(AK29:AK36)</f>
        <v>0</v>
      </c>
      <c r="AL38" s="192"/>
      <c r="AM38" s="192"/>
      <c r="AN38" s="192"/>
      <c r="AO38" s="193"/>
      <c r="AP38" s="137"/>
      <c r="AQ38" s="137"/>
      <c r="AR38" s="13"/>
    </row>
    <row r="39" spans="2:44" s="12" customFormat="1" ht="7" customHeight="1">
      <c r="B39" s="13"/>
      <c r="AR39" s="13"/>
    </row>
    <row r="40" spans="2:44" s="12" customFormat="1" ht="14.5" customHeight="1">
      <c r="B40" s="13"/>
      <c r="AR40" s="13"/>
    </row>
    <row r="41" spans="2:44" ht="14.5" customHeight="1">
      <c r="B41" s="9"/>
      <c r="AR41" s="9"/>
    </row>
    <row r="42" spans="2:44" ht="14.5" customHeight="1">
      <c r="B42" s="9"/>
      <c r="AR42" s="9"/>
    </row>
    <row r="43" spans="2:44" ht="14.5" customHeight="1">
      <c r="B43" s="9"/>
      <c r="AR43" s="9"/>
    </row>
    <row r="44" spans="2:44" ht="14.5" customHeight="1">
      <c r="B44" s="9"/>
      <c r="AR44" s="9"/>
    </row>
    <row r="45" spans="2:44" ht="14.5" customHeight="1">
      <c r="B45" s="9"/>
      <c r="AR45" s="9"/>
    </row>
    <row r="46" spans="2:44" ht="14.5" customHeight="1">
      <c r="B46" s="9"/>
      <c r="AR46" s="9"/>
    </row>
    <row r="47" spans="2:44" ht="14.5" customHeight="1">
      <c r="B47" s="9"/>
      <c r="AR47" s="9"/>
    </row>
    <row r="48" spans="2:44" ht="14.5" customHeight="1">
      <c r="B48" s="9"/>
      <c r="AR48" s="9"/>
    </row>
    <row r="49" spans="2:44" s="12" customFormat="1" ht="14.5" customHeight="1">
      <c r="B49" s="13"/>
      <c r="D49" s="33" t="s">
        <v>43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3" t="s">
        <v>44</v>
      </c>
      <c r="AI49" s="34"/>
      <c r="AJ49" s="34"/>
      <c r="AK49" s="34"/>
      <c r="AL49" s="34"/>
      <c r="AM49" s="34"/>
      <c r="AN49" s="34"/>
      <c r="AO49" s="34"/>
      <c r="AR49" s="13"/>
    </row>
    <row r="50" spans="2:44">
      <c r="B50" s="9"/>
      <c r="AR50" s="9"/>
    </row>
    <row r="51" spans="2:44">
      <c r="B51" s="9"/>
      <c r="AR51" s="9"/>
    </row>
    <row r="52" spans="2:44">
      <c r="B52" s="9"/>
      <c r="AR52" s="9"/>
    </row>
    <row r="53" spans="2:44">
      <c r="B53" s="9"/>
      <c r="AR53" s="9"/>
    </row>
    <row r="54" spans="2:44">
      <c r="B54" s="9"/>
      <c r="AR54" s="9"/>
    </row>
    <row r="55" spans="2:44">
      <c r="B55" s="9"/>
      <c r="AR55" s="9"/>
    </row>
    <row r="56" spans="2:44">
      <c r="B56" s="9"/>
      <c r="AR56" s="9"/>
    </row>
    <row r="57" spans="2:44">
      <c r="B57" s="9"/>
      <c r="AR57" s="9"/>
    </row>
    <row r="58" spans="2:44">
      <c r="B58" s="9"/>
      <c r="AR58" s="9"/>
    </row>
    <row r="59" spans="2:44">
      <c r="B59" s="9"/>
      <c r="AR59" s="9"/>
    </row>
    <row r="60" spans="2:44" s="12" customFormat="1" ht="12.5">
      <c r="B60" s="13"/>
      <c r="D60" s="35" t="s">
        <v>45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5" t="s">
        <v>46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5" t="s">
        <v>45</v>
      </c>
      <c r="AI60" s="36"/>
      <c r="AJ60" s="36"/>
      <c r="AK60" s="36"/>
      <c r="AL60" s="36"/>
      <c r="AM60" s="35" t="s">
        <v>46</v>
      </c>
      <c r="AN60" s="36"/>
      <c r="AO60" s="36"/>
      <c r="AR60" s="13"/>
    </row>
    <row r="61" spans="2:44">
      <c r="B61" s="9"/>
      <c r="AR61" s="9"/>
    </row>
    <row r="62" spans="2:44">
      <c r="B62" s="9"/>
      <c r="AR62" s="9"/>
    </row>
    <row r="63" spans="2:44">
      <c r="B63" s="9"/>
      <c r="AR63" s="9"/>
    </row>
    <row r="64" spans="2:44" s="12" customFormat="1" ht="13">
      <c r="B64" s="13"/>
      <c r="D64" s="33" t="s">
        <v>47</v>
      </c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3" t="s">
        <v>48</v>
      </c>
      <c r="AI64" s="34"/>
      <c r="AJ64" s="34"/>
      <c r="AK64" s="34"/>
      <c r="AL64" s="34"/>
      <c r="AM64" s="34"/>
      <c r="AN64" s="34"/>
      <c r="AO64" s="34"/>
      <c r="AR64" s="13"/>
    </row>
    <row r="65" spans="2:44">
      <c r="B65" s="9"/>
      <c r="AR65" s="9"/>
    </row>
    <row r="66" spans="2:44">
      <c r="B66" s="9"/>
      <c r="AR66" s="9"/>
    </row>
    <row r="67" spans="2:44">
      <c r="B67" s="9"/>
      <c r="AR67" s="9"/>
    </row>
    <row r="68" spans="2:44">
      <c r="B68" s="9"/>
      <c r="AR68" s="9"/>
    </row>
    <row r="69" spans="2:44">
      <c r="B69" s="9"/>
      <c r="AR69" s="9"/>
    </row>
    <row r="70" spans="2:44">
      <c r="B70" s="9"/>
      <c r="AR70" s="9"/>
    </row>
    <row r="71" spans="2:44">
      <c r="B71" s="9"/>
      <c r="AR71" s="9"/>
    </row>
    <row r="72" spans="2:44">
      <c r="B72" s="9"/>
      <c r="AR72" s="9"/>
    </row>
    <row r="73" spans="2:44">
      <c r="B73" s="9"/>
      <c r="AR73" s="9"/>
    </row>
    <row r="74" spans="2:44">
      <c r="B74" s="9"/>
      <c r="AR74" s="9"/>
    </row>
    <row r="75" spans="2:44" s="12" customFormat="1" ht="12.5">
      <c r="B75" s="13"/>
      <c r="D75" s="35" t="s">
        <v>45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5" t="s">
        <v>46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5" t="s">
        <v>45</v>
      </c>
      <c r="AI75" s="36"/>
      <c r="AJ75" s="36"/>
      <c r="AK75" s="36"/>
      <c r="AL75" s="36"/>
      <c r="AM75" s="35" t="s">
        <v>46</v>
      </c>
      <c r="AN75" s="36"/>
      <c r="AO75" s="36"/>
      <c r="AR75" s="13"/>
    </row>
    <row r="76" spans="2:44" s="12" customFormat="1">
      <c r="B76" s="13"/>
      <c r="AR76" s="13"/>
    </row>
    <row r="77" spans="2:44" s="12" customFormat="1" ht="7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13"/>
    </row>
    <row r="81" spans="1:90" s="12" customFormat="1" ht="7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13"/>
    </row>
    <row r="82" spans="1:90" s="12" customFormat="1" ht="25" customHeight="1">
      <c r="B82" s="13"/>
      <c r="C82" s="10" t="s">
        <v>49</v>
      </c>
      <c r="AR82" s="13"/>
    </row>
    <row r="83" spans="1:90" s="12" customFormat="1" ht="7" customHeight="1">
      <c r="B83" s="13"/>
      <c r="AR83" s="13"/>
    </row>
    <row r="84" spans="1:90" s="141" customFormat="1" ht="12" customHeight="1">
      <c r="B84" s="142"/>
      <c r="C84" s="14" t="s">
        <v>11</v>
      </c>
      <c r="L84" s="141">
        <f>K5</f>
        <v>0</v>
      </c>
      <c r="AR84" s="142"/>
    </row>
    <row r="85" spans="1:90" s="143" customFormat="1" ht="37" customHeight="1">
      <c r="B85" s="144"/>
      <c r="C85" s="145" t="s">
        <v>13</v>
      </c>
      <c r="L85" s="194" t="str">
        <f>K6</f>
        <v>Ekonomická univerzita - chodník od autobusovej zastávka k aule - rekonštrukcia</v>
      </c>
      <c r="M85" s="195"/>
      <c r="N85" s="195"/>
      <c r="O85" s="195"/>
      <c r="P85" s="195"/>
      <c r="Q85" s="195"/>
      <c r="R85" s="195"/>
      <c r="S85" s="195"/>
      <c r="T85" s="195"/>
      <c r="U85" s="195"/>
      <c r="V85" s="195"/>
      <c r="W85" s="195"/>
      <c r="X85" s="195"/>
      <c r="Y85" s="195"/>
      <c r="Z85" s="195"/>
      <c r="AA85" s="195"/>
      <c r="AB85" s="195"/>
      <c r="AC85" s="195"/>
      <c r="AD85" s="195"/>
      <c r="AE85" s="195"/>
      <c r="AF85" s="195"/>
      <c r="AG85" s="195"/>
      <c r="AH85" s="195"/>
      <c r="AI85" s="195"/>
      <c r="AJ85" s="195"/>
      <c r="AK85" s="195"/>
      <c r="AL85" s="195"/>
      <c r="AM85" s="195"/>
      <c r="AN85" s="195"/>
      <c r="AO85" s="195"/>
      <c r="AR85" s="144"/>
    </row>
    <row r="86" spans="1:90" s="12" customFormat="1" ht="7" customHeight="1">
      <c r="B86" s="13"/>
      <c r="AR86" s="13"/>
    </row>
    <row r="87" spans="1:90" s="12" customFormat="1" ht="12" customHeight="1">
      <c r="B87" s="13"/>
      <c r="C87" s="14" t="s">
        <v>17</v>
      </c>
      <c r="L87" s="146" t="str">
        <f>IF(K8="","",K8)</f>
        <v xml:space="preserve"> </v>
      </c>
      <c r="AI87" s="14" t="s">
        <v>19</v>
      </c>
      <c r="AM87" s="196" t="str">
        <f>IF(AN8= "","",AN8)</f>
        <v/>
      </c>
      <c r="AN87" s="196"/>
      <c r="AR87" s="13"/>
    </row>
    <row r="88" spans="1:90" s="12" customFormat="1" ht="7" customHeight="1">
      <c r="B88" s="13"/>
      <c r="AR88" s="13"/>
    </row>
    <row r="89" spans="1:90" s="12" customFormat="1" ht="15.25" customHeight="1">
      <c r="B89" s="13"/>
      <c r="C89" s="14" t="s">
        <v>20</v>
      </c>
      <c r="L89" s="141" t="str">
        <f>IF(E11= "","",E11)</f>
        <v>EUBa</v>
      </c>
      <c r="AI89" s="14" t="s">
        <v>24</v>
      </c>
      <c r="AM89" s="197" t="str">
        <f>IF(E17="","",E17)</f>
        <v xml:space="preserve"> </v>
      </c>
      <c r="AN89" s="198"/>
      <c r="AO89" s="198"/>
      <c r="AP89" s="198"/>
      <c r="AR89" s="13"/>
      <c r="AS89" s="202" t="s">
        <v>50</v>
      </c>
      <c r="AT89" s="203"/>
      <c r="AU89" s="19"/>
      <c r="AV89" s="19"/>
      <c r="AW89" s="19"/>
      <c r="AX89" s="19"/>
      <c r="AY89" s="19"/>
      <c r="AZ89" s="19"/>
      <c r="BA89" s="19"/>
      <c r="BB89" s="19"/>
      <c r="BC89" s="19"/>
      <c r="BD89" s="147"/>
    </row>
    <row r="90" spans="1:90" s="12" customFormat="1" ht="15.25" customHeight="1">
      <c r="B90" s="13"/>
      <c r="C90" s="14" t="s">
        <v>23</v>
      </c>
      <c r="L90" s="141" t="str">
        <f>IF(E14="","",E14)</f>
        <v/>
      </c>
      <c r="AI90" s="14" t="s">
        <v>26</v>
      </c>
      <c r="AM90" s="197" t="str">
        <f>IF(E20="","",E20)</f>
        <v xml:space="preserve"> </v>
      </c>
      <c r="AN90" s="198"/>
      <c r="AO90" s="198"/>
      <c r="AP90" s="198"/>
      <c r="AR90" s="13"/>
      <c r="AS90" s="204"/>
      <c r="AT90" s="205"/>
      <c r="AU90" s="125"/>
      <c r="AV90" s="125"/>
      <c r="AW90" s="125"/>
      <c r="AX90" s="125"/>
      <c r="AY90" s="125"/>
      <c r="AZ90" s="125"/>
      <c r="BA90" s="125"/>
      <c r="BB90" s="125"/>
      <c r="BC90" s="125"/>
      <c r="BD90" s="148"/>
    </row>
    <row r="91" spans="1:90" s="12" customFormat="1" ht="10.9" customHeight="1">
      <c r="B91" s="13"/>
      <c r="AR91" s="13"/>
      <c r="AS91" s="204"/>
      <c r="AT91" s="205"/>
      <c r="AU91" s="125"/>
      <c r="AV91" s="125"/>
      <c r="AW91" s="125"/>
      <c r="AX91" s="125"/>
      <c r="AY91" s="125"/>
      <c r="AZ91" s="125"/>
      <c r="BA91" s="125"/>
      <c r="BB91" s="125"/>
      <c r="BC91" s="125"/>
      <c r="BD91" s="148"/>
    </row>
    <row r="92" spans="1:90" s="12" customFormat="1" ht="29.25" customHeight="1">
      <c r="B92" s="13"/>
      <c r="C92" s="206" t="s">
        <v>51</v>
      </c>
      <c r="D92" s="207"/>
      <c r="E92" s="207"/>
      <c r="F92" s="207"/>
      <c r="G92" s="207"/>
      <c r="H92" s="28"/>
      <c r="I92" s="208" t="s">
        <v>52</v>
      </c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207"/>
      <c r="W92" s="207"/>
      <c r="X92" s="207"/>
      <c r="Y92" s="207"/>
      <c r="Z92" s="207"/>
      <c r="AA92" s="207"/>
      <c r="AB92" s="207"/>
      <c r="AC92" s="207"/>
      <c r="AD92" s="207"/>
      <c r="AE92" s="207"/>
      <c r="AF92" s="207"/>
      <c r="AG92" s="209" t="s">
        <v>53</v>
      </c>
      <c r="AH92" s="207"/>
      <c r="AI92" s="207"/>
      <c r="AJ92" s="207"/>
      <c r="AK92" s="207"/>
      <c r="AL92" s="207"/>
      <c r="AM92" s="207"/>
      <c r="AN92" s="208" t="s">
        <v>54</v>
      </c>
      <c r="AO92" s="207"/>
      <c r="AP92" s="210"/>
      <c r="AQ92" s="149" t="s">
        <v>55</v>
      </c>
      <c r="AR92" s="13"/>
      <c r="AS92" s="60" t="s">
        <v>56</v>
      </c>
      <c r="AT92" s="61" t="s">
        <v>57</v>
      </c>
      <c r="AU92" s="61" t="s">
        <v>58</v>
      </c>
      <c r="AV92" s="61" t="s">
        <v>59</v>
      </c>
      <c r="AW92" s="61" t="s">
        <v>60</v>
      </c>
      <c r="AX92" s="61" t="s">
        <v>61</v>
      </c>
      <c r="AY92" s="61" t="s">
        <v>62</v>
      </c>
      <c r="AZ92" s="61" t="s">
        <v>63</v>
      </c>
      <c r="BA92" s="61" t="s">
        <v>64</v>
      </c>
      <c r="BB92" s="61" t="s">
        <v>65</v>
      </c>
      <c r="BC92" s="61" t="s">
        <v>66</v>
      </c>
      <c r="BD92" s="62" t="s">
        <v>67</v>
      </c>
    </row>
    <row r="93" spans="1:90" s="12" customFormat="1" ht="10.9" customHeight="1">
      <c r="B93" s="13"/>
      <c r="AR93" s="13"/>
      <c r="AS93" s="66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47"/>
    </row>
    <row r="94" spans="1:90" s="150" customFormat="1" ht="32.5" customHeight="1">
      <c r="B94" s="151"/>
      <c r="C94" s="64" t="s">
        <v>68</v>
      </c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W94" s="152"/>
      <c r="X94" s="152"/>
      <c r="Y94" s="152"/>
      <c r="Z94" s="152"/>
      <c r="AA94" s="152"/>
      <c r="AB94" s="152"/>
      <c r="AC94" s="152"/>
      <c r="AD94" s="152"/>
      <c r="AE94" s="152"/>
      <c r="AF94" s="152"/>
      <c r="AG94" s="201">
        <f>ROUND(AG95,2)</f>
        <v>0</v>
      </c>
      <c r="AH94" s="201"/>
      <c r="AI94" s="201"/>
      <c r="AJ94" s="201"/>
      <c r="AK94" s="201"/>
      <c r="AL94" s="201"/>
      <c r="AM94" s="201"/>
      <c r="AN94" s="182">
        <f>SUM(AG94,AT94)</f>
        <v>0</v>
      </c>
      <c r="AO94" s="182"/>
      <c r="AP94" s="182"/>
      <c r="AQ94" s="153" t="s">
        <v>1</v>
      </c>
      <c r="AR94" s="151"/>
      <c r="AS94" s="154">
        <f>ROUND(AS95,2)</f>
        <v>0</v>
      </c>
      <c r="AT94" s="155">
        <f>ROUND(SUM(AV94:AW94),2)</f>
        <v>0</v>
      </c>
      <c r="AU94" s="156">
        <f>ROUND(AU95,5)</f>
        <v>274.84980000000002</v>
      </c>
      <c r="AV94" s="155">
        <f>ROUND(AZ94*L32,2)</f>
        <v>0</v>
      </c>
      <c r="AW94" s="155">
        <f>ROUND(BA94*L33,2)</f>
        <v>0</v>
      </c>
      <c r="AX94" s="155">
        <f>ROUND(BB94*L32,2)</f>
        <v>0</v>
      </c>
      <c r="AY94" s="155">
        <f>ROUND(BC94*L33,2)</f>
        <v>0</v>
      </c>
      <c r="AZ94" s="155">
        <f>ROUND(AZ95,2)</f>
        <v>0</v>
      </c>
      <c r="BA94" s="155">
        <f>ROUND(BA95,2)</f>
        <v>0</v>
      </c>
      <c r="BB94" s="155">
        <f>ROUND(BB95,2)</f>
        <v>0</v>
      </c>
      <c r="BC94" s="155">
        <f>ROUND(BC95,2)</f>
        <v>0</v>
      </c>
      <c r="BD94" s="157">
        <f>ROUND(BD95,2)</f>
        <v>0</v>
      </c>
      <c r="BS94" s="158" t="s">
        <v>69</v>
      </c>
      <c r="BT94" s="158" t="s">
        <v>70</v>
      </c>
      <c r="BV94" s="158" t="s">
        <v>71</v>
      </c>
      <c r="BW94" s="158" t="s">
        <v>4</v>
      </c>
      <c r="BX94" s="158" t="s">
        <v>72</v>
      </c>
      <c r="CL94" s="158" t="s">
        <v>1</v>
      </c>
    </row>
    <row r="95" spans="1:90" s="168" customFormat="1" ht="40.5" customHeight="1">
      <c r="A95" s="159" t="s">
        <v>73</v>
      </c>
      <c r="B95" s="160"/>
      <c r="C95" s="161"/>
      <c r="D95" s="200" t="s">
        <v>12</v>
      </c>
      <c r="E95" s="200"/>
      <c r="F95" s="200"/>
      <c r="G95" s="200"/>
      <c r="H95" s="200"/>
      <c r="I95" s="162"/>
      <c r="J95" s="200" t="s">
        <v>14</v>
      </c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  <c r="W95" s="200"/>
      <c r="X95" s="200"/>
      <c r="Y95" s="200"/>
      <c r="Z95" s="200"/>
      <c r="AA95" s="200"/>
      <c r="AB95" s="200"/>
      <c r="AC95" s="200"/>
      <c r="AD95" s="200"/>
      <c r="AE95" s="200"/>
      <c r="AF95" s="200"/>
      <c r="AG95" s="183">
        <f>'Ekonomická uni...'!J28</f>
        <v>0</v>
      </c>
      <c r="AH95" s="184"/>
      <c r="AI95" s="184"/>
      <c r="AJ95" s="184"/>
      <c r="AK95" s="184"/>
      <c r="AL95" s="184"/>
      <c r="AM95" s="184"/>
      <c r="AN95" s="183">
        <f>SUM(AG95,AT95)</f>
        <v>0</v>
      </c>
      <c r="AO95" s="184"/>
      <c r="AP95" s="184"/>
      <c r="AQ95" s="163" t="s">
        <v>74</v>
      </c>
      <c r="AR95" s="160"/>
      <c r="AS95" s="164">
        <v>0</v>
      </c>
      <c r="AT95" s="165">
        <f>ROUND(SUM(AV95:AW95),2)</f>
        <v>0</v>
      </c>
      <c r="AU95" s="166">
        <f>'Ekonomická uni...'!P117</f>
        <v>274.84980300000001</v>
      </c>
      <c r="AV95" s="165">
        <f>'Ekonomická uni...'!J31</f>
        <v>0</v>
      </c>
      <c r="AW95" s="165">
        <f>'Ekonomická uni...'!J32</f>
        <v>0</v>
      </c>
      <c r="AX95" s="165">
        <f>'Ekonomická uni...'!J33</f>
        <v>0</v>
      </c>
      <c r="AY95" s="165">
        <f>'Ekonomická uni...'!J34</f>
        <v>0</v>
      </c>
      <c r="AZ95" s="165">
        <f>'Ekonomická uni...'!F31</f>
        <v>0</v>
      </c>
      <c r="BA95" s="165">
        <f>'Ekonomická uni...'!F32</f>
        <v>0</v>
      </c>
      <c r="BB95" s="165">
        <f>'Ekonomická uni...'!F33</f>
        <v>0</v>
      </c>
      <c r="BC95" s="165">
        <f>'Ekonomická uni...'!F34</f>
        <v>0</v>
      </c>
      <c r="BD95" s="167">
        <f>'Ekonomická uni...'!F35</f>
        <v>0</v>
      </c>
      <c r="BT95" s="169" t="s">
        <v>75</v>
      </c>
      <c r="BU95" s="169" t="s">
        <v>76</v>
      </c>
      <c r="BV95" s="169" t="s">
        <v>71</v>
      </c>
      <c r="BW95" s="169" t="s">
        <v>4</v>
      </c>
      <c r="BX95" s="169" t="s">
        <v>72</v>
      </c>
      <c r="CL95" s="169" t="s">
        <v>1</v>
      </c>
    </row>
    <row r="96" spans="1:90">
      <c r="B96" s="9"/>
      <c r="AR96" s="9"/>
    </row>
    <row r="97" spans="2:48" s="12" customFormat="1" ht="30" customHeight="1">
      <c r="B97" s="13"/>
      <c r="C97" s="64" t="s">
        <v>77</v>
      </c>
      <c r="AG97" s="182">
        <v>0</v>
      </c>
      <c r="AH97" s="182"/>
      <c r="AI97" s="182"/>
      <c r="AJ97" s="182"/>
      <c r="AK97" s="182"/>
      <c r="AL97" s="182"/>
      <c r="AM97" s="182"/>
      <c r="AN97" s="182">
        <v>0</v>
      </c>
      <c r="AO97" s="182"/>
      <c r="AP97" s="182"/>
      <c r="AQ97" s="170"/>
      <c r="AR97" s="13"/>
      <c r="AS97" s="60" t="s">
        <v>78</v>
      </c>
      <c r="AT97" s="61" t="s">
        <v>79</v>
      </c>
      <c r="AU97" s="61" t="s">
        <v>34</v>
      </c>
      <c r="AV97" s="62" t="s">
        <v>57</v>
      </c>
    </row>
    <row r="98" spans="2:48" s="12" customFormat="1" ht="10.9" customHeight="1">
      <c r="B98" s="13"/>
      <c r="AR98" s="13"/>
    </row>
    <row r="99" spans="2:48" s="12" customFormat="1" ht="30" customHeight="1">
      <c r="B99" s="13"/>
      <c r="C99" s="171" t="s">
        <v>80</v>
      </c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181">
        <f>ROUND(AG94 + AG97, 2)</f>
        <v>0</v>
      </c>
      <c r="AH99" s="181"/>
      <c r="AI99" s="181"/>
      <c r="AJ99" s="181"/>
      <c r="AK99" s="181"/>
      <c r="AL99" s="181"/>
      <c r="AM99" s="181"/>
      <c r="AN99" s="181">
        <f>ROUND(AN94 + AN97, 2)</f>
        <v>0</v>
      </c>
      <c r="AO99" s="181"/>
      <c r="AP99" s="181"/>
      <c r="AQ99" s="26"/>
      <c r="AR99" s="13"/>
    </row>
    <row r="100" spans="2:48" s="12" customFormat="1" ht="7" customHeight="1"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13"/>
    </row>
  </sheetData>
  <sheetProtection algorithmName="SHA-512" hashValue="QPBY31AjHrTVg+bbJgfClLapGaR9I1++nlhGniWSDDASVH50mU6HRZEpTUgjZo4FZY0+cLTHSEPwW3JAHjNDoQ==" saltValue="eZV2wbGg+KUzp2zIejuhxA==" spinCount="100000" sheet="1" objects="1" scenarios="1"/>
  <mergeCells count="47">
    <mergeCell ref="D95:H95"/>
    <mergeCell ref="J95:AF95"/>
    <mergeCell ref="AG94:AM94"/>
    <mergeCell ref="AS89:AT91"/>
    <mergeCell ref="AM90:AP90"/>
    <mergeCell ref="C92:G92"/>
    <mergeCell ref="I92:AF92"/>
    <mergeCell ref="AG92:AM92"/>
    <mergeCell ref="AN92:AP92"/>
    <mergeCell ref="AN94:AP94"/>
    <mergeCell ref="L85:AO85"/>
    <mergeCell ref="AM87:AN87"/>
    <mergeCell ref="AM89:AP89"/>
    <mergeCell ref="X38:AB38"/>
    <mergeCell ref="AK35:AO35"/>
    <mergeCell ref="L35:P35"/>
    <mergeCell ref="W34:AE34"/>
    <mergeCell ref="W33:AE33"/>
    <mergeCell ref="AK38:AO38"/>
    <mergeCell ref="L32:P32"/>
    <mergeCell ref="W32:AE32"/>
    <mergeCell ref="AK33:AO33"/>
    <mergeCell ref="L33:P33"/>
    <mergeCell ref="AK34:AO34"/>
    <mergeCell ref="L34:P34"/>
    <mergeCell ref="AG99:AM99"/>
    <mergeCell ref="AG97:AM97"/>
    <mergeCell ref="AN95:AP95"/>
    <mergeCell ref="AG95:AM95"/>
    <mergeCell ref="AN97:AP97"/>
    <mergeCell ref="AN99:AP99"/>
    <mergeCell ref="E14:AI14"/>
    <mergeCell ref="W36:AE36"/>
    <mergeCell ref="K5:AO5"/>
    <mergeCell ref="K6:AO6"/>
    <mergeCell ref="AR2:BE2"/>
    <mergeCell ref="E23:AN23"/>
    <mergeCell ref="L36:P36"/>
    <mergeCell ref="AK26:AO26"/>
    <mergeCell ref="AK36:AO36"/>
    <mergeCell ref="AK27:AO27"/>
    <mergeCell ref="AK29:AO29"/>
    <mergeCell ref="W35:AE35"/>
    <mergeCell ref="L31:P31"/>
    <mergeCell ref="W31:AE31"/>
    <mergeCell ref="AK31:AO31"/>
    <mergeCell ref="AK32:AO32"/>
  </mergeCells>
  <hyperlinks>
    <hyperlink ref="A95" location="'b2019022 - Ekonomická uni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63"/>
  <sheetViews>
    <sheetView showGridLines="0" tabSelected="1" topLeftCell="A57" zoomScaleNormal="100" workbookViewId="0">
      <selection activeCell="I7" sqref="I7"/>
    </sheetView>
  </sheetViews>
  <sheetFormatPr defaultRowHeight="10"/>
  <cols>
    <col min="1" max="1" width="8.33203125" style="1" customWidth="1"/>
    <col min="2" max="2" width="1.664062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" style="1" customWidth="1"/>
    <col min="8" max="8" width="11.44140625" style="1" customWidth="1"/>
    <col min="9" max="10" width="20.109375" style="1" customWidth="1"/>
    <col min="11" max="11" width="20.10937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32" max="43" width="8.88671875" style="1"/>
    <col min="44" max="65" width="9.33203125" style="1" hidden="1"/>
    <col min="66" max="16384" width="8.88671875" style="1"/>
  </cols>
  <sheetData>
    <row r="2" spans="2:46" ht="37" customHeight="1">
      <c r="L2" s="180" t="s">
        <v>5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AT2" s="6" t="s">
        <v>4</v>
      </c>
    </row>
    <row r="3" spans="2:46" ht="7" customHeight="1">
      <c r="B3" s="7"/>
      <c r="C3" s="8"/>
      <c r="D3" s="8"/>
      <c r="E3" s="8"/>
      <c r="F3" s="8"/>
      <c r="G3" s="8"/>
      <c r="H3" s="8"/>
      <c r="I3" s="8"/>
      <c r="J3" s="8"/>
      <c r="K3" s="8"/>
      <c r="L3" s="9"/>
      <c r="AT3" s="6" t="s">
        <v>70</v>
      </c>
    </row>
    <row r="4" spans="2:46" ht="25" customHeight="1">
      <c r="B4" s="9"/>
      <c r="C4" s="213"/>
      <c r="D4" s="226" t="s">
        <v>81</v>
      </c>
      <c r="E4" s="213"/>
      <c r="F4" s="213"/>
      <c r="G4" s="213"/>
      <c r="H4" s="213"/>
      <c r="I4" s="213"/>
      <c r="J4" s="213"/>
      <c r="L4" s="9"/>
      <c r="M4" s="11" t="s">
        <v>9</v>
      </c>
      <c r="AT4" s="6" t="s">
        <v>3</v>
      </c>
    </row>
    <row r="5" spans="2:46" ht="7" customHeight="1">
      <c r="B5" s="9"/>
      <c r="C5" s="213"/>
      <c r="D5" s="213"/>
      <c r="E5" s="213"/>
      <c r="F5" s="213"/>
      <c r="G5" s="213"/>
      <c r="H5" s="213"/>
      <c r="I5" s="213"/>
      <c r="J5" s="213"/>
      <c r="L5" s="9"/>
    </row>
    <row r="6" spans="2:46" s="12" customFormat="1" ht="12" customHeight="1">
      <c r="B6" s="13"/>
      <c r="C6" s="223"/>
      <c r="D6" s="221" t="s">
        <v>13</v>
      </c>
      <c r="E6" s="223"/>
      <c r="F6" s="223"/>
      <c r="G6" s="223"/>
      <c r="H6" s="223"/>
      <c r="I6" s="223"/>
      <c r="J6" s="223"/>
      <c r="L6" s="13"/>
    </row>
    <row r="7" spans="2:46" s="12" customFormat="1" ht="37" customHeight="1">
      <c r="B7" s="13"/>
      <c r="C7" s="223"/>
      <c r="D7" s="223"/>
      <c r="E7" s="227" t="s">
        <v>205</v>
      </c>
      <c r="F7" s="228"/>
      <c r="G7" s="228"/>
      <c r="H7" s="228"/>
      <c r="I7" s="223"/>
      <c r="J7" s="223"/>
      <c r="L7" s="13"/>
    </row>
    <row r="8" spans="2:46" s="12" customFormat="1">
      <c r="B8" s="13"/>
      <c r="C8" s="223"/>
      <c r="D8" s="223"/>
      <c r="E8" s="223"/>
      <c r="F8" s="223"/>
      <c r="G8" s="223"/>
      <c r="H8" s="223"/>
      <c r="I8" s="223"/>
      <c r="J8" s="223"/>
      <c r="L8" s="13"/>
    </row>
    <row r="9" spans="2:46" s="12" customFormat="1" ht="12" customHeight="1">
      <c r="B9" s="13"/>
      <c r="C9" s="223"/>
      <c r="D9" s="221" t="s">
        <v>15</v>
      </c>
      <c r="E9" s="223"/>
      <c r="F9" s="225" t="s">
        <v>1</v>
      </c>
      <c r="G9" s="223"/>
      <c r="H9" s="223"/>
      <c r="I9" s="221" t="s">
        <v>16</v>
      </c>
      <c r="J9" s="225" t="s">
        <v>1</v>
      </c>
      <c r="L9" s="13"/>
    </row>
    <row r="10" spans="2:46" s="12" customFormat="1" ht="12" customHeight="1">
      <c r="B10" s="13"/>
      <c r="C10" s="223"/>
      <c r="D10" s="221" t="s">
        <v>17</v>
      </c>
      <c r="E10" s="223"/>
      <c r="F10" s="225" t="s">
        <v>18</v>
      </c>
      <c r="G10" s="223"/>
      <c r="H10" s="223"/>
      <c r="I10" s="221" t="s">
        <v>19</v>
      </c>
      <c r="J10" s="222"/>
      <c r="L10" s="13"/>
    </row>
    <row r="11" spans="2:46" s="12" customFormat="1" ht="10.9" customHeight="1">
      <c r="B11" s="13"/>
      <c r="C11" s="223"/>
      <c r="D11" s="223"/>
      <c r="E11" s="223"/>
      <c r="F11" s="223"/>
      <c r="G11" s="223"/>
      <c r="H11" s="223"/>
      <c r="I11" s="223"/>
      <c r="J11" s="223"/>
      <c r="L11" s="13"/>
    </row>
    <row r="12" spans="2:46" s="12" customFormat="1" ht="12" customHeight="1">
      <c r="B12" s="13"/>
      <c r="C12" s="223"/>
      <c r="D12" s="221" t="s">
        <v>20</v>
      </c>
      <c r="E12" s="223"/>
      <c r="F12" s="223"/>
      <c r="G12" s="223"/>
      <c r="H12" s="223"/>
      <c r="I12" s="221" t="s">
        <v>21</v>
      </c>
      <c r="J12" s="225" t="str">
        <f>IF('Rekapitulácia stavby'!AN10="","",'Rekapitulácia stavby'!AN10)</f>
        <v/>
      </c>
      <c r="L12" s="13"/>
    </row>
    <row r="13" spans="2:46" s="12" customFormat="1" ht="18" customHeight="1">
      <c r="B13" s="13"/>
      <c r="C13" s="223"/>
      <c r="D13" s="223"/>
      <c r="E13" s="225" t="str">
        <f>IF('Rekapitulácia stavby'!E11="","",'Rekapitulácia stavby'!E11)</f>
        <v>EUBa</v>
      </c>
      <c r="F13" s="223"/>
      <c r="G13" s="223"/>
      <c r="H13" s="223"/>
      <c r="I13" s="221" t="s">
        <v>22</v>
      </c>
      <c r="J13" s="229" t="str">
        <f>IF('Rekapitulácia stavby'!AN11="","",'Rekapitulácia stavby'!AN11)</f>
        <v/>
      </c>
      <c r="L13" s="13"/>
    </row>
    <row r="14" spans="2:46" s="12" customFormat="1" ht="7" customHeight="1">
      <c r="B14" s="13"/>
      <c r="C14" s="223"/>
      <c r="D14" s="223"/>
      <c r="E14" s="223"/>
      <c r="F14" s="223"/>
      <c r="G14" s="223"/>
      <c r="H14" s="223"/>
      <c r="I14" s="223"/>
      <c r="J14" s="230"/>
      <c r="L14" s="13"/>
    </row>
    <row r="15" spans="2:46" s="12" customFormat="1" ht="12" customHeight="1">
      <c r="B15" s="13"/>
      <c r="C15" s="223"/>
      <c r="D15" s="221" t="s">
        <v>23</v>
      </c>
      <c r="E15" s="223"/>
      <c r="F15" s="223"/>
      <c r="G15" s="223"/>
      <c r="H15" s="223"/>
      <c r="I15" s="221" t="s">
        <v>21</v>
      </c>
      <c r="J15" s="229" t="str">
        <f>IF('Rekapitulácia stavby'!AN13="","",'Rekapitulácia stavby'!AN13)</f>
        <v/>
      </c>
      <c r="L15" s="13"/>
    </row>
    <row r="16" spans="2:46" s="12" customFormat="1" ht="18" customHeight="1">
      <c r="B16" s="13"/>
      <c r="C16" s="223"/>
      <c r="D16" s="230"/>
      <c r="E16" s="229" t="str">
        <f>IF('Rekapitulácia stavby'!E14="","",'Rekapitulácia stavby'!E14)</f>
        <v/>
      </c>
      <c r="F16" s="127"/>
      <c r="G16" s="127"/>
      <c r="H16" s="230"/>
      <c r="I16" s="221" t="s">
        <v>22</v>
      </c>
      <c r="J16" s="229" t="str">
        <f>IF('Rekapitulácia stavby'!AN14="","",'Rekapitulácia stavby'!AN14)</f>
        <v/>
      </c>
      <c r="L16" s="13"/>
    </row>
    <row r="17" spans="2:12" s="12" customFormat="1" ht="7" customHeight="1">
      <c r="B17" s="13"/>
      <c r="C17" s="223"/>
      <c r="D17" s="223"/>
      <c r="E17" s="223"/>
      <c r="F17" s="223"/>
      <c r="G17" s="223"/>
      <c r="H17" s="223"/>
      <c r="I17" s="223"/>
      <c r="J17" s="230"/>
      <c r="L17" s="13"/>
    </row>
    <row r="18" spans="2:12" s="12" customFormat="1" ht="12" customHeight="1">
      <c r="B18" s="13"/>
      <c r="C18" s="223"/>
      <c r="D18" s="221" t="s">
        <v>24</v>
      </c>
      <c r="E18" s="223"/>
      <c r="F18" s="223"/>
      <c r="G18" s="223"/>
      <c r="H18" s="223"/>
      <c r="I18" s="221" t="s">
        <v>21</v>
      </c>
      <c r="J18" s="229" t="str">
        <f>IF('Rekapitulácia stavby'!AN16="","",'Rekapitulácia stavby'!AN16)</f>
        <v/>
      </c>
      <c r="L18" s="13"/>
    </row>
    <row r="19" spans="2:12" s="12" customFormat="1" ht="18" customHeight="1">
      <c r="B19" s="13"/>
      <c r="C19" s="223"/>
      <c r="D19" s="223"/>
      <c r="E19" s="225" t="str">
        <f>IF('Rekapitulácia stavby'!E17="","",'Rekapitulácia stavby'!E17)</f>
        <v xml:space="preserve"> </v>
      </c>
      <c r="F19" s="223"/>
      <c r="G19" s="223"/>
      <c r="H19" s="223"/>
      <c r="I19" s="221" t="s">
        <v>22</v>
      </c>
      <c r="J19" s="225" t="str">
        <f>IF('Rekapitulácia stavby'!AN17="","",'Rekapitulácia stavby'!AN17)</f>
        <v/>
      </c>
      <c r="L19" s="13"/>
    </row>
    <row r="20" spans="2:12" s="12" customFormat="1" ht="7" customHeight="1">
      <c r="B20" s="13"/>
      <c r="C20" s="223"/>
      <c r="D20" s="223"/>
      <c r="E20" s="223"/>
      <c r="F20" s="223"/>
      <c r="G20" s="223"/>
      <c r="H20" s="223"/>
      <c r="I20" s="223"/>
      <c r="J20" s="223"/>
      <c r="L20" s="13"/>
    </row>
    <row r="21" spans="2:12" s="12" customFormat="1" ht="12" customHeight="1">
      <c r="B21" s="13"/>
      <c r="C21" s="223"/>
      <c r="D21" s="221" t="s">
        <v>26</v>
      </c>
      <c r="E21" s="223"/>
      <c r="F21" s="223"/>
      <c r="G21" s="223"/>
      <c r="H21" s="223"/>
      <c r="I21" s="221" t="s">
        <v>21</v>
      </c>
      <c r="J21" s="225" t="str">
        <f>IF('Rekapitulácia stavby'!AN19="","",'Rekapitulácia stavby'!AN19)</f>
        <v/>
      </c>
      <c r="L21" s="13"/>
    </row>
    <row r="22" spans="2:12" s="12" customFormat="1" ht="18" customHeight="1">
      <c r="B22" s="13"/>
      <c r="C22" s="223"/>
      <c r="D22" s="223"/>
      <c r="E22" s="225" t="str">
        <f>IF('Rekapitulácia stavby'!E20="","",'Rekapitulácia stavby'!E20)</f>
        <v xml:space="preserve"> </v>
      </c>
      <c r="F22" s="223"/>
      <c r="G22" s="223"/>
      <c r="H22" s="223"/>
      <c r="I22" s="221" t="s">
        <v>22</v>
      </c>
      <c r="J22" s="225" t="str">
        <f>IF('Rekapitulácia stavby'!AN20="","",'Rekapitulácia stavby'!AN20)</f>
        <v/>
      </c>
      <c r="L22" s="13"/>
    </row>
    <row r="23" spans="2:12" s="12" customFormat="1" ht="7" customHeight="1">
      <c r="B23" s="13"/>
      <c r="C23" s="223"/>
      <c r="D23" s="223"/>
      <c r="E23" s="223"/>
      <c r="F23" s="223"/>
      <c r="G23" s="223"/>
      <c r="H23" s="223"/>
      <c r="I23" s="223"/>
      <c r="J23" s="223"/>
      <c r="L23" s="13"/>
    </row>
    <row r="24" spans="2:12" s="12" customFormat="1" ht="12" customHeight="1">
      <c r="B24" s="13"/>
      <c r="C24" s="223"/>
      <c r="D24" s="221" t="s">
        <v>27</v>
      </c>
      <c r="E24" s="223"/>
      <c r="F24" s="223"/>
      <c r="G24" s="223"/>
      <c r="H24" s="223"/>
      <c r="I24" s="223"/>
      <c r="J24" s="223"/>
      <c r="L24" s="13"/>
    </row>
    <row r="25" spans="2:12" s="18" customFormat="1" ht="16.5" customHeight="1">
      <c r="B25" s="17"/>
      <c r="C25" s="231"/>
      <c r="D25" s="231"/>
      <c r="E25" s="232" t="s">
        <v>1</v>
      </c>
      <c r="F25" s="232"/>
      <c r="G25" s="232"/>
      <c r="H25" s="232"/>
      <c r="I25" s="231"/>
      <c r="J25" s="231"/>
      <c r="L25" s="17"/>
    </row>
    <row r="26" spans="2:12" s="12" customFormat="1" ht="7" customHeight="1">
      <c r="B26" s="13"/>
      <c r="L26" s="13"/>
    </row>
    <row r="27" spans="2:12" s="12" customFormat="1" ht="7" customHeight="1">
      <c r="B27" s="13"/>
      <c r="D27" s="19"/>
      <c r="E27" s="19"/>
      <c r="F27" s="19"/>
      <c r="G27" s="19"/>
      <c r="H27" s="19"/>
      <c r="I27" s="19"/>
      <c r="J27" s="19"/>
      <c r="K27" s="19"/>
      <c r="L27" s="13"/>
    </row>
    <row r="28" spans="2:12" s="12" customFormat="1" ht="25.4" customHeight="1">
      <c r="B28" s="13"/>
      <c r="D28" s="20" t="s">
        <v>30</v>
      </c>
      <c r="J28" s="21">
        <f>ROUND(J117, 2)</f>
        <v>0</v>
      </c>
      <c r="L28" s="13"/>
    </row>
    <row r="29" spans="2:12" s="12" customFormat="1" ht="7" customHeight="1">
      <c r="B29" s="13"/>
      <c r="D29" s="19"/>
      <c r="E29" s="19"/>
      <c r="F29" s="19"/>
      <c r="G29" s="19"/>
      <c r="H29" s="19"/>
      <c r="I29" s="19"/>
      <c r="J29" s="19"/>
      <c r="K29" s="19"/>
      <c r="L29" s="13"/>
    </row>
    <row r="30" spans="2:12" s="12" customFormat="1" ht="14.5" customHeight="1">
      <c r="B30" s="13"/>
      <c r="F30" s="22" t="s">
        <v>32</v>
      </c>
      <c r="I30" s="22" t="s">
        <v>31</v>
      </c>
      <c r="J30" s="22" t="s">
        <v>33</v>
      </c>
      <c r="L30" s="13"/>
    </row>
    <row r="31" spans="2:12" s="12" customFormat="1" ht="14.5" customHeight="1">
      <c r="B31" s="13"/>
      <c r="D31" s="23" t="s">
        <v>34</v>
      </c>
      <c r="E31" s="14" t="s">
        <v>35</v>
      </c>
      <c r="F31" s="24">
        <f>ROUND((SUM(BE117:BE157)),  2)</f>
        <v>0</v>
      </c>
      <c r="I31" s="25">
        <v>0.2</v>
      </c>
      <c r="J31" s="24">
        <f>ROUND(((SUM(BE117:BE157))*I31),  2)</f>
        <v>0</v>
      </c>
      <c r="L31" s="13"/>
    </row>
    <row r="32" spans="2:12" s="12" customFormat="1" ht="14.5" customHeight="1">
      <c r="B32" s="13"/>
      <c r="E32" s="14" t="s">
        <v>36</v>
      </c>
      <c r="F32" s="24">
        <f>ROUND((SUM(BF117:BF157)),  2)</f>
        <v>0</v>
      </c>
      <c r="I32" s="25">
        <v>0.2</v>
      </c>
      <c r="J32" s="24">
        <f>ROUND(((SUM(BF117:BF157))*I32),  2)</f>
        <v>0</v>
      </c>
      <c r="L32" s="13"/>
    </row>
    <row r="33" spans="2:12" s="12" customFormat="1" ht="14.5" hidden="1" customHeight="1">
      <c r="B33" s="13"/>
      <c r="E33" s="14" t="s">
        <v>37</v>
      </c>
      <c r="F33" s="24">
        <f>ROUND((SUM(BG117:BG157)),  2)</f>
        <v>0</v>
      </c>
      <c r="I33" s="25">
        <v>0.2</v>
      </c>
      <c r="J33" s="24">
        <f>0</f>
        <v>0</v>
      </c>
      <c r="L33" s="13"/>
    </row>
    <row r="34" spans="2:12" s="12" customFormat="1" ht="14.5" hidden="1" customHeight="1">
      <c r="B34" s="13"/>
      <c r="E34" s="14" t="s">
        <v>38</v>
      </c>
      <c r="F34" s="24">
        <f>ROUND((SUM(BH117:BH157)),  2)</f>
        <v>0</v>
      </c>
      <c r="I34" s="25">
        <v>0.2</v>
      </c>
      <c r="J34" s="24">
        <f>0</f>
        <v>0</v>
      </c>
      <c r="L34" s="13"/>
    </row>
    <row r="35" spans="2:12" s="12" customFormat="1" ht="14.5" hidden="1" customHeight="1">
      <c r="B35" s="13"/>
      <c r="E35" s="14" t="s">
        <v>39</v>
      </c>
      <c r="F35" s="24">
        <f>ROUND((SUM(BI117:BI157)),  2)</f>
        <v>0</v>
      </c>
      <c r="I35" s="25">
        <v>0</v>
      </c>
      <c r="J35" s="24">
        <f>0</f>
        <v>0</v>
      </c>
      <c r="L35" s="13"/>
    </row>
    <row r="36" spans="2:12" s="12" customFormat="1" ht="7" customHeight="1">
      <c r="B36" s="13"/>
      <c r="L36" s="13"/>
    </row>
    <row r="37" spans="2:12" s="12" customFormat="1" ht="25.4" customHeight="1">
      <c r="B37" s="13"/>
      <c r="C37" s="26"/>
      <c r="D37" s="27" t="s">
        <v>40</v>
      </c>
      <c r="E37" s="28"/>
      <c r="F37" s="28"/>
      <c r="G37" s="29" t="s">
        <v>41</v>
      </c>
      <c r="H37" s="30" t="s">
        <v>42</v>
      </c>
      <c r="I37" s="28"/>
      <c r="J37" s="31">
        <f>SUM(J28:J35)</f>
        <v>0</v>
      </c>
      <c r="K37" s="32"/>
      <c r="L37" s="13"/>
    </row>
    <row r="38" spans="2:12" s="12" customFormat="1" ht="14.5" customHeight="1">
      <c r="B38" s="13"/>
      <c r="L38" s="13"/>
    </row>
    <row r="39" spans="2:12" ht="14.5" customHeight="1">
      <c r="B39" s="9"/>
      <c r="D39" s="213"/>
      <c r="E39" s="213"/>
      <c r="F39" s="213"/>
      <c r="G39" s="213"/>
      <c r="H39" s="213"/>
      <c r="I39" s="213"/>
      <c r="J39" s="213"/>
      <c r="L39" s="9"/>
    </row>
    <row r="40" spans="2:12" ht="14.5" customHeight="1">
      <c r="B40" s="9"/>
      <c r="D40" s="213"/>
      <c r="E40" s="213"/>
      <c r="F40" s="213"/>
      <c r="G40" s="213"/>
      <c r="H40" s="213"/>
      <c r="I40" s="213"/>
      <c r="J40" s="213"/>
      <c r="L40" s="9"/>
    </row>
    <row r="41" spans="2:12" ht="14.5" customHeight="1">
      <c r="B41" s="9"/>
      <c r="D41" s="213"/>
      <c r="E41" s="213"/>
      <c r="F41" s="213"/>
      <c r="G41" s="213"/>
      <c r="H41" s="213"/>
      <c r="I41" s="213"/>
      <c r="J41" s="213"/>
      <c r="L41" s="9"/>
    </row>
    <row r="42" spans="2:12" ht="14.5" customHeight="1">
      <c r="B42" s="9"/>
      <c r="D42" s="213"/>
      <c r="E42" s="213"/>
      <c r="F42" s="213"/>
      <c r="G42" s="213"/>
      <c r="H42" s="213"/>
      <c r="I42" s="213"/>
      <c r="J42" s="213"/>
      <c r="L42" s="9"/>
    </row>
    <row r="43" spans="2:12" ht="14.5" customHeight="1">
      <c r="B43" s="9"/>
      <c r="D43" s="213"/>
      <c r="E43" s="213"/>
      <c r="F43" s="213"/>
      <c r="G43" s="213"/>
      <c r="H43" s="213"/>
      <c r="I43" s="213"/>
      <c r="J43" s="213"/>
      <c r="L43" s="9"/>
    </row>
    <row r="44" spans="2:12" ht="14.5" customHeight="1">
      <c r="B44" s="9"/>
      <c r="D44" s="213"/>
      <c r="E44" s="213"/>
      <c r="F44" s="213"/>
      <c r="G44" s="213"/>
      <c r="H44" s="213"/>
      <c r="I44" s="213"/>
      <c r="J44" s="213"/>
      <c r="L44" s="9"/>
    </row>
    <row r="45" spans="2:12" ht="14.5" customHeight="1">
      <c r="B45" s="9"/>
      <c r="D45" s="213"/>
      <c r="E45" s="213"/>
      <c r="F45" s="213"/>
      <c r="G45" s="213"/>
      <c r="H45" s="213"/>
      <c r="I45" s="213"/>
      <c r="J45" s="213"/>
      <c r="L45" s="9"/>
    </row>
    <row r="46" spans="2:12" ht="14.5" customHeight="1">
      <c r="B46" s="9"/>
      <c r="D46" s="213"/>
      <c r="E46" s="213"/>
      <c r="F46" s="213"/>
      <c r="G46" s="213"/>
      <c r="H46" s="213"/>
      <c r="I46" s="213"/>
      <c r="J46" s="213"/>
      <c r="L46" s="9"/>
    </row>
    <row r="47" spans="2:12" ht="14.5" customHeight="1">
      <c r="B47" s="9"/>
      <c r="D47" s="213"/>
      <c r="E47" s="213"/>
      <c r="F47" s="213"/>
      <c r="G47" s="213"/>
      <c r="H47" s="213"/>
      <c r="I47" s="213"/>
      <c r="J47" s="213"/>
      <c r="L47" s="9"/>
    </row>
    <row r="48" spans="2:12" ht="14.5" customHeight="1">
      <c r="B48" s="9"/>
      <c r="D48" s="213"/>
      <c r="E48" s="213"/>
      <c r="F48" s="213"/>
      <c r="G48" s="213"/>
      <c r="H48" s="213"/>
      <c r="I48" s="213"/>
      <c r="J48" s="213"/>
      <c r="L48" s="9"/>
    </row>
    <row r="49" spans="2:12" ht="14.5" customHeight="1">
      <c r="B49" s="9"/>
      <c r="D49" s="213"/>
      <c r="E49" s="213"/>
      <c r="F49" s="213"/>
      <c r="G49" s="213"/>
      <c r="H49" s="213"/>
      <c r="I49" s="213"/>
      <c r="J49" s="213"/>
      <c r="L49" s="9"/>
    </row>
    <row r="50" spans="2:12" s="12" customFormat="1" ht="14.5" customHeight="1">
      <c r="B50" s="13"/>
      <c r="D50" s="214" t="s">
        <v>43</v>
      </c>
      <c r="E50" s="215"/>
      <c r="F50" s="215"/>
      <c r="G50" s="214" t="s">
        <v>44</v>
      </c>
      <c r="H50" s="215"/>
      <c r="I50" s="215"/>
      <c r="J50" s="215"/>
      <c r="K50" s="34"/>
      <c r="L50" s="13"/>
    </row>
    <row r="51" spans="2:12">
      <c r="B51" s="9"/>
      <c r="D51" s="213"/>
      <c r="E51" s="213"/>
      <c r="F51" s="213"/>
      <c r="G51" s="213"/>
      <c r="H51" s="213"/>
      <c r="I51" s="213"/>
      <c r="J51" s="213"/>
      <c r="L51" s="9"/>
    </row>
    <row r="52" spans="2:12">
      <c r="B52" s="9"/>
      <c r="D52" s="213"/>
      <c r="E52" s="213"/>
      <c r="F52" s="213"/>
      <c r="G52" s="213"/>
      <c r="H52" s="213"/>
      <c r="I52" s="213"/>
      <c r="J52" s="213"/>
      <c r="L52" s="9"/>
    </row>
    <row r="53" spans="2:12">
      <c r="B53" s="9"/>
      <c r="D53" s="213"/>
      <c r="E53" s="213"/>
      <c r="F53" s="213"/>
      <c r="G53" s="213"/>
      <c r="H53" s="213"/>
      <c r="I53" s="213"/>
      <c r="J53" s="213"/>
      <c r="L53" s="9"/>
    </row>
    <row r="54" spans="2:12">
      <c r="B54" s="9"/>
      <c r="D54" s="213"/>
      <c r="E54" s="213"/>
      <c r="F54" s="213"/>
      <c r="G54" s="213"/>
      <c r="H54" s="213"/>
      <c r="I54" s="213"/>
      <c r="J54" s="213"/>
      <c r="L54" s="9"/>
    </row>
    <row r="55" spans="2:12">
      <c r="B55" s="9"/>
      <c r="D55" s="213"/>
      <c r="E55" s="213"/>
      <c r="F55" s="213"/>
      <c r="G55" s="213"/>
      <c r="H55" s="213"/>
      <c r="I55" s="213"/>
      <c r="J55" s="213"/>
      <c r="L55" s="9"/>
    </row>
    <row r="56" spans="2:12">
      <c r="B56" s="9"/>
      <c r="D56" s="213"/>
      <c r="E56" s="213"/>
      <c r="F56" s="213"/>
      <c r="G56" s="213"/>
      <c r="H56" s="213"/>
      <c r="I56" s="213"/>
      <c r="J56" s="213"/>
      <c r="L56" s="9"/>
    </row>
    <row r="57" spans="2:12">
      <c r="B57" s="9"/>
      <c r="D57" s="213"/>
      <c r="E57" s="213"/>
      <c r="F57" s="213"/>
      <c r="G57" s="213"/>
      <c r="H57" s="213"/>
      <c r="I57" s="213"/>
      <c r="J57" s="213"/>
      <c r="L57" s="9"/>
    </row>
    <row r="58" spans="2:12">
      <c r="B58" s="9"/>
      <c r="D58" s="213"/>
      <c r="E58" s="213"/>
      <c r="F58" s="213"/>
      <c r="G58" s="213"/>
      <c r="H58" s="213"/>
      <c r="I58" s="213"/>
      <c r="J58" s="213"/>
      <c r="L58" s="9"/>
    </row>
    <row r="59" spans="2:12">
      <c r="B59" s="9"/>
      <c r="D59" s="213"/>
      <c r="E59" s="213"/>
      <c r="F59" s="213"/>
      <c r="G59" s="213"/>
      <c r="H59" s="213"/>
      <c r="I59" s="213"/>
      <c r="J59" s="213"/>
      <c r="L59" s="9"/>
    </row>
    <row r="60" spans="2:12">
      <c r="B60" s="9"/>
      <c r="D60" s="213"/>
      <c r="E60" s="213"/>
      <c r="F60" s="213"/>
      <c r="G60" s="213"/>
      <c r="H60" s="213"/>
      <c r="I60" s="213"/>
      <c r="J60" s="213"/>
      <c r="L60" s="9"/>
    </row>
    <row r="61" spans="2:12" s="12" customFormat="1" ht="12.5">
      <c r="B61" s="13"/>
      <c r="D61" s="216" t="s">
        <v>45</v>
      </c>
      <c r="E61" s="217"/>
      <c r="F61" s="218" t="s">
        <v>46</v>
      </c>
      <c r="G61" s="216" t="s">
        <v>45</v>
      </c>
      <c r="H61" s="217"/>
      <c r="I61" s="217"/>
      <c r="J61" s="219" t="s">
        <v>46</v>
      </c>
      <c r="K61" s="36"/>
      <c r="L61" s="13"/>
    </row>
    <row r="62" spans="2:12">
      <c r="B62" s="9"/>
      <c r="D62" s="213"/>
      <c r="E62" s="213"/>
      <c r="F62" s="213"/>
      <c r="G62" s="213"/>
      <c r="H62" s="213"/>
      <c r="I62" s="213"/>
      <c r="J62" s="213"/>
      <c r="L62" s="9"/>
    </row>
    <row r="63" spans="2:12">
      <c r="B63" s="9"/>
      <c r="D63" s="213"/>
      <c r="E63" s="213"/>
      <c r="F63" s="213"/>
      <c r="G63" s="213"/>
      <c r="H63" s="213"/>
      <c r="I63" s="213"/>
      <c r="J63" s="213"/>
      <c r="L63" s="9"/>
    </row>
    <row r="64" spans="2:12">
      <c r="B64" s="9"/>
      <c r="D64" s="213"/>
      <c r="E64" s="213"/>
      <c r="F64" s="213"/>
      <c r="G64" s="213"/>
      <c r="H64" s="213"/>
      <c r="I64" s="213"/>
      <c r="J64" s="213"/>
      <c r="L64" s="9"/>
    </row>
    <row r="65" spans="2:12" s="12" customFormat="1" ht="13">
      <c r="B65" s="13"/>
      <c r="D65" s="214" t="s">
        <v>47</v>
      </c>
      <c r="E65" s="215"/>
      <c r="F65" s="215"/>
      <c r="G65" s="214" t="s">
        <v>48</v>
      </c>
      <c r="H65" s="215"/>
      <c r="I65" s="215"/>
      <c r="J65" s="215"/>
      <c r="K65" s="34"/>
      <c r="L65" s="13"/>
    </row>
    <row r="66" spans="2:12">
      <c r="B66" s="9"/>
      <c r="D66" s="213"/>
      <c r="E66" s="213"/>
      <c r="F66" s="213"/>
      <c r="G66" s="213"/>
      <c r="H66" s="213"/>
      <c r="I66" s="213"/>
      <c r="J66" s="213"/>
      <c r="L66" s="9"/>
    </row>
    <row r="67" spans="2:12">
      <c r="B67" s="9"/>
      <c r="D67" s="213"/>
      <c r="E67" s="213"/>
      <c r="F67" s="213"/>
      <c r="G67" s="213"/>
      <c r="H67" s="213"/>
      <c r="I67" s="213"/>
      <c r="J67" s="213"/>
      <c r="L67" s="9"/>
    </row>
    <row r="68" spans="2:12">
      <c r="B68" s="9"/>
      <c r="D68" s="213"/>
      <c r="E68" s="213"/>
      <c r="F68" s="213"/>
      <c r="G68" s="213"/>
      <c r="H68" s="213"/>
      <c r="I68" s="213"/>
      <c r="J68" s="213"/>
      <c r="L68" s="9"/>
    </row>
    <row r="69" spans="2:12">
      <c r="B69" s="9"/>
      <c r="D69" s="213"/>
      <c r="E69" s="213"/>
      <c r="F69" s="213"/>
      <c r="G69" s="213"/>
      <c r="H69" s="213"/>
      <c r="I69" s="213"/>
      <c r="J69" s="213"/>
      <c r="L69" s="9"/>
    </row>
    <row r="70" spans="2:12">
      <c r="B70" s="9"/>
      <c r="D70" s="213"/>
      <c r="E70" s="213"/>
      <c r="F70" s="213"/>
      <c r="G70" s="213"/>
      <c r="H70" s="213"/>
      <c r="I70" s="213"/>
      <c r="J70" s="213"/>
      <c r="L70" s="9"/>
    </row>
    <row r="71" spans="2:12">
      <c r="B71" s="9"/>
      <c r="D71" s="213"/>
      <c r="E71" s="213"/>
      <c r="F71" s="213"/>
      <c r="G71" s="213"/>
      <c r="H71" s="213"/>
      <c r="I71" s="213"/>
      <c r="J71" s="213"/>
      <c r="L71" s="9"/>
    </row>
    <row r="72" spans="2:12">
      <c r="B72" s="9"/>
      <c r="D72" s="213"/>
      <c r="E72" s="213"/>
      <c r="F72" s="213"/>
      <c r="G72" s="213"/>
      <c r="H72" s="213"/>
      <c r="I72" s="213"/>
      <c r="J72" s="213"/>
      <c r="L72" s="9"/>
    </row>
    <row r="73" spans="2:12">
      <c r="B73" s="9"/>
      <c r="D73" s="213"/>
      <c r="E73" s="213"/>
      <c r="F73" s="213"/>
      <c r="G73" s="213"/>
      <c r="H73" s="213"/>
      <c r="I73" s="213"/>
      <c r="J73" s="213"/>
      <c r="L73" s="9"/>
    </row>
    <row r="74" spans="2:12">
      <c r="B74" s="9"/>
      <c r="D74" s="213"/>
      <c r="E74" s="213"/>
      <c r="F74" s="213"/>
      <c r="G74" s="213"/>
      <c r="H74" s="213"/>
      <c r="I74" s="213"/>
      <c r="J74" s="213"/>
      <c r="L74" s="9"/>
    </row>
    <row r="75" spans="2:12">
      <c r="B75" s="9"/>
      <c r="D75" s="213"/>
      <c r="E75" s="213"/>
      <c r="F75" s="213"/>
      <c r="G75" s="213"/>
      <c r="H75" s="213"/>
      <c r="I75" s="213"/>
      <c r="J75" s="213"/>
      <c r="L75" s="9"/>
    </row>
    <row r="76" spans="2:12" s="12" customFormat="1" ht="12.5">
      <c r="B76" s="13"/>
      <c r="D76" s="216" t="s">
        <v>45</v>
      </c>
      <c r="E76" s="217"/>
      <c r="F76" s="218" t="s">
        <v>46</v>
      </c>
      <c r="G76" s="216" t="s">
        <v>45</v>
      </c>
      <c r="H76" s="217"/>
      <c r="I76" s="217"/>
      <c r="J76" s="219" t="s">
        <v>46</v>
      </c>
      <c r="K76" s="36"/>
      <c r="L76" s="13"/>
    </row>
    <row r="77" spans="2:12" s="12" customFormat="1" ht="14.5" customHeight="1">
      <c r="B77" s="37"/>
      <c r="C77" s="38"/>
      <c r="D77" s="220"/>
      <c r="E77" s="220"/>
      <c r="F77" s="220"/>
      <c r="G77" s="220"/>
      <c r="H77" s="220"/>
      <c r="I77" s="220"/>
      <c r="J77" s="220"/>
      <c r="K77" s="38"/>
      <c r="L77" s="13"/>
    </row>
    <row r="81" spans="2:47" s="12" customFormat="1" ht="7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3"/>
    </row>
    <row r="82" spans="2:47" s="12" customFormat="1" ht="25" customHeight="1">
      <c r="B82" s="13"/>
      <c r="C82" s="10" t="s">
        <v>82</v>
      </c>
      <c r="L82" s="13"/>
    </row>
    <row r="83" spans="2:47" s="12" customFormat="1" ht="7" customHeight="1">
      <c r="B83" s="13"/>
      <c r="L83" s="13"/>
    </row>
    <row r="84" spans="2:47" s="12" customFormat="1" ht="12" customHeight="1">
      <c r="B84" s="13"/>
      <c r="C84" s="14" t="s">
        <v>13</v>
      </c>
      <c r="L84" s="13"/>
    </row>
    <row r="85" spans="2:47" s="12" customFormat="1" ht="37.5" customHeight="1">
      <c r="B85" s="13"/>
      <c r="E85" s="194" t="str">
        <f>E7</f>
        <v>Rekonštrukcia komunikácie v areáli Ekonomickej univerzity v Bratislave – prístup k AULE</v>
      </c>
      <c r="F85" s="211"/>
      <c r="G85" s="211"/>
      <c r="H85" s="211"/>
      <c r="L85" s="13"/>
    </row>
    <row r="86" spans="2:47" s="12" customFormat="1" ht="7" customHeight="1">
      <c r="B86" s="13"/>
      <c r="L86" s="13"/>
    </row>
    <row r="87" spans="2:47" s="12" customFormat="1" ht="12" customHeight="1">
      <c r="B87" s="13"/>
      <c r="C87" s="14" t="s">
        <v>17</v>
      </c>
      <c r="E87" s="223"/>
      <c r="F87" s="225" t="str">
        <f>F10</f>
        <v xml:space="preserve"> </v>
      </c>
      <c r="I87" s="221" t="s">
        <v>19</v>
      </c>
      <c r="J87" s="222"/>
      <c r="L87" s="13"/>
    </row>
    <row r="88" spans="2:47" s="12" customFormat="1" ht="7" customHeight="1">
      <c r="B88" s="13"/>
      <c r="E88" s="223"/>
      <c r="F88" s="223"/>
      <c r="I88" s="223"/>
      <c r="J88" s="223"/>
      <c r="L88" s="13"/>
    </row>
    <row r="89" spans="2:47" s="12" customFormat="1" ht="15.25" customHeight="1">
      <c r="B89" s="13"/>
      <c r="C89" s="14" t="s">
        <v>20</v>
      </c>
      <c r="E89" s="223"/>
      <c r="F89" s="225" t="str">
        <f>E13</f>
        <v>EUBa</v>
      </c>
      <c r="I89" s="221" t="s">
        <v>24</v>
      </c>
      <c r="J89" s="224" t="str">
        <f>E19</f>
        <v xml:space="preserve"> </v>
      </c>
      <c r="L89" s="13"/>
    </row>
    <row r="90" spans="2:47" s="12" customFormat="1" ht="15.25" customHeight="1">
      <c r="B90" s="13"/>
      <c r="C90" s="14" t="s">
        <v>23</v>
      </c>
      <c r="E90" s="223"/>
      <c r="F90" s="225"/>
      <c r="I90" s="221" t="s">
        <v>26</v>
      </c>
      <c r="J90" s="224" t="str">
        <f>E22</f>
        <v xml:space="preserve"> </v>
      </c>
      <c r="L90" s="13"/>
    </row>
    <row r="91" spans="2:47" s="12" customFormat="1" ht="10.4" customHeight="1">
      <c r="B91" s="13"/>
      <c r="L91" s="13"/>
    </row>
    <row r="92" spans="2:47" s="12" customFormat="1" ht="29.25" customHeight="1">
      <c r="B92" s="13"/>
      <c r="C92" s="42" t="s">
        <v>83</v>
      </c>
      <c r="D92" s="26"/>
      <c r="E92" s="26"/>
      <c r="F92" s="26"/>
      <c r="G92" s="26"/>
      <c r="H92" s="26"/>
      <c r="I92" s="26"/>
      <c r="J92" s="43" t="s">
        <v>84</v>
      </c>
      <c r="K92" s="26"/>
      <c r="L92" s="13"/>
    </row>
    <row r="93" spans="2:47" s="12" customFormat="1" ht="10.4" customHeight="1">
      <c r="B93" s="13"/>
      <c r="L93" s="13"/>
    </row>
    <row r="94" spans="2:47" s="12" customFormat="1" ht="22.9" customHeight="1">
      <c r="B94" s="13"/>
      <c r="C94" s="44" t="s">
        <v>85</v>
      </c>
      <c r="J94" s="21">
        <f>J117</f>
        <v>0</v>
      </c>
      <c r="L94" s="13"/>
      <c r="AU94" s="6" t="s">
        <v>86</v>
      </c>
    </row>
    <row r="95" spans="2:47" s="46" customFormat="1" ht="25" customHeight="1">
      <c r="B95" s="45"/>
      <c r="D95" s="47" t="s">
        <v>87</v>
      </c>
      <c r="E95" s="48"/>
      <c r="F95" s="48"/>
      <c r="G95" s="48"/>
      <c r="H95" s="48"/>
      <c r="I95" s="48"/>
      <c r="J95" s="49">
        <f>J118</f>
        <v>0</v>
      </c>
      <c r="L95" s="45"/>
    </row>
    <row r="96" spans="2:47" s="51" customFormat="1" ht="19.899999999999999" customHeight="1">
      <c r="B96" s="50"/>
      <c r="D96" s="52" t="s">
        <v>88</v>
      </c>
      <c r="E96" s="53"/>
      <c r="F96" s="53"/>
      <c r="G96" s="53"/>
      <c r="H96" s="53"/>
      <c r="I96" s="53"/>
      <c r="J96" s="54">
        <f>J119</f>
        <v>0</v>
      </c>
      <c r="L96" s="50"/>
    </row>
    <row r="97" spans="2:12" s="51" customFormat="1" ht="19.899999999999999" customHeight="1">
      <c r="B97" s="50"/>
      <c r="D97" s="52" t="s">
        <v>89</v>
      </c>
      <c r="E97" s="53"/>
      <c r="F97" s="53"/>
      <c r="G97" s="53"/>
      <c r="H97" s="53"/>
      <c r="I97" s="53"/>
      <c r="J97" s="54">
        <f>J125</f>
        <v>0</v>
      </c>
      <c r="L97" s="50"/>
    </row>
    <row r="98" spans="2:12" s="51" customFormat="1" ht="19.899999999999999" customHeight="1">
      <c r="B98" s="50"/>
      <c r="D98" s="52" t="s">
        <v>90</v>
      </c>
      <c r="E98" s="53"/>
      <c r="F98" s="53"/>
      <c r="G98" s="53"/>
      <c r="H98" s="53"/>
      <c r="I98" s="53"/>
      <c r="J98" s="54">
        <f>J144</f>
        <v>0</v>
      </c>
      <c r="L98" s="50"/>
    </row>
    <row r="99" spans="2:12" s="51" customFormat="1" ht="19.899999999999999" customHeight="1">
      <c r="B99" s="50"/>
      <c r="D99" s="52" t="s">
        <v>91</v>
      </c>
      <c r="E99" s="53"/>
      <c r="F99" s="53"/>
      <c r="G99" s="53"/>
      <c r="H99" s="53"/>
      <c r="I99" s="53"/>
      <c r="J99" s="54">
        <f>J156</f>
        <v>0</v>
      </c>
      <c r="L99" s="50"/>
    </row>
    <row r="100" spans="2:12" s="12" customFormat="1" ht="21.75" customHeight="1">
      <c r="B100" s="13"/>
      <c r="L100" s="13"/>
    </row>
    <row r="101" spans="2:12" s="12" customFormat="1" ht="7" customHeight="1"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13"/>
    </row>
    <row r="105" spans="2:12" s="12" customFormat="1" ht="7" customHeight="1"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13"/>
    </row>
    <row r="106" spans="2:12" s="12" customFormat="1" ht="25" customHeight="1">
      <c r="B106" s="13"/>
      <c r="C106" s="10" t="s">
        <v>92</v>
      </c>
      <c r="L106" s="13"/>
    </row>
    <row r="107" spans="2:12" s="12" customFormat="1" ht="7" customHeight="1">
      <c r="B107" s="13"/>
      <c r="L107" s="13"/>
    </row>
    <row r="108" spans="2:12" s="12" customFormat="1" ht="12" customHeight="1">
      <c r="B108" s="13"/>
      <c r="C108" s="14" t="s">
        <v>13</v>
      </c>
      <c r="L108" s="13"/>
    </row>
    <row r="109" spans="2:12" s="12" customFormat="1" ht="32.25" customHeight="1">
      <c r="B109" s="13"/>
      <c r="E109" s="194" t="str">
        <f>E7</f>
        <v>Rekonštrukcia komunikácie v areáli Ekonomickej univerzity v Bratislave – prístup k AULE</v>
      </c>
      <c r="F109" s="211"/>
      <c r="G109" s="211"/>
      <c r="H109" s="211"/>
      <c r="L109" s="13"/>
    </row>
    <row r="110" spans="2:12" s="12" customFormat="1" ht="7" customHeight="1">
      <c r="B110" s="13"/>
      <c r="L110" s="13"/>
    </row>
    <row r="111" spans="2:12" s="12" customFormat="1" ht="12" customHeight="1">
      <c r="B111" s="13"/>
      <c r="C111" s="14" t="s">
        <v>17</v>
      </c>
      <c r="F111" s="15" t="str">
        <f>F10</f>
        <v xml:space="preserve"> </v>
      </c>
      <c r="I111" s="14" t="s">
        <v>19</v>
      </c>
      <c r="J111" s="16"/>
      <c r="L111" s="13"/>
    </row>
    <row r="112" spans="2:12" s="12" customFormat="1" ht="7" customHeight="1">
      <c r="B112" s="13"/>
      <c r="L112" s="13"/>
    </row>
    <row r="113" spans="2:65" s="12" customFormat="1" ht="15.25" customHeight="1">
      <c r="B113" s="13"/>
      <c r="C113" s="14" t="s">
        <v>20</v>
      </c>
      <c r="F113" s="15" t="str">
        <f>E13</f>
        <v>EUBa</v>
      </c>
      <c r="I113" s="14" t="s">
        <v>24</v>
      </c>
      <c r="J113" s="41" t="str">
        <f>E19</f>
        <v xml:space="preserve"> </v>
      </c>
      <c r="L113" s="13"/>
    </row>
    <row r="114" spans="2:65" s="12" customFormat="1" ht="15.25" customHeight="1">
      <c r="B114" s="13"/>
      <c r="C114" s="14" t="s">
        <v>23</v>
      </c>
      <c r="F114" s="15" t="str">
        <f>E16</f>
        <v/>
      </c>
      <c r="I114" s="14" t="s">
        <v>26</v>
      </c>
      <c r="J114" s="41" t="str">
        <f>E22</f>
        <v xml:space="preserve"> </v>
      </c>
      <c r="L114" s="13"/>
    </row>
    <row r="115" spans="2:65" s="12" customFormat="1" ht="10.4" customHeight="1">
      <c r="B115" s="13"/>
      <c r="L115" s="13"/>
    </row>
    <row r="116" spans="2:65" s="63" customFormat="1" ht="29.25" customHeight="1">
      <c r="B116" s="55"/>
      <c r="C116" s="56" t="s">
        <v>93</v>
      </c>
      <c r="D116" s="57" t="s">
        <v>55</v>
      </c>
      <c r="E116" s="57" t="s">
        <v>51</v>
      </c>
      <c r="F116" s="57" t="s">
        <v>52</v>
      </c>
      <c r="G116" s="57" t="s">
        <v>94</v>
      </c>
      <c r="H116" s="57" t="s">
        <v>95</v>
      </c>
      <c r="I116" s="57" t="s">
        <v>96</v>
      </c>
      <c r="J116" s="58" t="s">
        <v>84</v>
      </c>
      <c r="K116" s="59" t="s">
        <v>97</v>
      </c>
      <c r="L116" s="55"/>
      <c r="M116" s="60" t="s">
        <v>1</v>
      </c>
      <c r="N116" s="61" t="s">
        <v>34</v>
      </c>
      <c r="O116" s="61" t="s">
        <v>98</v>
      </c>
      <c r="P116" s="61" t="s">
        <v>99</v>
      </c>
      <c r="Q116" s="61" t="s">
        <v>100</v>
      </c>
      <c r="R116" s="61" t="s">
        <v>101</v>
      </c>
      <c r="S116" s="61" t="s">
        <v>102</v>
      </c>
      <c r="T116" s="62" t="s">
        <v>103</v>
      </c>
    </row>
    <row r="117" spans="2:65" s="12" customFormat="1" ht="22.9" customHeight="1">
      <c r="B117" s="13"/>
      <c r="C117" s="64" t="s">
        <v>85</v>
      </c>
      <c r="J117" s="65">
        <f>BK117</f>
        <v>0</v>
      </c>
      <c r="L117" s="13"/>
      <c r="M117" s="66"/>
      <c r="N117" s="19"/>
      <c r="O117" s="19"/>
      <c r="P117" s="67">
        <f>P118</f>
        <v>274.84980300000001</v>
      </c>
      <c r="Q117" s="19"/>
      <c r="R117" s="67">
        <f>R118</f>
        <v>104.77027620000001</v>
      </c>
      <c r="S117" s="19"/>
      <c r="T117" s="68">
        <f>T118</f>
        <v>4.5149999999999997</v>
      </c>
      <c r="AT117" s="6" t="s">
        <v>69</v>
      </c>
      <c r="AU117" s="6" t="s">
        <v>86</v>
      </c>
      <c r="BK117" s="69">
        <f>BK118</f>
        <v>0</v>
      </c>
    </row>
    <row r="118" spans="2:65" s="71" customFormat="1" ht="25.9" customHeight="1">
      <c r="B118" s="70"/>
      <c r="D118" s="72" t="s">
        <v>69</v>
      </c>
      <c r="E118" s="73" t="s">
        <v>104</v>
      </c>
      <c r="F118" s="73" t="s">
        <v>105</v>
      </c>
      <c r="J118" s="74">
        <f>BK118</f>
        <v>0</v>
      </c>
      <c r="L118" s="70"/>
      <c r="M118" s="75"/>
      <c r="N118" s="76"/>
      <c r="O118" s="76"/>
      <c r="P118" s="77">
        <f>P119+P125+P144+P156</f>
        <v>274.84980300000001</v>
      </c>
      <c r="Q118" s="76"/>
      <c r="R118" s="77">
        <f>R119+R125+R144+R156</f>
        <v>104.77027620000001</v>
      </c>
      <c r="S118" s="76"/>
      <c r="T118" s="78">
        <f>T119+T125+T144+T156</f>
        <v>4.5149999999999997</v>
      </c>
      <c r="AR118" s="72" t="s">
        <v>75</v>
      </c>
      <c r="AT118" s="79" t="s">
        <v>69</v>
      </c>
      <c r="AU118" s="79" t="s">
        <v>70</v>
      </c>
      <c r="AY118" s="72" t="s">
        <v>106</v>
      </c>
      <c r="BK118" s="80">
        <f>BK119+BK125+BK144+BK156</f>
        <v>0</v>
      </c>
    </row>
    <row r="119" spans="2:65" s="71" customFormat="1" ht="22.9" customHeight="1">
      <c r="B119" s="70"/>
      <c r="D119" s="72" t="s">
        <v>69</v>
      </c>
      <c r="E119" s="81" t="s">
        <v>75</v>
      </c>
      <c r="F119" s="81" t="s">
        <v>107</v>
      </c>
      <c r="J119" s="82">
        <f>BK119</f>
        <v>0</v>
      </c>
      <c r="L119" s="70"/>
      <c r="M119" s="75"/>
      <c r="N119" s="76"/>
      <c r="O119" s="76"/>
      <c r="P119" s="77">
        <f>SUM(P120:P124)</f>
        <v>11.907</v>
      </c>
      <c r="Q119" s="76"/>
      <c r="R119" s="77">
        <f>SUM(R120:R124)</f>
        <v>0</v>
      </c>
      <c r="S119" s="76"/>
      <c r="T119" s="78">
        <f>SUM(T120:T124)</f>
        <v>4.5149999999999997</v>
      </c>
      <c r="AR119" s="72" t="s">
        <v>75</v>
      </c>
      <c r="AT119" s="79" t="s">
        <v>69</v>
      </c>
      <c r="AU119" s="79" t="s">
        <v>75</v>
      </c>
      <c r="AY119" s="72" t="s">
        <v>106</v>
      </c>
      <c r="BK119" s="80">
        <f>SUM(BK120:BK124)</f>
        <v>0</v>
      </c>
    </row>
    <row r="120" spans="2:65" s="12" customFormat="1" ht="24" customHeight="1">
      <c r="B120" s="13"/>
      <c r="C120" s="83" t="s">
        <v>75</v>
      </c>
      <c r="D120" s="83" t="s">
        <v>108</v>
      </c>
      <c r="E120" s="84" t="s">
        <v>109</v>
      </c>
      <c r="F120" s="85" t="s">
        <v>110</v>
      </c>
      <c r="G120" s="86" t="s">
        <v>111</v>
      </c>
      <c r="H120" s="87">
        <v>18</v>
      </c>
      <c r="I120" s="3"/>
      <c r="J120" s="88">
        <f>ROUND(I120*H120,2)</f>
        <v>0</v>
      </c>
      <c r="K120" s="85" t="s">
        <v>112</v>
      </c>
      <c r="L120" s="13"/>
      <c r="M120" s="89" t="s">
        <v>1</v>
      </c>
      <c r="N120" s="90" t="s">
        <v>36</v>
      </c>
      <c r="O120" s="91">
        <v>0.35499999999999998</v>
      </c>
      <c r="P120" s="91">
        <f>O120*H120</f>
        <v>6.39</v>
      </c>
      <c r="Q120" s="91">
        <v>0</v>
      </c>
      <c r="R120" s="91">
        <f>Q120*H120</f>
        <v>0</v>
      </c>
      <c r="S120" s="91">
        <v>0</v>
      </c>
      <c r="T120" s="92">
        <f>S120*H120</f>
        <v>0</v>
      </c>
      <c r="AR120" s="93" t="s">
        <v>113</v>
      </c>
      <c r="AT120" s="93" t="s">
        <v>108</v>
      </c>
      <c r="AU120" s="93" t="s">
        <v>114</v>
      </c>
      <c r="AY120" s="6" t="s">
        <v>106</v>
      </c>
      <c r="BE120" s="94">
        <f>IF(N120="základná",J120,0)</f>
        <v>0</v>
      </c>
      <c r="BF120" s="94">
        <f>IF(N120="znížená",J120,0)</f>
        <v>0</v>
      </c>
      <c r="BG120" s="94">
        <f>IF(N120="zákl. prenesená",J120,0)</f>
        <v>0</v>
      </c>
      <c r="BH120" s="94">
        <f>IF(N120="zníž. prenesená",J120,0)</f>
        <v>0</v>
      </c>
      <c r="BI120" s="94">
        <f>IF(N120="nulová",J120,0)</f>
        <v>0</v>
      </c>
      <c r="BJ120" s="6" t="s">
        <v>114</v>
      </c>
      <c r="BK120" s="94">
        <f>ROUND(I120*H120,2)</f>
        <v>0</v>
      </c>
      <c r="BL120" s="6" t="s">
        <v>113</v>
      </c>
      <c r="BM120" s="93" t="s">
        <v>115</v>
      </c>
    </row>
    <row r="121" spans="2:65" s="96" customFormat="1">
      <c r="B121" s="95"/>
      <c r="D121" s="97" t="s">
        <v>116</v>
      </c>
      <c r="E121" s="98" t="s">
        <v>1</v>
      </c>
      <c r="F121" s="99" t="s">
        <v>117</v>
      </c>
      <c r="H121" s="100">
        <v>18</v>
      </c>
      <c r="L121" s="95"/>
      <c r="M121" s="101"/>
      <c r="N121" s="102"/>
      <c r="O121" s="102"/>
      <c r="P121" s="102"/>
      <c r="Q121" s="102"/>
      <c r="R121" s="102"/>
      <c r="S121" s="102"/>
      <c r="T121" s="103"/>
      <c r="AT121" s="98" t="s">
        <v>116</v>
      </c>
      <c r="AU121" s="98" t="s">
        <v>114</v>
      </c>
      <c r="AV121" s="96" t="s">
        <v>114</v>
      </c>
      <c r="AW121" s="96" t="s">
        <v>25</v>
      </c>
      <c r="AX121" s="96" t="s">
        <v>75</v>
      </c>
      <c r="AY121" s="98" t="s">
        <v>106</v>
      </c>
    </row>
    <row r="122" spans="2:65" s="12" customFormat="1" ht="24" customHeight="1">
      <c r="B122" s="13"/>
      <c r="C122" s="83" t="s">
        <v>114</v>
      </c>
      <c r="D122" s="83" t="s">
        <v>108</v>
      </c>
      <c r="E122" s="84" t="s">
        <v>118</v>
      </c>
      <c r="F122" s="85" t="s">
        <v>119</v>
      </c>
      <c r="G122" s="86" t="s">
        <v>111</v>
      </c>
      <c r="H122" s="87">
        <v>15</v>
      </c>
      <c r="I122" s="3"/>
      <c r="J122" s="88">
        <f>ROUND(I122*H122,2)</f>
        <v>0</v>
      </c>
      <c r="K122" s="85" t="s">
        <v>112</v>
      </c>
      <c r="L122" s="13"/>
      <c r="M122" s="89" t="s">
        <v>1</v>
      </c>
      <c r="N122" s="90" t="s">
        <v>36</v>
      </c>
      <c r="O122" s="91">
        <v>0.19</v>
      </c>
      <c r="P122" s="91">
        <f>O122*H122</f>
        <v>2.85</v>
      </c>
      <c r="Q122" s="91">
        <v>0</v>
      </c>
      <c r="R122" s="91">
        <f>Q122*H122</f>
        <v>0</v>
      </c>
      <c r="S122" s="91">
        <v>9.8000000000000004E-2</v>
      </c>
      <c r="T122" s="92">
        <f>S122*H122</f>
        <v>1.47</v>
      </c>
      <c r="AR122" s="93" t="s">
        <v>113</v>
      </c>
      <c r="AT122" s="93" t="s">
        <v>108</v>
      </c>
      <c r="AU122" s="93" t="s">
        <v>114</v>
      </c>
      <c r="AY122" s="6" t="s">
        <v>106</v>
      </c>
      <c r="BE122" s="94">
        <f>IF(N122="základná",J122,0)</f>
        <v>0</v>
      </c>
      <c r="BF122" s="94">
        <f>IF(N122="znížená",J122,0)</f>
        <v>0</v>
      </c>
      <c r="BG122" s="94">
        <f>IF(N122="zákl. prenesená",J122,0)</f>
        <v>0</v>
      </c>
      <c r="BH122" s="94">
        <f>IF(N122="zníž. prenesená",J122,0)</f>
        <v>0</v>
      </c>
      <c r="BI122" s="94">
        <f>IF(N122="nulová",J122,0)</f>
        <v>0</v>
      </c>
      <c r="BJ122" s="6" t="s">
        <v>114</v>
      </c>
      <c r="BK122" s="94">
        <f>ROUND(I122*H122,2)</f>
        <v>0</v>
      </c>
      <c r="BL122" s="6" t="s">
        <v>113</v>
      </c>
      <c r="BM122" s="93" t="s">
        <v>120</v>
      </c>
    </row>
    <row r="123" spans="2:65" s="12" customFormat="1" ht="24" customHeight="1">
      <c r="B123" s="13"/>
      <c r="C123" s="83" t="s">
        <v>121</v>
      </c>
      <c r="D123" s="83" t="s">
        <v>108</v>
      </c>
      <c r="E123" s="84" t="s">
        <v>122</v>
      </c>
      <c r="F123" s="85" t="s">
        <v>123</v>
      </c>
      <c r="G123" s="86" t="s">
        <v>124</v>
      </c>
      <c r="H123" s="87">
        <v>21</v>
      </c>
      <c r="I123" s="3"/>
      <c r="J123" s="88">
        <f>ROUND(I123*H123,2)</f>
        <v>0</v>
      </c>
      <c r="K123" s="85" t="s">
        <v>112</v>
      </c>
      <c r="L123" s="13"/>
      <c r="M123" s="89" t="s">
        <v>1</v>
      </c>
      <c r="N123" s="90" t="s">
        <v>36</v>
      </c>
      <c r="O123" s="91">
        <v>0.127</v>
      </c>
      <c r="P123" s="91">
        <f>O123*H123</f>
        <v>2.6669999999999998</v>
      </c>
      <c r="Q123" s="91">
        <v>0</v>
      </c>
      <c r="R123" s="91">
        <f>Q123*H123</f>
        <v>0</v>
      </c>
      <c r="S123" s="91">
        <v>0.14499999999999999</v>
      </c>
      <c r="T123" s="92">
        <f>S123*H123</f>
        <v>3.0449999999999999</v>
      </c>
      <c r="AR123" s="93" t="s">
        <v>113</v>
      </c>
      <c r="AT123" s="93" t="s">
        <v>108</v>
      </c>
      <c r="AU123" s="93" t="s">
        <v>114</v>
      </c>
      <c r="AY123" s="6" t="s">
        <v>106</v>
      </c>
      <c r="BE123" s="94">
        <f>IF(N123="základná",J123,0)</f>
        <v>0</v>
      </c>
      <c r="BF123" s="94">
        <f>IF(N123="znížená",J123,0)</f>
        <v>0</v>
      </c>
      <c r="BG123" s="94">
        <f>IF(N123="zákl. prenesená",J123,0)</f>
        <v>0</v>
      </c>
      <c r="BH123" s="94">
        <f>IF(N123="zníž. prenesená",J123,0)</f>
        <v>0</v>
      </c>
      <c r="BI123" s="94">
        <f>IF(N123="nulová",J123,0)</f>
        <v>0</v>
      </c>
      <c r="BJ123" s="6" t="s">
        <v>114</v>
      </c>
      <c r="BK123" s="94">
        <f>ROUND(I123*H123,2)</f>
        <v>0</v>
      </c>
      <c r="BL123" s="6" t="s">
        <v>113</v>
      </c>
      <c r="BM123" s="93" t="s">
        <v>125</v>
      </c>
    </row>
    <row r="124" spans="2:65" s="96" customFormat="1">
      <c r="B124" s="95"/>
      <c r="D124" s="97" t="s">
        <v>116</v>
      </c>
      <c r="E124" s="98" t="s">
        <v>1</v>
      </c>
      <c r="F124" s="99" t="s">
        <v>126</v>
      </c>
      <c r="H124" s="100">
        <v>21</v>
      </c>
      <c r="L124" s="95"/>
      <c r="M124" s="101"/>
      <c r="N124" s="102"/>
      <c r="O124" s="102"/>
      <c r="P124" s="102"/>
      <c r="Q124" s="102"/>
      <c r="R124" s="102"/>
      <c r="S124" s="102"/>
      <c r="T124" s="103"/>
      <c r="AT124" s="98" t="s">
        <v>116</v>
      </c>
      <c r="AU124" s="98" t="s">
        <v>114</v>
      </c>
      <c r="AV124" s="96" t="s">
        <v>114</v>
      </c>
      <c r="AW124" s="96" t="s">
        <v>25</v>
      </c>
      <c r="AX124" s="96" t="s">
        <v>75</v>
      </c>
      <c r="AY124" s="98" t="s">
        <v>106</v>
      </c>
    </row>
    <row r="125" spans="2:65" s="71" customFormat="1" ht="22.9" customHeight="1">
      <c r="B125" s="70"/>
      <c r="D125" s="72" t="s">
        <v>69</v>
      </c>
      <c r="E125" s="81" t="s">
        <v>127</v>
      </c>
      <c r="F125" s="81" t="s">
        <v>128</v>
      </c>
      <c r="J125" s="82">
        <f>BK125</f>
        <v>0</v>
      </c>
      <c r="L125" s="70"/>
      <c r="M125" s="75"/>
      <c r="N125" s="76"/>
      <c r="O125" s="76"/>
      <c r="P125" s="77">
        <f>SUM(P126:P143)</f>
        <v>190.941788</v>
      </c>
      <c r="Q125" s="76"/>
      <c r="R125" s="77">
        <f>SUM(R126:R143)</f>
        <v>70.731376000000012</v>
      </c>
      <c r="S125" s="76"/>
      <c r="T125" s="78">
        <f>SUM(T126:T143)</f>
        <v>0</v>
      </c>
      <c r="AR125" s="72" t="s">
        <v>75</v>
      </c>
      <c r="AT125" s="79" t="s">
        <v>69</v>
      </c>
      <c r="AU125" s="79" t="s">
        <v>75</v>
      </c>
      <c r="AY125" s="72" t="s">
        <v>106</v>
      </c>
      <c r="BK125" s="80">
        <f>SUM(BK126:BK143)</f>
        <v>0</v>
      </c>
    </row>
    <row r="126" spans="2:65" s="12" customFormat="1" ht="24" customHeight="1">
      <c r="B126" s="13"/>
      <c r="C126" s="83" t="s">
        <v>113</v>
      </c>
      <c r="D126" s="83" t="s">
        <v>108</v>
      </c>
      <c r="E126" s="84" t="s">
        <v>129</v>
      </c>
      <c r="F126" s="85" t="s">
        <v>130</v>
      </c>
      <c r="G126" s="86" t="s">
        <v>111</v>
      </c>
      <c r="H126" s="87">
        <v>15</v>
      </c>
      <c r="I126" s="3"/>
      <c r="J126" s="88">
        <f>ROUND(I126*H126,2)</f>
        <v>0</v>
      </c>
      <c r="K126" s="85" t="s">
        <v>112</v>
      </c>
      <c r="L126" s="13"/>
      <c r="M126" s="89" t="s">
        <v>1</v>
      </c>
      <c r="N126" s="90" t="s">
        <v>36</v>
      </c>
      <c r="O126" s="91">
        <v>2.0119999999999999E-2</v>
      </c>
      <c r="P126" s="91">
        <f>O126*H126</f>
        <v>0.30179999999999996</v>
      </c>
      <c r="Q126" s="91">
        <v>9.8199999999999996E-2</v>
      </c>
      <c r="R126" s="91">
        <f>Q126*H126</f>
        <v>1.4729999999999999</v>
      </c>
      <c r="S126" s="91">
        <v>0</v>
      </c>
      <c r="T126" s="92">
        <f>S126*H126</f>
        <v>0</v>
      </c>
      <c r="AR126" s="93" t="s">
        <v>113</v>
      </c>
      <c r="AT126" s="93" t="s">
        <v>108</v>
      </c>
      <c r="AU126" s="93" t="s">
        <v>114</v>
      </c>
      <c r="AY126" s="6" t="s">
        <v>106</v>
      </c>
      <c r="BE126" s="94">
        <f>IF(N126="základná",J126,0)</f>
        <v>0</v>
      </c>
      <c r="BF126" s="94">
        <f>IF(N126="znížená",J126,0)</f>
        <v>0</v>
      </c>
      <c r="BG126" s="94">
        <f>IF(N126="zákl. prenesená",J126,0)</f>
        <v>0</v>
      </c>
      <c r="BH126" s="94">
        <f>IF(N126="zníž. prenesená",J126,0)</f>
        <v>0</v>
      </c>
      <c r="BI126" s="94">
        <f>IF(N126="nulová",J126,0)</f>
        <v>0</v>
      </c>
      <c r="BJ126" s="6" t="s">
        <v>114</v>
      </c>
      <c r="BK126" s="94">
        <f>ROUND(I126*H126,2)</f>
        <v>0</v>
      </c>
      <c r="BL126" s="6" t="s">
        <v>113</v>
      </c>
      <c r="BM126" s="93" t="s">
        <v>131</v>
      </c>
    </row>
    <row r="127" spans="2:65" s="96" customFormat="1">
      <c r="B127" s="95"/>
      <c r="D127" s="97" t="s">
        <v>116</v>
      </c>
      <c r="E127" s="98" t="s">
        <v>1</v>
      </c>
      <c r="F127" s="99" t="s">
        <v>132</v>
      </c>
      <c r="H127" s="100">
        <v>15</v>
      </c>
      <c r="L127" s="95"/>
      <c r="M127" s="101"/>
      <c r="N127" s="102"/>
      <c r="O127" s="102"/>
      <c r="P127" s="102"/>
      <c r="Q127" s="102"/>
      <c r="R127" s="102"/>
      <c r="S127" s="102"/>
      <c r="T127" s="103"/>
      <c r="AT127" s="98" t="s">
        <v>116</v>
      </c>
      <c r="AU127" s="98" t="s">
        <v>114</v>
      </c>
      <c r="AV127" s="96" t="s">
        <v>114</v>
      </c>
      <c r="AW127" s="96" t="s">
        <v>25</v>
      </c>
      <c r="AX127" s="96" t="s">
        <v>75</v>
      </c>
      <c r="AY127" s="98" t="s">
        <v>106</v>
      </c>
    </row>
    <row r="128" spans="2:65" s="12" customFormat="1" ht="24" customHeight="1">
      <c r="B128" s="13"/>
      <c r="C128" s="83" t="s">
        <v>127</v>
      </c>
      <c r="D128" s="83" t="s">
        <v>108</v>
      </c>
      <c r="E128" s="84" t="s">
        <v>133</v>
      </c>
      <c r="F128" s="2" t="s">
        <v>134</v>
      </c>
      <c r="G128" s="86" t="s">
        <v>111</v>
      </c>
      <c r="H128" s="87">
        <v>18</v>
      </c>
      <c r="I128" s="3"/>
      <c r="J128" s="88">
        <f>ROUND(I128*H128,2)</f>
        <v>0</v>
      </c>
      <c r="K128" s="85" t="s">
        <v>112</v>
      </c>
      <c r="L128" s="13"/>
      <c r="M128" s="89" t="s">
        <v>1</v>
      </c>
      <c r="N128" s="90" t="s">
        <v>36</v>
      </c>
      <c r="O128" s="91">
        <v>2.2120000000000001E-2</v>
      </c>
      <c r="P128" s="91">
        <f>O128*H128</f>
        <v>0.39816000000000001</v>
      </c>
      <c r="Q128" s="91">
        <v>0.18906999999999999</v>
      </c>
      <c r="R128" s="91">
        <f>Q128*H128</f>
        <v>3.40326</v>
      </c>
      <c r="S128" s="91">
        <v>0</v>
      </c>
      <c r="T128" s="92">
        <f>S128*H128</f>
        <v>0</v>
      </c>
      <c r="AR128" s="93" t="s">
        <v>113</v>
      </c>
      <c r="AT128" s="93" t="s">
        <v>108</v>
      </c>
      <c r="AU128" s="93" t="s">
        <v>114</v>
      </c>
      <c r="AY128" s="6" t="s">
        <v>106</v>
      </c>
      <c r="BE128" s="94">
        <f>IF(N128="základná",J128,0)</f>
        <v>0</v>
      </c>
      <c r="BF128" s="94">
        <f>IF(N128="znížená",J128,0)</f>
        <v>0</v>
      </c>
      <c r="BG128" s="94">
        <f>IF(N128="zákl. prenesená",J128,0)</f>
        <v>0</v>
      </c>
      <c r="BH128" s="94">
        <f>IF(N128="zníž. prenesená",J128,0)</f>
        <v>0</v>
      </c>
      <c r="BI128" s="94">
        <f>IF(N128="nulová",J128,0)</f>
        <v>0</v>
      </c>
      <c r="BJ128" s="6" t="s">
        <v>114</v>
      </c>
      <c r="BK128" s="94">
        <f>ROUND(I128*H128,2)</f>
        <v>0</v>
      </c>
      <c r="BL128" s="6" t="s">
        <v>113</v>
      </c>
      <c r="BM128" s="93" t="s">
        <v>135</v>
      </c>
    </row>
    <row r="129" spans="2:65" s="96" customFormat="1">
      <c r="B129" s="95"/>
      <c r="D129" s="97" t="s">
        <v>116</v>
      </c>
      <c r="E129" s="98" t="s">
        <v>1</v>
      </c>
      <c r="F129" s="99" t="s">
        <v>136</v>
      </c>
      <c r="H129" s="100">
        <v>18</v>
      </c>
      <c r="L129" s="95"/>
      <c r="M129" s="101"/>
      <c r="N129" s="102"/>
      <c r="O129" s="102"/>
      <c r="P129" s="102"/>
      <c r="Q129" s="102"/>
      <c r="R129" s="102"/>
      <c r="S129" s="102"/>
      <c r="T129" s="103"/>
      <c r="AT129" s="98" t="s">
        <v>116</v>
      </c>
      <c r="AU129" s="98" t="s">
        <v>114</v>
      </c>
      <c r="AV129" s="96" t="s">
        <v>114</v>
      </c>
      <c r="AW129" s="96" t="s">
        <v>25</v>
      </c>
      <c r="AX129" s="96" t="s">
        <v>75</v>
      </c>
      <c r="AY129" s="98" t="s">
        <v>106</v>
      </c>
    </row>
    <row r="130" spans="2:65" s="12" customFormat="1" ht="36" customHeight="1">
      <c r="B130" s="13"/>
      <c r="C130" s="83" t="s">
        <v>137</v>
      </c>
      <c r="D130" s="83" t="s">
        <v>108</v>
      </c>
      <c r="E130" s="84" t="s">
        <v>138</v>
      </c>
      <c r="F130" s="85" t="s">
        <v>139</v>
      </c>
      <c r="G130" s="86" t="s">
        <v>111</v>
      </c>
      <c r="H130" s="87">
        <v>283.39999999999998</v>
      </c>
      <c r="I130" s="3"/>
      <c r="J130" s="88">
        <f>ROUND(I130*H130,2)</f>
        <v>0</v>
      </c>
      <c r="K130" s="85" t="s">
        <v>112</v>
      </c>
      <c r="L130" s="13"/>
      <c r="M130" s="89" t="s">
        <v>1</v>
      </c>
      <c r="N130" s="90" t="s">
        <v>36</v>
      </c>
      <c r="O130" s="91">
        <v>0.63041999999999998</v>
      </c>
      <c r="P130" s="91">
        <f>O130*H130</f>
        <v>178.66102799999999</v>
      </c>
      <c r="Q130" s="91">
        <v>9.2499999999999999E-2</v>
      </c>
      <c r="R130" s="91">
        <f>Q130*H130</f>
        <v>26.214499999999997</v>
      </c>
      <c r="S130" s="91">
        <v>0</v>
      </c>
      <c r="T130" s="92">
        <f>S130*H130</f>
        <v>0</v>
      </c>
      <c r="AR130" s="93" t="s">
        <v>113</v>
      </c>
      <c r="AT130" s="93" t="s">
        <v>108</v>
      </c>
      <c r="AU130" s="93" t="s">
        <v>114</v>
      </c>
      <c r="AY130" s="6" t="s">
        <v>106</v>
      </c>
      <c r="BE130" s="94">
        <f>IF(N130="základná",J130,0)</f>
        <v>0</v>
      </c>
      <c r="BF130" s="94">
        <f>IF(N130="znížená",J130,0)</f>
        <v>0</v>
      </c>
      <c r="BG130" s="94">
        <f>IF(N130="zákl. prenesená",J130,0)</f>
        <v>0</v>
      </c>
      <c r="BH130" s="94">
        <f>IF(N130="zníž. prenesená",J130,0)</f>
        <v>0</v>
      </c>
      <c r="BI130" s="94">
        <f>IF(N130="nulová",J130,0)</f>
        <v>0</v>
      </c>
      <c r="BJ130" s="6" t="s">
        <v>114</v>
      </c>
      <c r="BK130" s="94">
        <f>ROUND(I130*H130,2)</f>
        <v>0</v>
      </c>
      <c r="BL130" s="6" t="s">
        <v>113</v>
      </c>
      <c r="BM130" s="93" t="s">
        <v>140</v>
      </c>
    </row>
    <row r="131" spans="2:65" s="96" customFormat="1">
      <c r="B131" s="95"/>
      <c r="D131" s="97" t="s">
        <v>116</v>
      </c>
      <c r="E131" s="98" t="s">
        <v>1</v>
      </c>
      <c r="F131" s="99" t="s">
        <v>141</v>
      </c>
      <c r="H131" s="100">
        <v>301</v>
      </c>
      <c r="L131" s="95"/>
      <c r="M131" s="101"/>
      <c r="N131" s="102"/>
      <c r="O131" s="102"/>
      <c r="P131" s="102"/>
      <c r="Q131" s="102"/>
      <c r="R131" s="102"/>
      <c r="S131" s="102"/>
      <c r="T131" s="103"/>
      <c r="AT131" s="98" t="s">
        <v>116</v>
      </c>
      <c r="AU131" s="98" t="s">
        <v>114</v>
      </c>
      <c r="AV131" s="96" t="s">
        <v>114</v>
      </c>
      <c r="AW131" s="96" t="s">
        <v>25</v>
      </c>
      <c r="AX131" s="96" t="s">
        <v>70</v>
      </c>
      <c r="AY131" s="98" t="s">
        <v>106</v>
      </c>
    </row>
    <row r="132" spans="2:65" s="96" customFormat="1">
      <c r="B132" s="95"/>
      <c r="D132" s="97" t="s">
        <v>116</v>
      </c>
      <c r="E132" s="98" t="s">
        <v>1</v>
      </c>
      <c r="F132" s="99" t="s">
        <v>142</v>
      </c>
      <c r="H132" s="100">
        <v>-17.600000000000001</v>
      </c>
      <c r="L132" s="95"/>
      <c r="M132" s="101"/>
      <c r="N132" s="102"/>
      <c r="O132" s="102"/>
      <c r="P132" s="102"/>
      <c r="Q132" s="102"/>
      <c r="R132" s="102"/>
      <c r="S132" s="102"/>
      <c r="T132" s="103"/>
      <c r="AT132" s="98" t="s">
        <v>116</v>
      </c>
      <c r="AU132" s="98" t="s">
        <v>114</v>
      </c>
      <c r="AV132" s="96" t="s">
        <v>114</v>
      </c>
      <c r="AW132" s="96" t="s">
        <v>25</v>
      </c>
      <c r="AX132" s="96" t="s">
        <v>70</v>
      </c>
      <c r="AY132" s="98" t="s">
        <v>106</v>
      </c>
    </row>
    <row r="133" spans="2:65" s="105" customFormat="1">
      <c r="B133" s="104"/>
      <c r="D133" s="97" t="s">
        <v>116</v>
      </c>
      <c r="E133" s="106" t="s">
        <v>1</v>
      </c>
      <c r="F133" s="107" t="s">
        <v>143</v>
      </c>
      <c r="H133" s="108">
        <v>283.39999999999998</v>
      </c>
      <c r="L133" s="104"/>
      <c r="M133" s="109"/>
      <c r="N133" s="110"/>
      <c r="O133" s="110"/>
      <c r="P133" s="110"/>
      <c r="Q133" s="110"/>
      <c r="R133" s="110"/>
      <c r="S133" s="110"/>
      <c r="T133" s="111"/>
      <c r="AT133" s="106" t="s">
        <v>116</v>
      </c>
      <c r="AU133" s="106" t="s">
        <v>114</v>
      </c>
      <c r="AV133" s="105" t="s">
        <v>113</v>
      </c>
      <c r="AW133" s="105" t="s">
        <v>25</v>
      </c>
      <c r="AX133" s="105" t="s">
        <v>75</v>
      </c>
      <c r="AY133" s="106" t="s">
        <v>106</v>
      </c>
    </row>
    <row r="134" spans="2:65" s="12" customFormat="1" ht="24" customHeight="1">
      <c r="B134" s="13"/>
      <c r="C134" s="112" t="s">
        <v>144</v>
      </c>
      <c r="D134" s="112" t="s">
        <v>145</v>
      </c>
      <c r="E134" s="113" t="s">
        <v>146</v>
      </c>
      <c r="F134" s="114" t="s">
        <v>147</v>
      </c>
      <c r="G134" s="115" t="s">
        <v>111</v>
      </c>
      <c r="H134" s="116">
        <v>270.70800000000003</v>
      </c>
      <c r="I134" s="4"/>
      <c r="J134" s="117">
        <f>ROUND(I134*H134,2)</f>
        <v>0</v>
      </c>
      <c r="K134" s="114" t="s">
        <v>112</v>
      </c>
      <c r="L134" s="118"/>
      <c r="M134" s="119" t="s">
        <v>1</v>
      </c>
      <c r="N134" s="120" t="s">
        <v>36</v>
      </c>
      <c r="O134" s="91">
        <v>0</v>
      </c>
      <c r="P134" s="91">
        <f>O134*H134</f>
        <v>0</v>
      </c>
      <c r="Q134" s="91">
        <v>0.13</v>
      </c>
      <c r="R134" s="91">
        <f>Q134*H134</f>
        <v>35.192040000000006</v>
      </c>
      <c r="S134" s="91">
        <v>0</v>
      </c>
      <c r="T134" s="92">
        <f>S134*H134</f>
        <v>0</v>
      </c>
      <c r="AR134" s="93" t="s">
        <v>148</v>
      </c>
      <c r="AT134" s="93" t="s">
        <v>145</v>
      </c>
      <c r="AU134" s="93" t="s">
        <v>114</v>
      </c>
      <c r="AY134" s="6" t="s">
        <v>106</v>
      </c>
      <c r="BE134" s="94">
        <f>IF(N134="základná",J134,0)</f>
        <v>0</v>
      </c>
      <c r="BF134" s="94">
        <f>IF(N134="znížená",J134,0)</f>
        <v>0</v>
      </c>
      <c r="BG134" s="94">
        <f>IF(N134="zákl. prenesená",J134,0)</f>
        <v>0</v>
      </c>
      <c r="BH134" s="94">
        <f>IF(N134="zníž. prenesená",J134,0)</f>
        <v>0</v>
      </c>
      <c r="BI134" s="94">
        <f>IF(N134="nulová",J134,0)</f>
        <v>0</v>
      </c>
      <c r="BJ134" s="6" t="s">
        <v>114</v>
      </c>
      <c r="BK134" s="94">
        <f>ROUND(I134*H134,2)</f>
        <v>0</v>
      </c>
      <c r="BL134" s="6" t="s">
        <v>113</v>
      </c>
      <c r="BM134" s="93" t="s">
        <v>149</v>
      </c>
    </row>
    <row r="135" spans="2:65" s="96" customFormat="1">
      <c r="B135" s="95"/>
      <c r="D135" s="97" t="s">
        <v>116</v>
      </c>
      <c r="E135" s="98" t="s">
        <v>1</v>
      </c>
      <c r="F135" s="99" t="s">
        <v>150</v>
      </c>
      <c r="H135" s="100">
        <v>283</v>
      </c>
      <c r="L135" s="95"/>
      <c r="M135" s="101"/>
      <c r="N135" s="102"/>
      <c r="O135" s="102"/>
      <c r="P135" s="102"/>
      <c r="Q135" s="102"/>
      <c r="R135" s="102"/>
      <c r="S135" s="102"/>
      <c r="T135" s="103"/>
      <c r="AT135" s="98" t="s">
        <v>116</v>
      </c>
      <c r="AU135" s="98" t="s">
        <v>114</v>
      </c>
      <c r="AV135" s="96" t="s">
        <v>114</v>
      </c>
      <c r="AW135" s="96" t="s">
        <v>25</v>
      </c>
      <c r="AX135" s="96" t="s">
        <v>70</v>
      </c>
      <c r="AY135" s="98" t="s">
        <v>106</v>
      </c>
    </row>
    <row r="136" spans="2:65" s="96" customFormat="1">
      <c r="B136" s="95"/>
      <c r="D136" s="97" t="s">
        <v>116</v>
      </c>
      <c r="E136" s="98" t="s">
        <v>1</v>
      </c>
      <c r="F136" s="99" t="s">
        <v>142</v>
      </c>
      <c r="H136" s="100">
        <v>-17.600000000000001</v>
      </c>
      <c r="L136" s="95"/>
      <c r="M136" s="101"/>
      <c r="N136" s="102"/>
      <c r="O136" s="102"/>
      <c r="P136" s="102"/>
      <c r="Q136" s="102"/>
      <c r="R136" s="102"/>
      <c r="S136" s="102"/>
      <c r="T136" s="103"/>
      <c r="AT136" s="98" t="s">
        <v>116</v>
      </c>
      <c r="AU136" s="98" t="s">
        <v>114</v>
      </c>
      <c r="AV136" s="96" t="s">
        <v>114</v>
      </c>
      <c r="AW136" s="96" t="s">
        <v>25</v>
      </c>
      <c r="AX136" s="96" t="s">
        <v>70</v>
      </c>
      <c r="AY136" s="98" t="s">
        <v>106</v>
      </c>
    </row>
    <row r="137" spans="2:65" s="105" customFormat="1">
      <c r="B137" s="104"/>
      <c r="D137" s="97" t="s">
        <v>116</v>
      </c>
      <c r="E137" s="106" t="s">
        <v>1</v>
      </c>
      <c r="F137" s="107" t="s">
        <v>143</v>
      </c>
      <c r="H137" s="108">
        <v>265.39999999999998</v>
      </c>
      <c r="L137" s="104"/>
      <c r="M137" s="109"/>
      <c r="N137" s="110"/>
      <c r="O137" s="110"/>
      <c r="P137" s="110"/>
      <c r="Q137" s="110"/>
      <c r="R137" s="110"/>
      <c r="S137" s="110"/>
      <c r="T137" s="111"/>
      <c r="AT137" s="106" t="s">
        <v>116</v>
      </c>
      <c r="AU137" s="106" t="s">
        <v>114</v>
      </c>
      <c r="AV137" s="105" t="s">
        <v>113</v>
      </c>
      <c r="AW137" s="105" t="s">
        <v>25</v>
      </c>
      <c r="AX137" s="105" t="s">
        <v>75</v>
      </c>
      <c r="AY137" s="106" t="s">
        <v>106</v>
      </c>
    </row>
    <row r="138" spans="2:65" s="96" customFormat="1">
      <c r="B138" s="95"/>
      <c r="D138" s="97" t="s">
        <v>116</v>
      </c>
      <c r="F138" s="99" t="s">
        <v>151</v>
      </c>
      <c r="H138" s="100">
        <v>270.70800000000003</v>
      </c>
      <c r="L138" s="95"/>
      <c r="M138" s="101"/>
      <c r="N138" s="102"/>
      <c r="O138" s="102"/>
      <c r="P138" s="102"/>
      <c r="Q138" s="102"/>
      <c r="R138" s="102"/>
      <c r="S138" s="102"/>
      <c r="T138" s="103"/>
      <c r="AT138" s="98" t="s">
        <v>116</v>
      </c>
      <c r="AU138" s="98" t="s">
        <v>114</v>
      </c>
      <c r="AV138" s="96" t="s">
        <v>114</v>
      </c>
      <c r="AW138" s="96" t="s">
        <v>3</v>
      </c>
      <c r="AX138" s="96" t="s">
        <v>75</v>
      </c>
      <c r="AY138" s="98" t="s">
        <v>106</v>
      </c>
    </row>
    <row r="139" spans="2:65" s="12" customFormat="1" ht="24" customHeight="1">
      <c r="B139" s="13"/>
      <c r="C139" s="83" t="s">
        <v>148</v>
      </c>
      <c r="D139" s="83" t="s">
        <v>108</v>
      </c>
      <c r="E139" s="84" t="s">
        <v>152</v>
      </c>
      <c r="F139" s="85" t="s">
        <v>153</v>
      </c>
      <c r="G139" s="86" t="s">
        <v>111</v>
      </c>
      <c r="H139" s="87">
        <v>17.600000000000001</v>
      </c>
      <c r="I139" s="3"/>
      <c r="J139" s="88">
        <f>ROUND(I139*H139,2)</f>
        <v>0</v>
      </c>
      <c r="K139" s="85" t="s">
        <v>112</v>
      </c>
      <c r="L139" s="13"/>
      <c r="M139" s="89" t="s">
        <v>1</v>
      </c>
      <c r="N139" s="90" t="s">
        <v>36</v>
      </c>
      <c r="O139" s="91">
        <v>0.65800000000000003</v>
      </c>
      <c r="P139" s="91">
        <f>O139*H139</f>
        <v>11.580800000000002</v>
      </c>
      <c r="Q139" s="91">
        <v>0.112</v>
      </c>
      <c r="R139" s="91">
        <f>Q139*H139</f>
        <v>1.9712000000000003</v>
      </c>
      <c r="S139" s="91">
        <v>0</v>
      </c>
      <c r="T139" s="92">
        <f>S139*H139</f>
        <v>0</v>
      </c>
      <c r="AR139" s="93" t="s">
        <v>113</v>
      </c>
      <c r="AT139" s="93" t="s">
        <v>108</v>
      </c>
      <c r="AU139" s="93" t="s">
        <v>114</v>
      </c>
      <c r="AY139" s="6" t="s">
        <v>106</v>
      </c>
      <c r="BE139" s="94">
        <f>IF(N139="základná",J139,0)</f>
        <v>0</v>
      </c>
      <c r="BF139" s="94">
        <f>IF(N139="znížená",J139,0)</f>
        <v>0</v>
      </c>
      <c r="BG139" s="94">
        <f>IF(N139="zákl. prenesená",J139,0)</f>
        <v>0</v>
      </c>
      <c r="BH139" s="94">
        <f>IF(N139="zníž. prenesená",J139,0)</f>
        <v>0</v>
      </c>
      <c r="BI139" s="94">
        <f>IF(N139="nulová",J139,0)</f>
        <v>0</v>
      </c>
      <c r="BJ139" s="6" t="s">
        <v>114</v>
      </c>
      <c r="BK139" s="94">
        <f>ROUND(I139*H139,2)</f>
        <v>0</v>
      </c>
      <c r="BL139" s="6" t="s">
        <v>113</v>
      </c>
      <c r="BM139" s="93" t="s">
        <v>154</v>
      </c>
    </row>
    <row r="140" spans="2:65" s="96" customFormat="1">
      <c r="B140" s="95"/>
      <c r="D140" s="97" t="s">
        <v>116</v>
      </c>
      <c r="E140" s="98" t="s">
        <v>1</v>
      </c>
      <c r="F140" s="99" t="s">
        <v>155</v>
      </c>
      <c r="H140" s="100">
        <v>17.600000000000001</v>
      </c>
      <c r="L140" s="95"/>
      <c r="M140" s="101"/>
      <c r="N140" s="102"/>
      <c r="O140" s="102"/>
      <c r="P140" s="102"/>
      <c r="Q140" s="102"/>
      <c r="R140" s="102"/>
      <c r="S140" s="102"/>
      <c r="T140" s="103"/>
      <c r="AT140" s="98" t="s">
        <v>116</v>
      </c>
      <c r="AU140" s="98" t="s">
        <v>114</v>
      </c>
      <c r="AV140" s="96" t="s">
        <v>114</v>
      </c>
      <c r="AW140" s="96" t="s">
        <v>25</v>
      </c>
      <c r="AX140" s="96" t="s">
        <v>75</v>
      </c>
      <c r="AY140" s="98" t="s">
        <v>106</v>
      </c>
    </row>
    <row r="141" spans="2:65" s="12" customFormat="1" ht="36" customHeight="1">
      <c r="B141" s="13"/>
      <c r="C141" s="112" t="s">
        <v>156</v>
      </c>
      <c r="D141" s="112" t="s">
        <v>145</v>
      </c>
      <c r="E141" s="113" t="s">
        <v>157</v>
      </c>
      <c r="F141" s="114" t="s">
        <v>158</v>
      </c>
      <c r="G141" s="115" t="s">
        <v>111</v>
      </c>
      <c r="H141" s="116">
        <v>17.952000000000002</v>
      </c>
      <c r="I141" s="4"/>
      <c r="J141" s="117">
        <f>ROUND(I141*H141,2)</f>
        <v>0</v>
      </c>
      <c r="K141" s="114" t="s">
        <v>112</v>
      </c>
      <c r="L141" s="118"/>
      <c r="M141" s="119" t="s">
        <v>1</v>
      </c>
      <c r="N141" s="120" t="s">
        <v>36</v>
      </c>
      <c r="O141" s="91">
        <v>0</v>
      </c>
      <c r="P141" s="91">
        <f>O141*H141</f>
        <v>0</v>
      </c>
      <c r="Q141" s="91">
        <v>0.13800000000000001</v>
      </c>
      <c r="R141" s="91">
        <f>Q141*H141</f>
        <v>2.4773760000000005</v>
      </c>
      <c r="S141" s="91">
        <v>0</v>
      </c>
      <c r="T141" s="92">
        <f>S141*H141</f>
        <v>0</v>
      </c>
      <c r="AR141" s="93" t="s">
        <v>148</v>
      </c>
      <c r="AT141" s="93" t="s">
        <v>145</v>
      </c>
      <c r="AU141" s="93" t="s">
        <v>114</v>
      </c>
      <c r="AY141" s="6" t="s">
        <v>106</v>
      </c>
      <c r="BE141" s="94">
        <f>IF(N141="základná",J141,0)</f>
        <v>0</v>
      </c>
      <c r="BF141" s="94">
        <f>IF(N141="znížená",J141,0)</f>
        <v>0</v>
      </c>
      <c r="BG141" s="94">
        <f>IF(N141="zákl. prenesená",J141,0)</f>
        <v>0</v>
      </c>
      <c r="BH141" s="94">
        <f>IF(N141="zníž. prenesená",J141,0)</f>
        <v>0</v>
      </c>
      <c r="BI141" s="94">
        <f>IF(N141="nulová",J141,0)</f>
        <v>0</v>
      </c>
      <c r="BJ141" s="6" t="s">
        <v>114</v>
      </c>
      <c r="BK141" s="94">
        <f>ROUND(I141*H141,2)</f>
        <v>0</v>
      </c>
      <c r="BL141" s="6" t="s">
        <v>113</v>
      </c>
      <c r="BM141" s="93" t="s">
        <v>159</v>
      </c>
    </row>
    <row r="142" spans="2:65" s="96" customFormat="1">
      <c r="B142" s="95"/>
      <c r="D142" s="97" t="s">
        <v>116</v>
      </c>
      <c r="E142" s="98" t="s">
        <v>1</v>
      </c>
      <c r="F142" s="99" t="s">
        <v>160</v>
      </c>
      <c r="H142" s="100">
        <v>17.600000000000001</v>
      </c>
      <c r="L142" s="95"/>
      <c r="M142" s="101"/>
      <c r="N142" s="102"/>
      <c r="O142" s="102"/>
      <c r="P142" s="102"/>
      <c r="Q142" s="102"/>
      <c r="R142" s="102"/>
      <c r="S142" s="102"/>
      <c r="T142" s="103"/>
      <c r="AT142" s="98" t="s">
        <v>116</v>
      </c>
      <c r="AU142" s="98" t="s">
        <v>114</v>
      </c>
      <c r="AV142" s="96" t="s">
        <v>114</v>
      </c>
      <c r="AW142" s="96" t="s">
        <v>25</v>
      </c>
      <c r="AX142" s="96" t="s">
        <v>75</v>
      </c>
      <c r="AY142" s="98" t="s">
        <v>106</v>
      </c>
    </row>
    <row r="143" spans="2:65" s="96" customFormat="1">
      <c r="B143" s="95"/>
      <c r="D143" s="97" t="s">
        <v>116</v>
      </c>
      <c r="F143" s="99" t="s">
        <v>161</v>
      </c>
      <c r="H143" s="100">
        <v>17.952000000000002</v>
      </c>
      <c r="L143" s="95"/>
      <c r="M143" s="101"/>
      <c r="N143" s="102"/>
      <c r="O143" s="102"/>
      <c r="P143" s="102"/>
      <c r="Q143" s="102"/>
      <c r="R143" s="102"/>
      <c r="S143" s="102"/>
      <c r="T143" s="103"/>
      <c r="AT143" s="98" t="s">
        <v>116</v>
      </c>
      <c r="AU143" s="98" t="s">
        <v>114</v>
      </c>
      <c r="AV143" s="96" t="s">
        <v>114</v>
      </c>
      <c r="AW143" s="96" t="s">
        <v>3</v>
      </c>
      <c r="AX143" s="96" t="s">
        <v>75</v>
      </c>
      <c r="AY143" s="98" t="s">
        <v>106</v>
      </c>
    </row>
    <row r="144" spans="2:65" s="71" customFormat="1" ht="22.9" customHeight="1">
      <c r="B144" s="70"/>
      <c r="D144" s="72" t="s">
        <v>69</v>
      </c>
      <c r="E144" s="81" t="s">
        <v>156</v>
      </c>
      <c r="F144" s="81" t="s">
        <v>162</v>
      </c>
      <c r="J144" s="82">
        <f>BK144</f>
        <v>0</v>
      </c>
      <c r="L144" s="70"/>
      <c r="M144" s="75"/>
      <c r="N144" s="76"/>
      <c r="O144" s="76"/>
      <c r="P144" s="77">
        <f>SUM(P145:P155)</f>
        <v>31.15063</v>
      </c>
      <c r="Q144" s="76"/>
      <c r="R144" s="77">
        <f>SUM(R145:R155)</f>
        <v>34.0389002</v>
      </c>
      <c r="S144" s="76"/>
      <c r="T144" s="78">
        <f>SUM(T145:T155)</f>
        <v>0</v>
      </c>
      <c r="AR144" s="72" t="s">
        <v>75</v>
      </c>
      <c r="AT144" s="79" t="s">
        <v>69</v>
      </c>
      <c r="AU144" s="79" t="s">
        <v>75</v>
      </c>
      <c r="AY144" s="72" t="s">
        <v>106</v>
      </c>
      <c r="BK144" s="80">
        <f>SUM(BK145:BK155)</f>
        <v>0</v>
      </c>
    </row>
    <row r="145" spans="2:65" s="12" customFormat="1" ht="36" customHeight="1">
      <c r="B145" s="13"/>
      <c r="C145" s="83" t="s">
        <v>163</v>
      </c>
      <c r="D145" s="83" t="s">
        <v>108</v>
      </c>
      <c r="E145" s="84" t="s">
        <v>164</v>
      </c>
      <c r="F145" s="85" t="s">
        <v>165</v>
      </c>
      <c r="G145" s="86" t="s">
        <v>124</v>
      </c>
      <c r="H145" s="87">
        <v>106</v>
      </c>
      <c r="I145" s="3"/>
      <c r="J145" s="88">
        <f>ROUND(I145*H145,2)</f>
        <v>0</v>
      </c>
      <c r="K145" s="85" t="s">
        <v>112</v>
      </c>
      <c r="L145" s="13"/>
      <c r="M145" s="89" t="s">
        <v>1</v>
      </c>
      <c r="N145" s="90" t="s">
        <v>36</v>
      </c>
      <c r="O145" s="91">
        <v>0.13200000000000001</v>
      </c>
      <c r="P145" s="91">
        <f>O145*H145</f>
        <v>13.992000000000001</v>
      </c>
      <c r="Q145" s="91">
        <v>9.8530000000000006E-2</v>
      </c>
      <c r="R145" s="91">
        <f>Q145*H145</f>
        <v>10.444180000000001</v>
      </c>
      <c r="S145" s="91">
        <v>0</v>
      </c>
      <c r="T145" s="92">
        <f>S145*H145</f>
        <v>0</v>
      </c>
      <c r="AR145" s="93" t="s">
        <v>113</v>
      </c>
      <c r="AT145" s="93" t="s">
        <v>108</v>
      </c>
      <c r="AU145" s="93" t="s">
        <v>114</v>
      </c>
      <c r="AY145" s="6" t="s">
        <v>106</v>
      </c>
      <c r="BE145" s="94">
        <f>IF(N145="základná",J145,0)</f>
        <v>0</v>
      </c>
      <c r="BF145" s="94">
        <f>IF(N145="znížená",J145,0)</f>
        <v>0</v>
      </c>
      <c r="BG145" s="94">
        <f>IF(N145="zákl. prenesená",J145,0)</f>
        <v>0</v>
      </c>
      <c r="BH145" s="94">
        <f>IF(N145="zníž. prenesená",J145,0)</f>
        <v>0</v>
      </c>
      <c r="BI145" s="94">
        <f>IF(N145="nulová",J145,0)</f>
        <v>0</v>
      </c>
      <c r="BJ145" s="6" t="s">
        <v>114</v>
      </c>
      <c r="BK145" s="94">
        <f>ROUND(I145*H145,2)</f>
        <v>0</v>
      </c>
      <c r="BL145" s="6" t="s">
        <v>113</v>
      </c>
      <c r="BM145" s="93" t="s">
        <v>166</v>
      </c>
    </row>
    <row r="146" spans="2:65" s="96" customFormat="1">
      <c r="B146" s="95"/>
      <c r="D146" s="97" t="s">
        <v>116</v>
      </c>
      <c r="E146" s="98" t="s">
        <v>1</v>
      </c>
      <c r="F146" s="99" t="s">
        <v>167</v>
      </c>
      <c r="H146" s="100">
        <v>115</v>
      </c>
      <c r="L146" s="95"/>
      <c r="M146" s="101"/>
      <c r="N146" s="102"/>
      <c r="O146" s="102"/>
      <c r="P146" s="102"/>
      <c r="Q146" s="102"/>
      <c r="R146" s="102"/>
      <c r="S146" s="102"/>
      <c r="T146" s="103"/>
      <c r="AT146" s="98" t="s">
        <v>116</v>
      </c>
      <c r="AU146" s="98" t="s">
        <v>114</v>
      </c>
      <c r="AV146" s="96" t="s">
        <v>114</v>
      </c>
      <c r="AW146" s="96" t="s">
        <v>25</v>
      </c>
      <c r="AX146" s="96" t="s">
        <v>75</v>
      </c>
      <c r="AY146" s="98" t="s">
        <v>106</v>
      </c>
    </row>
    <row r="147" spans="2:65" s="12" customFormat="1" ht="24" customHeight="1">
      <c r="B147" s="13"/>
      <c r="C147" s="112" t="s">
        <v>168</v>
      </c>
      <c r="D147" s="112" t="s">
        <v>145</v>
      </c>
      <c r="E147" s="113" t="s">
        <v>169</v>
      </c>
      <c r="F147" s="114" t="s">
        <v>170</v>
      </c>
      <c r="G147" s="115" t="s">
        <v>171</v>
      </c>
      <c r="H147" s="116">
        <v>107.06</v>
      </c>
      <c r="I147" s="4"/>
      <c r="J147" s="117">
        <f>ROUND(I147*H147,2)</f>
        <v>0</v>
      </c>
      <c r="K147" s="114" t="s">
        <v>112</v>
      </c>
      <c r="L147" s="118"/>
      <c r="M147" s="119" t="s">
        <v>1</v>
      </c>
      <c r="N147" s="120" t="s">
        <v>36</v>
      </c>
      <c r="O147" s="91">
        <v>0</v>
      </c>
      <c r="P147" s="91">
        <f>O147*H147</f>
        <v>0</v>
      </c>
      <c r="Q147" s="91">
        <v>2.3E-2</v>
      </c>
      <c r="R147" s="91">
        <f>Q147*H147</f>
        <v>2.46238</v>
      </c>
      <c r="S147" s="91">
        <v>0</v>
      </c>
      <c r="T147" s="92">
        <f>S147*H147</f>
        <v>0</v>
      </c>
      <c r="AR147" s="93" t="s">
        <v>148</v>
      </c>
      <c r="AT147" s="93" t="s">
        <v>145</v>
      </c>
      <c r="AU147" s="93" t="s">
        <v>114</v>
      </c>
      <c r="AY147" s="6" t="s">
        <v>106</v>
      </c>
      <c r="BE147" s="94">
        <f>IF(N147="základná",J147,0)</f>
        <v>0</v>
      </c>
      <c r="BF147" s="94">
        <f>IF(N147="znížená",J147,0)</f>
        <v>0</v>
      </c>
      <c r="BG147" s="94">
        <f>IF(N147="zákl. prenesená",J147,0)</f>
        <v>0</v>
      </c>
      <c r="BH147" s="94">
        <f>IF(N147="zníž. prenesená",J147,0)</f>
        <v>0</v>
      </c>
      <c r="BI147" s="94">
        <f>IF(N147="nulová",J147,0)</f>
        <v>0</v>
      </c>
      <c r="BJ147" s="6" t="s">
        <v>114</v>
      </c>
      <c r="BK147" s="94">
        <f>ROUND(I147*H147,2)</f>
        <v>0</v>
      </c>
      <c r="BL147" s="6" t="s">
        <v>113</v>
      </c>
      <c r="BM147" s="93" t="s">
        <v>172</v>
      </c>
    </row>
    <row r="148" spans="2:65" s="96" customFormat="1">
      <c r="B148" s="95"/>
      <c r="D148" s="97" t="s">
        <v>116</v>
      </c>
      <c r="F148" s="99" t="s">
        <v>173</v>
      </c>
      <c r="H148" s="100">
        <v>116.15</v>
      </c>
      <c r="L148" s="95"/>
      <c r="M148" s="101"/>
      <c r="N148" s="102"/>
      <c r="O148" s="102"/>
      <c r="P148" s="102"/>
      <c r="Q148" s="102"/>
      <c r="R148" s="102"/>
      <c r="S148" s="102"/>
      <c r="T148" s="103"/>
      <c r="AT148" s="98" t="s">
        <v>116</v>
      </c>
      <c r="AU148" s="98" t="s">
        <v>114</v>
      </c>
      <c r="AV148" s="96" t="s">
        <v>114</v>
      </c>
      <c r="AW148" s="96" t="s">
        <v>3</v>
      </c>
      <c r="AX148" s="96" t="s">
        <v>75</v>
      </c>
      <c r="AY148" s="98" t="s">
        <v>106</v>
      </c>
    </row>
    <row r="149" spans="2:65" s="12" customFormat="1" ht="24" customHeight="1">
      <c r="B149" s="13"/>
      <c r="C149" s="83" t="s">
        <v>174</v>
      </c>
      <c r="D149" s="83" t="s">
        <v>108</v>
      </c>
      <c r="E149" s="84" t="s">
        <v>175</v>
      </c>
      <c r="F149" s="85" t="s">
        <v>176</v>
      </c>
      <c r="G149" s="86" t="s">
        <v>177</v>
      </c>
      <c r="H149" s="87">
        <v>9.5399999999999991</v>
      </c>
      <c r="I149" s="3"/>
      <c r="J149" s="88">
        <f>ROUND(I149*H149,2)</f>
        <v>0</v>
      </c>
      <c r="K149" s="85" t="s">
        <v>112</v>
      </c>
      <c r="L149" s="13"/>
      <c r="M149" s="89" t="s">
        <v>1</v>
      </c>
      <c r="N149" s="90" t="s">
        <v>36</v>
      </c>
      <c r="O149" s="91">
        <v>1.363</v>
      </c>
      <c r="P149" s="91">
        <f>O149*H149</f>
        <v>13.003019999999999</v>
      </c>
      <c r="Q149" s="91">
        <v>2.2151299999999998</v>
      </c>
      <c r="R149" s="91">
        <f>Q149*H149</f>
        <v>21.132340199999998</v>
      </c>
      <c r="S149" s="91">
        <v>0</v>
      </c>
      <c r="T149" s="92">
        <f>S149*H149</f>
        <v>0</v>
      </c>
      <c r="AR149" s="93" t="s">
        <v>113</v>
      </c>
      <c r="AT149" s="93" t="s">
        <v>108</v>
      </c>
      <c r="AU149" s="93" t="s">
        <v>114</v>
      </c>
      <c r="AY149" s="6" t="s">
        <v>106</v>
      </c>
      <c r="BE149" s="94">
        <f>IF(N149="základná",J149,0)</f>
        <v>0</v>
      </c>
      <c r="BF149" s="94">
        <f>IF(N149="znížená",J149,0)</f>
        <v>0</v>
      </c>
      <c r="BG149" s="94">
        <f>IF(N149="zákl. prenesená",J149,0)</f>
        <v>0</v>
      </c>
      <c r="BH149" s="94">
        <f>IF(N149="zníž. prenesená",J149,0)</f>
        <v>0</v>
      </c>
      <c r="BI149" s="94">
        <f>IF(N149="nulová",J149,0)</f>
        <v>0</v>
      </c>
      <c r="BJ149" s="6" t="s">
        <v>114</v>
      </c>
      <c r="BK149" s="94">
        <f>ROUND(I149*H149,2)</f>
        <v>0</v>
      </c>
      <c r="BL149" s="6" t="s">
        <v>113</v>
      </c>
      <c r="BM149" s="93" t="s">
        <v>178</v>
      </c>
    </row>
    <row r="150" spans="2:65" s="96" customFormat="1">
      <c r="B150" s="95"/>
      <c r="D150" s="97" t="s">
        <v>116</v>
      </c>
      <c r="E150" s="98" t="s">
        <v>1</v>
      </c>
      <c r="F150" s="99" t="s">
        <v>203</v>
      </c>
      <c r="H150" s="100">
        <v>10.35</v>
      </c>
      <c r="L150" s="95"/>
      <c r="M150" s="101"/>
      <c r="N150" s="102"/>
      <c r="O150" s="102"/>
      <c r="P150" s="102"/>
      <c r="Q150" s="102"/>
      <c r="R150" s="102"/>
      <c r="S150" s="102"/>
      <c r="T150" s="103"/>
      <c r="AT150" s="98" t="s">
        <v>116</v>
      </c>
      <c r="AU150" s="98" t="s">
        <v>114</v>
      </c>
      <c r="AV150" s="96" t="s">
        <v>114</v>
      </c>
      <c r="AW150" s="96" t="s">
        <v>25</v>
      </c>
      <c r="AX150" s="96" t="s">
        <v>75</v>
      </c>
      <c r="AY150" s="98" t="s">
        <v>106</v>
      </c>
    </row>
    <row r="151" spans="2:65" s="12" customFormat="1" ht="24" customHeight="1">
      <c r="B151" s="13"/>
      <c r="C151" s="83" t="s">
        <v>179</v>
      </c>
      <c r="D151" s="83" t="s">
        <v>108</v>
      </c>
      <c r="E151" s="84" t="s">
        <v>180</v>
      </c>
      <c r="F151" s="85" t="s">
        <v>181</v>
      </c>
      <c r="G151" s="86" t="s">
        <v>182</v>
      </c>
      <c r="H151" s="87">
        <v>4.5149999999999997</v>
      </c>
      <c r="I151" s="3"/>
      <c r="J151" s="88">
        <f>ROUND(I151*H151,2)</f>
        <v>0</v>
      </c>
      <c r="K151" s="85" t="s">
        <v>112</v>
      </c>
      <c r="L151" s="13"/>
      <c r="M151" s="89" t="s">
        <v>1</v>
      </c>
      <c r="N151" s="90" t="s">
        <v>36</v>
      </c>
      <c r="O151" s="91">
        <v>0.80900000000000005</v>
      </c>
      <c r="P151" s="91">
        <f>O151*H151</f>
        <v>3.6526350000000001</v>
      </c>
      <c r="Q151" s="91">
        <v>0</v>
      </c>
      <c r="R151" s="91">
        <f>Q151*H151</f>
        <v>0</v>
      </c>
      <c r="S151" s="91">
        <v>0</v>
      </c>
      <c r="T151" s="92">
        <f>S151*H151</f>
        <v>0</v>
      </c>
      <c r="AR151" s="93" t="s">
        <v>113</v>
      </c>
      <c r="AT151" s="93" t="s">
        <v>108</v>
      </c>
      <c r="AU151" s="93" t="s">
        <v>114</v>
      </c>
      <c r="AY151" s="6" t="s">
        <v>106</v>
      </c>
      <c r="BE151" s="94">
        <f>IF(N151="základná",J151,0)</f>
        <v>0</v>
      </c>
      <c r="BF151" s="94">
        <f>IF(N151="znížená",J151,0)</f>
        <v>0</v>
      </c>
      <c r="BG151" s="94">
        <f>IF(N151="zákl. prenesená",J151,0)</f>
        <v>0</v>
      </c>
      <c r="BH151" s="94">
        <f>IF(N151="zníž. prenesená",J151,0)</f>
        <v>0</v>
      </c>
      <c r="BI151" s="94">
        <f>IF(N151="nulová",J151,0)</f>
        <v>0</v>
      </c>
      <c r="BJ151" s="6" t="s">
        <v>114</v>
      </c>
      <c r="BK151" s="94">
        <f>ROUND(I151*H151,2)</f>
        <v>0</v>
      </c>
      <c r="BL151" s="6" t="s">
        <v>113</v>
      </c>
      <c r="BM151" s="93" t="s">
        <v>183</v>
      </c>
    </row>
    <row r="152" spans="2:65" s="12" customFormat="1" ht="24" customHeight="1">
      <c r="B152" s="13"/>
      <c r="C152" s="83" t="s">
        <v>184</v>
      </c>
      <c r="D152" s="83" t="s">
        <v>108</v>
      </c>
      <c r="E152" s="84" t="s">
        <v>185</v>
      </c>
      <c r="F152" s="85" t="s">
        <v>186</v>
      </c>
      <c r="G152" s="86" t="s">
        <v>182</v>
      </c>
      <c r="H152" s="87">
        <v>22.574999999999999</v>
      </c>
      <c r="I152" s="3"/>
      <c r="J152" s="88">
        <f>ROUND(I152*H152,2)</f>
        <v>0</v>
      </c>
      <c r="K152" s="85" t="s">
        <v>112</v>
      </c>
      <c r="L152" s="13"/>
      <c r="M152" s="89" t="s">
        <v>1</v>
      </c>
      <c r="N152" s="90" t="s">
        <v>36</v>
      </c>
      <c r="O152" s="91">
        <v>1.7000000000000001E-2</v>
      </c>
      <c r="P152" s="91">
        <f>O152*H152</f>
        <v>0.38377500000000003</v>
      </c>
      <c r="Q152" s="91">
        <v>0</v>
      </c>
      <c r="R152" s="91">
        <f>Q152*H152</f>
        <v>0</v>
      </c>
      <c r="S152" s="91">
        <v>0</v>
      </c>
      <c r="T152" s="92">
        <f>S152*H152</f>
        <v>0</v>
      </c>
      <c r="AR152" s="93" t="s">
        <v>113</v>
      </c>
      <c r="AT152" s="93" t="s">
        <v>108</v>
      </c>
      <c r="AU152" s="93" t="s">
        <v>114</v>
      </c>
      <c r="AY152" s="6" t="s">
        <v>106</v>
      </c>
      <c r="BE152" s="94">
        <f>IF(N152="základná",J152,0)</f>
        <v>0</v>
      </c>
      <c r="BF152" s="94">
        <f>IF(N152="znížená",J152,0)</f>
        <v>0</v>
      </c>
      <c r="BG152" s="94">
        <f>IF(N152="zákl. prenesená",J152,0)</f>
        <v>0</v>
      </c>
      <c r="BH152" s="94">
        <f>IF(N152="zníž. prenesená",J152,0)</f>
        <v>0</v>
      </c>
      <c r="BI152" s="94">
        <f>IF(N152="nulová",J152,0)</f>
        <v>0</v>
      </c>
      <c r="BJ152" s="6" t="s">
        <v>114</v>
      </c>
      <c r="BK152" s="94">
        <f>ROUND(I152*H152,2)</f>
        <v>0</v>
      </c>
      <c r="BL152" s="6" t="s">
        <v>113</v>
      </c>
      <c r="BM152" s="93" t="s">
        <v>187</v>
      </c>
    </row>
    <row r="153" spans="2:65" s="96" customFormat="1">
      <c r="B153" s="95"/>
      <c r="D153" s="97" t="s">
        <v>116</v>
      </c>
      <c r="F153" s="99" t="s">
        <v>188</v>
      </c>
      <c r="H153" s="100">
        <v>22.574999999999999</v>
      </c>
      <c r="L153" s="95"/>
      <c r="M153" s="101"/>
      <c r="N153" s="102"/>
      <c r="O153" s="102"/>
      <c r="P153" s="102"/>
      <c r="Q153" s="102"/>
      <c r="R153" s="102"/>
      <c r="S153" s="102"/>
      <c r="T153" s="103"/>
      <c r="AT153" s="98" t="s">
        <v>116</v>
      </c>
      <c r="AU153" s="98" t="s">
        <v>114</v>
      </c>
      <c r="AV153" s="96" t="s">
        <v>114</v>
      </c>
      <c r="AW153" s="96" t="s">
        <v>3</v>
      </c>
      <c r="AX153" s="96" t="s">
        <v>75</v>
      </c>
      <c r="AY153" s="98" t="s">
        <v>106</v>
      </c>
    </row>
    <row r="154" spans="2:65" s="12" customFormat="1" ht="24" customHeight="1">
      <c r="B154" s="13"/>
      <c r="C154" s="83" t="s">
        <v>189</v>
      </c>
      <c r="D154" s="83" t="s">
        <v>108</v>
      </c>
      <c r="E154" s="84" t="s">
        <v>190</v>
      </c>
      <c r="F154" s="85" t="s">
        <v>191</v>
      </c>
      <c r="G154" s="86" t="s">
        <v>182</v>
      </c>
      <c r="H154" s="87">
        <v>0.8</v>
      </c>
      <c r="I154" s="3"/>
      <c r="J154" s="88">
        <f>ROUND(I154*H154,2)</f>
        <v>0</v>
      </c>
      <c r="K154" s="85" t="s">
        <v>112</v>
      </c>
      <c r="L154" s="13"/>
      <c r="M154" s="89" t="s">
        <v>1</v>
      </c>
      <c r="N154" s="90" t="s">
        <v>36</v>
      </c>
      <c r="O154" s="91">
        <v>0.14899999999999999</v>
      </c>
      <c r="P154" s="91">
        <f>O154*H154</f>
        <v>0.1192</v>
      </c>
      <c r="Q154" s="91">
        <v>0</v>
      </c>
      <c r="R154" s="91">
        <f>Q154*H154</f>
        <v>0</v>
      </c>
      <c r="S154" s="91">
        <v>0</v>
      </c>
      <c r="T154" s="92">
        <f>S154*H154</f>
        <v>0</v>
      </c>
      <c r="AR154" s="93" t="s">
        <v>113</v>
      </c>
      <c r="AT154" s="93" t="s">
        <v>108</v>
      </c>
      <c r="AU154" s="93" t="s">
        <v>114</v>
      </c>
      <c r="AY154" s="6" t="s">
        <v>106</v>
      </c>
      <c r="BE154" s="94">
        <f>IF(N154="základná",J154,0)</f>
        <v>0</v>
      </c>
      <c r="BF154" s="94">
        <f>IF(N154="znížená",J154,0)</f>
        <v>0</v>
      </c>
      <c r="BG154" s="94">
        <f>IF(N154="zákl. prenesená",J154,0)</f>
        <v>0</v>
      </c>
      <c r="BH154" s="94">
        <f>IF(N154="zníž. prenesená",J154,0)</f>
        <v>0</v>
      </c>
      <c r="BI154" s="94">
        <f>IF(N154="nulová",J154,0)</f>
        <v>0</v>
      </c>
      <c r="BJ154" s="6" t="s">
        <v>114</v>
      </c>
      <c r="BK154" s="94">
        <f>ROUND(I154*H154,2)</f>
        <v>0</v>
      </c>
      <c r="BL154" s="6" t="s">
        <v>113</v>
      </c>
      <c r="BM154" s="93" t="s">
        <v>192</v>
      </c>
    </row>
    <row r="155" spans="2:65" s="12" customFormat="1" ht="24" customHeight="1">
      <c r="B155" s="13"/>
      <c r="C155" s="83" t="s">
        <v>193</v>
      </c>
      <c r="D155" s="83" t="s">
        <v>108</v>
      </c>
      <c r="E155" s="84" t="s">
        <v>194</v>
      </c>
      <c r="F155" s="85" t="s">
        <v>195</v>
      </c>
      <c r="G155" s="86" t="s">
        <v>182</v>
      </c>
      <c r="H155" s="87">
        <v>4.5149999999999997</v>
      </c>
      <c r="I155" s="3"/>
      <c r="J155" s="88">
        <f>ROUND(I155*H155,2)</f>
        <v>0</v>
      </c>
      <c r="K155" s="85" t="s">
        <v>112</v>
      </c>
      <c r="L155" s="13"/>
      <c r="M155" s="89" t="s">
        <v>1</v>
      </c>
      <c r="N155" s="90" t="s">
        <v>36</v>
      </c>
      <c r="O155" s="91">
        <v>0</v>
      </c>
      <c r="P155" s="91">
        <f>O155*H155</f>
        <v>0</v>
      </c>
      <c r="Q155" s="91">
        <v>0</v>
      </c>
      <c r="R155" s="91">
        <f>Q155*H155</f>
        <v>0</v>
      </c>
      <c r="S155" s="91">
        <v>0</v>
      </c>
      <c r="T155" s="92">
        <f>S155*H155</f>
        <v>0</v>
      </c>
      <c r="AR155" s="93" t="s">
        <v>113</v>
      </c>
      <c r="AT155" s="93" t="s">
        <v>108</v>
      </c>
      <c r="AU155" s="93" t="s">
        <v>114</v>
      </c>
      <c r="AY155" s="6" t="s">
        <v>106</v>
      </c>
      <c r="BE155" s="94">
        <f>IF(N155="základná",J155,0)</f>
        <v>0</v>
      </c>
      <c r="BF155" s="94">
        <f>IF(N155="znížená",J155,0)</f>
        <v>0</v>
      </c>
      <c r="BG155" s="94">
        <f>IF(N155="zákl. prenesená",J155,0)</f>
        <v>0</v>
      </c>
      <c r="BH155" s="94">
        <f>IF(N155="zníž. prenesená",J155,0)</f>
        <v>0</v>
      </c>
      <c r="BI155" s="94">
        <f>IF(N155="nulová",J155,0)</f>
        <v>0</v>
      </c>
      <c r="BJ155" s="6" t="s">
        <v>114</v>
      </c>
      <c r="BK155" s="94">
        <f>ROUND(I155*H155,2)</f>
        <v>0</v>
      </c>
      <c r="BL155" s="6" t="s">
        <v>113</v>
      </c>
      <c r="BM155" s="93" t="s">
        <v>196</v>
      </c>
    </row>
    <row r="156" spans="2:65" s="71" customFormat="1" ht="22.9" customHeight="1">
      <c r="B156" s="70"/>
      <c r="D156" s="72" t="s">
        <v>69</v>
      </c>
      <c r="E156" s="81" t="s">
        <v>197</v>
      </c>
      <c r="F156" s="81" t="s">
        <v>198</v>
      </c>
      <c r="J156" s="82">
        <f>BK156</f>
        <v>0</v>
      </c>
      <c r="L156" s="70"/>
      <c r="M156" s="75"/>
      <c r="N156" s="76"/>
      <c r="O156" s="76"/>
      <c r="P156" s="77">
        <f>P157</f>
        <v>40.850384999999996</v>
      </c>
      <c r="Q156" s="76"/>
      <c r="R156" s="77">
        <f>R157</f>
        <v>0</v>
      </c>
      <c r="S156" s="76"/>
      <c r="T156" s="78">
        <f>T157</f>
        <v>0</v>
      </c>
      <c r="AR156" s="72" t="s">
        <v>75</v>
      </c>
      <c r="AT156" s="79" t="s">
        <v>69</v>
      </c>
      <c r="AU156" s="79" t="s">
        <v>75</v>
      </c>
      <c r="AY156" s="72" t="s">
        <v>106</v>
      </c>
      <c r="BK156" s="80">
        <f>BK157</f>
        <v>0</v>
      </c>
    </row>
    <row r="157" spans="2:65" s="12" customFormat="1" ht="24" customHeight="1">
      <c r="B157" s="13"/>
      <c r="C157" s="83" t="s">
        <v>199</v>
      </c>
      <c r="D157" s="83" t="s">
        <v>108</v>
      </c>
      <c r="E157" s="84" t="s">
        <v>200</v>
      </c>
      <c r="F157" s="85" t="s">
        <v>204</v>
      </c>
      <c r="G157" s="86" t="s">
        <v>182</v>
      </c>
      <c r="H157" s="87">
        <v>103.94499999999999</v>
      </c>
      <c r="I157" s="3"/>
      <c r="J157" s="88">
        <f>ROUND(I157*H157,2)</f>
        <v>0</v>
      </c>
      <c r="K157" s="85" t="s">
        <v>112</v>
      </c>
      <c r="L157" s="13"/>
      <c r="M157" s="121" t="s">
        <v>1</v>
      </c>
      <c r="N157" s="122" t="s">
        <v>36</v>
      </c>
      <c r="O157" s="123">
        <v>0.39300000000000002</v>
      </c>
      <c r="P157" s="123">
        <f>O157*H157</f>
        <v>40.850384999999996</v>
      </c>
      <c r="Q157" s="123">
        <v>0</v>
      </c>
      <c r="R157" s="123">
        <f>Q157*H157</f>
        <v>0</v>
      </c>
      <c r="S157" s="123">
        <v>0</v>
      </c>
      <c r="T157" s="124">
        <f>S157*H157</f>
        <v>0</v>
      </c>
      <c r="AR157" s="93" t="s">
        <v>113</v>
      </c>
      <c r="AT157" s="93" t="s">
        <v>108</v>
      </c>
      <c r="AU157" s="93" t="s">
        <v>114</v>
      </c>
      <c r="AY157" s="6" t="s">
        <v>106</v>
      </c>
      <c r="BE157" s="94">
        <f>IF(N157="základná",J157,0)</f>
        <v>0</v>
      </c>
      <c r="BF157" s="94">
        <f>IF(N157="znížená",J157,0)</f>
        <v>0</v>
      </c>
      <c r="BG157" s="94">
        <f>IF(N157="zákl. prenesená",J157,0)</f>
        <v>0</v>
      </c>
      <c r="BH157" s="94">
        <f>IF(N157="zníž. prenesená",J157,0)</f>
        <v>0</v>
      </c>
      <c r="BI157" s="94">
        <f>IF(N157="nulová",J157,0)</f>
        <v>0</v>
      </c>
      <c r="BJ157" s="6" t="s">
        <v>114</v>
      </c>
      <c r="BK157" s="94">
        <f>ROUND(I157*H157,2)</f>
        <v>0</v>
      </c>
      <c r="BL157" s="6" t="s">
        <v>113</v>
      </c>
      <c r="BM157" s="93" t="s">
        <v>201</v>
      </c>
    </row>
    <row r="158" spans="2:65" s="12" customFormat="1" ht="7" customHeight="1">
      <c r="B158" s="37"/>
      <c r="C158" s="38"/>
      <c r="D158" s="38"/>
      <c r="E158" s="38"/>
      <c r="F158" s="38"/>
      <c r="G158" s="38"/>
      <c r="H158" s="38"/>
      <c r="I158" s="38"/>
      <c r="J158" s="38"/>
      <c r="K158" s="38"/>
      <c r="L158" s="13"/>
    </row>
    <row r="163" spans="8:8">
      <c r="H163" s="212"/>
    </row>
  </sheetData>
  <sheetProtection algorithmName="SHA-512" hashValue="IZtTMLyiX9e78pztxFLNubV2zXKroSuJRSsDHqdiVY+qvuY0NkQZGX9KOJ/VsPzJoM1Hc2G4e0UmIw/FujGl6Q==" saltValue="IW95Gz71cx/aiyLjsgPkfQ==" spinCount="100000" sheet="1" objects="1" scenarios="1"/>
  <autoFilter ref="C116:K157"/>
  <mergeCells count="5">
    <mergeCell ref="E7:H7"/>
    <mergeCell ref="E25:H25"/>
    <mergeCell ref="E85:H85"/>
    <mergeCell ref="E109:H109"/>
    <mergeCell ref="L2:V2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Ekonomická uni...</vt:lpstr>
      <vt:lpstr>'Ekonomická uni...'!Názvy_tlače</vt:lpstr>
      <vt:lpstr>'Rekapitulácia stavby'!Názvy_tlače</vt:lpstr>
      <vt:lpstr>'Ekonomická uni...'!Oblasť_tlače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Mašinka\Jaroslav.Pinka</dc:creator>
  <cp:lastModifiedBy>EU</cp:lastModifiedBy>
  <cp:lastPrinted>2019-06-27T06:38:14Z</cp:lastPrinted>
  <dcterms:created xsi:type="dcterms:W3CDTF">2019-06-26T13:43:22Z</dcterms:created>
  <dcterms:modified xsi:type="dcterms:W3CDTF">2019-08-15T08:30:16Z</dcterms:modified>
</cp:coreProperties>
</file>