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840" activeTab="1"/>
  </bookViews>
  <sheets>
    <sheet name="Rekapitulácia stavby" sheetId="1" r:id="rId1"/>
    <sheet name="003 - oprava kpotrubia kú..." sheetId="2" r:id="rId2"/>
  </sheets>
  <definedNames>
    <definedName name="_xlnm._FilterDatabase" localSheetId="1" hidden="1">'003 - oprava kpotrubia kú...'!$C$91:$K$123</definedName>
    <definedName name="_xlnm.Print_Titles" localSheetId="1">'003 - oprava kpotrubia kú...'!$91:$91</definedName>
    <definedName name="_xlnm.Print_Titles" localSheetId="0">'Rekapitulácia stavby'!$92:$92</definedName>
    <definedName name="_xlnm.Print_Area" localSheetId="1">'003 - oprava kpotrubia kú...'!$C$4:$J$44,'003 - oprava kpotrubia kú...'!$C$49:$J$75,'003 - oprava kpotrubia kú...'!$C$81:$K$123</definedName>
    <definedName name="_xlnm.Print_Area" localSheetId="0">'Rekapitulácia stavby'!$D$4:$AO$76,'Rekapitulácia stavby'!$C$82:$AQ$99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23" i="2"/>
  <c r="BH123" i="2"/>
  <c r="BG123" i="2"/>
  <c r="BE123" i="2"/>
  <c r="T123" i="2"/>
  <c r="T122" i="2" s="1"/>
  <c r="R123" i="2"/>
  <c r="R122" i="2" s="1"/>
  <c r="P123" i="2"/>
  <c r="P122" i="2"/>
  <c r="BK123" i="2"/>
  <c r="BK122" i="2" s="1"/>
  <c r="J122" i="2" s="1"/>
  <c r="J70" i="2" s="1"/>
  <c r="J123" i="2"/>
  <c r="BF123" i="2" s="1"/>
  <c r="BI121" i="2"/>
  <c r="BH121" i="2"/>
  <c r="BG121" i="2"/>
  <c r="BE121" i="2"/>
  <c r="T121" i="2"/>
  <c r="T120" i="2" s="1"/>
  <c r="T119" i="2" s="1"/>
  <c r="R121" i="2"/>
  <c r="R120" i="2"/>
  <c r="R119" i="2" s="1"/>
  <c r="P121" i="2"/>
  <c r="P120" i="2" s="1"/>
  <c r="P119" i="2" s="1"/>
  <c r="BK121" i="2"/>
  <c r="BK120" i="2" s="1"/>
  <c r="J121" i="2"/>
  <c r="BF121" i="2" s="1"/>
  <c r="BI118" i="2"/>
  <c r="BH118" i="2"/>
  <c r="BG118" i="2"/>
  <c r="BE118" i="2"/>
  <c r="T118" i="2"/>
  <c r="T117" i="2" s="1"/>
  <c r="R118" i="2"/>
  <c r="R117" i="2"/>
  <c r="P118" i="2"/>
  <c r="P117" i="2" s="1"/>
  <c r="BK118" i="2"/>
  <c r="BK117" i="2" s="1"/>
  <c r="J117" i="2" s="1"/>
  <c r="J67" i="2" s="1"/>
  <c r="J118" i="2"/>
  <c r="BF118" i="2"/>
  <c r="BI116" i="2"/>
  <c r="BH116" i="2"/>
  <c r="BG116" i="2"/>
  <c r="BE116" i="2"/>
  <c r="T116" i="2"/>
  <c r="R116" i="2"/>
  <c r="P116" i="2"/>
  <c r="BK116" i="2"/>
  <c r="J116" i="2"/>
  <c r="BF116" i="2" s="1"/>
  <c r="BI115" i="2"/>
  <c r="BH115" i="2"/>
  <c r="BG115" i="2"/>
  <c r="BE115" i="2"/>
  <c r="T115" i="2"/>
  <c r="R115" i="2"/>
  <c r="P115" i="2"/>
  <c r="BK115" i="2"/>
  <c r="J115" i="2"/>
  <c r="BF115" i="2" s="1"/>
  <c r="BI114" i="2"/>
  <c r="BH114" i="2"/>
  <c r="BG114" i="2"/>
  <c r="BE114" i="2"/>
  <c r="T114" i="2"/>
  <c r="R114" i="2"/>
  <c r="P114" i="2"/>
  <c r="BK114" i="2"/>
  <c r="J114" i="2"/>
  <c r="BF114" i="2" s="1"/>
  <c r="BI113" i="2"/>
  <c r="BH113" i="2"/>
  <c r="BG113" i="2"/>
  <c r="BE113" i="2"/>
  <c r="T113" i="2"/>
  <c r="R113" i="2"/>
  <c r="P113" i="2"/>
  <c r="BK113" i="2"/>
  <c r="J113" i="2"/>
  <c r="BF113" i="2" s="1"/>
  <c r="BI112" i="2"/>
  <c r="BH112" i="2"/>
  <c r="BG112" i="2"/>
  <c r="BE112" i="2"/>
  <c r="T112" i="2"/>
  <c r="R112" i="2"/>
  <c r="P112" i="2"/>
  <c r="BK112" i="2"/>
  <c r="J112" i="2"/>
  <c r="BF112" i="2" s="1"/>
  <c r="BI111" i="2"/>
  <c r="BH111" i="2"/>
  <c r="BG111" i="2"/>
  <c r="BE111" i="2"/>
  <c r="T111" i="2"/>
  <c r="R111" i="2"/>
  <c r="P111" i="2"/>
  <c r="BK111" i="2"/>
  <c r="J111" i="2"/>
  <c r="BF111" i="2" s="1"/>
  <c r="BI110" i="2"/>
  <c r="BH110" i="2"/>
  <c r="BG110" i="2"/>
  <c r="BE110" i="2"/>
  <c r="T110" i="2"/>
  <c r="R110" i="2"/>
  <c r="P110" i="2"/>
  <c r="BK110" i="2"/>
  <c r="J110" i="2"/>
  <c r="BF110" i="2" s="1"/>
  <c r="BI109" i="2"/>
  <c r="BH109" i="2"/>
  <c r="BG109" i="2"/>
  <c r="BE109" i="2"/>
  <c r="T109" i="2"/>
  <c r="T107" i="2" s="1"/>
  <c r="R109" i="2"/>
  <c r="P109" i="2"/>
  <c r="BK109" i="2"/>
  <c r="J109" i="2"/>
  <c r="BF109" i="2" s="1"/>
  <c r="BI108" i="2"/>
  <c r="BH108" i="2"/>
  <c r="BG108" i="2"/>
  <c r="BE108" i="2"/>
  <c r="T108" i="2"/>
  <c r="R108" i="2"/>
  <c r="P108" i="2"/>
  <c r="P107" i="2" s="1"/>
  <c r="P106" i="2" s="1"/>
  <c r="BK108" i="2"/>
  <c r="J108" i="2"/>
  <c r="BF108" i="2" s="1"/>
  <c r="BI105" i="2"/>
  <c r="BH105" i="2"/>
  <c r="BG105" i="2"/>
  <c r="BE105" i="2"/>
  <c r="T105" i="2"/>
  <c r="R105" i="2"/>
  <c r="P105" i="2"/>
  <c r="BK105" i="2"/>
  <c r="J105" i="2"/>
  <c r="BF105" i="2" s="1"/>
  <c r="BI104" i="2"/>
  <c r="BH104" i="2"/>
  <c r="BG104" i="2"/>
  <c r="BE104" i="2"/>
  <c r="T104" i="2"/>
  <c r="R104" i="2"/>
  <c r="P104" i="2"/>
  <c r="BK104" i="2"/>
  <c r="J104" i="2"/>
  <c r="BF104" i="2"/>
  <c r="BI103" i="2"/>
  <c r="BH103" i="2"/>
  <c r="BG103" i="2"/>
  <c r="BE103" i="2"/>
  <c r="T103" i="2"/>
  <c r="R103" i="2"/>
  <c r="P103" i="2"/>
  <c r="BK103" i="2"/>
  <c r="J103" i="2"/>
  <c r="BF103" i="2" s="1"/>
  <c r="BI102" i="2"/>
  <c r="BH102" i="2"/>
  <c r="BG102" i="2"/>
  <c r="BE102" i="2"/>
  <c r="T102" i="2"/>
  <c r="R102" i="2"/>
  <c r="P102" i="2"/>
  <c r="BK102" i="2"/>
  <c r="J102" i="2"/>
  <c r="BF102" i="2" s="1"/>
  <c r="BI101" i="2"/>
  <c r="BH101" i="2"/>
  <c r="BG101" i="2"/>
  <c r="BE101" i="2"/>
  <c r="T101" i="2"/>
  <c r="R101" i="2"/>
  <c r="P101" i="2"/>
  <c r="BK101" i="2"/>
  <c r="J101" i="2"/>
  <c r="BF101" i="2" s="1"/>
  <c r="BI100" i="2"/>
  <c r="BH100" i="2"/>
  <c r="BG100" i="2"/>
  <c r="BE100" i="2"/>
  <c r="T100" i="2"/>
  <c r="R100" i="2"/>
  <c r="R97" i="2" s="1"/>
  <c r="R93" i="2" s="1"/>
  <c r="P100" i="2"/>
  <c r="BK100" i="2"/>
  <c r="J100" i="2"/>
  <c r="BF100" i="2" s="1"/>
  <c r="BI99" i="2"/>
  <c r="BH99" i="2"/>
  <c r="BG99" i="2"/>
  <c r="BE99" i="2"/>
  <c r="T99" i="2"/>
  <c r="R99" i="2"/>
  <c r="P99" i="2"/>
  <c r="BK99" i="2"/>
  <c r="J99" i="2"/>
  <c r="BF99" i="2" s="1"/>
  <c r="BI98" i="2"/>
  <c r="BH98" i="2"/>
  <c r="BG98" i="2"/>
  <c r="BE98" i="2"/>
  <c r="T98" i="2"/>
  <c r="R98" i="2"/>
  <c r="P98" i="2"/>
  <c r="BK98" i="2"/>
  <c r="J98" i="2"/>
  <c r="BF98" i="2" s="1"/>
  <c r="BI96" i="2"/>
  <c r="BH96" i="2"/>
  <c r="BG96" i="2"/>
  <c r="BE96" i="2"/>
  <c r="T96" i="2"/>
  <c r="R96" i="2"/>
  <c r="P96" i="2"/>
  <c r="P94" i="2" s="1"/>
  <c r="BK96" i="2"/>
  <c r="J96" i="2"/>
  <c r="BF96" i="2" s="1"/>
  <c r="BI95" i="2"/>
  <c r="BH95" i="2"/>
  <c r="BG95" i="2"/>
  <c r="BE95" i="2"/>
  <c r="T95" i="2"/>
  <c r="T94" i="2" s="1"/>
  <c r="R95" i="2"/>
  <c r="R94" i="2"/>
  <c r="P95" i="2"/>
  <c r="BK95" i="2"/>
  <c r="J95" i="2"/>
  <c r="BF95" i="2" s="1"/>
  <c r="F86" i="2"/>
  <c r="E84" i="2"/>
  <c r="J29" i="2"/>
  <c r="F54" i="2"/>
  <c r="E52" i="2"/>
  <c r="J22" i="2"/>
  <c r="E22" i="2"/>
  <c r="J89" i="2" s="1"/>
  <c r="J21" i="2"/>
  <c r="J19" i="2"/>
  <c r="E19" i="2"/>
  <c r="J88" i="2" s="1"/>
  <c r="J18" i="2"/>
  <c r="J16" i="2"/>
  <c r="E16" i="2"/>
  <c r="F57" i="2" s="1"/>
  <c r="J15" i="2"/>
  <c r="J13" i="2"/>
  <c r="E13" i="2"/>
  <c r="J12" i="2"/>
  <c r="AK27" i="1"/>
  <c r="AS94" i="1"/>
  <c r="L90" i="1"/>
  <c r="AM90" i="1"/>
  <c r="AM89" i="1"/>
  <c r="L89" i="1"/>
  <c r="AM87" i="1"/>
  <c r="L87" i="1"/>
  <c r="L85" i="1"/>
  <c r="L84" i="1"/>
  <c r="BK94" i="2" l="1"/>
  <c r="BK97" i="2"/>
  <c r="J97" i="2" s="1"/>
  <c r="J64" i="2" s="1"/>
  <c r="F37" i="2"/>
  <c r="BD95" i="1" s="1"/>
  <c r="BD94" i="1" s="1"/>
  <c r="W36" i="1" s="1"/>
  <c r="R92" i="2"/>
  <c r="T106" i="2"/>
  <c r="J33" i="2"/>
  <c r="AV95" i="1" s="1"/>
  <c r="R107" i="2"/>
  <c r="R106" i="2" s="1"/>
  <c r="J57" i="2"/>
  <c r="J56" i="2"/>
  <c r="P93" i="2"/>
  <c r="T97" i="2"/>
  <c r="T93" i="2" s="1"/>
  <c r="T92" i="2" s="1"/>
  <c r="F89" i="2"/>
  <c r="P97" i="2"/>
  <c r="F36" i="2"/>
  <c r="BC95" i="1" s="1"/>
  <c r="BC94" i="1" s="1"/>
  <c r="W35" i="1" s="1"/>
  <c r="F35" i="2"/>
  <c r="BB95" i="1" s="1"/>
  <c r="BB94" i="1" s="1"/>
  <c r="AX94" i="1" s="1"/>
  <c r="BK107" i="2"/>
  <c r="J107" i="2" s="1"/>
  <c r="J66" i="2" s="1"/>
  <c r="F34" i="2"/>
  <c r="BA95" i="1" s="1"/>
  <c r="BA94" i="1" s="1"/>
  <c r="P92" i="2"/>
  <c r="AU95" i="1" s="1"/>
  <c r="AU94" i="1" s="1"/>
  <c r="J34" i="2"/>
  <c r="AW95" i="1" s="1"/>
  <c r="BK93" i="2"/>
  <c r="J94" i="2"/>
  <c r="J63" i="2" s="1"/>
  <c r="J86" i="2"/>
  <c r="J120" i="2"/>
  <c r="J69" i="2" s="1"/>
  <c r="BK119" i="2"/>
  <c r="J119" i="2" s="1"/>
  <c r="J68" i="2" s="1"/>
  <c r="F88" i="2"/>
  <c r="F56" i="2"/>
  <c r="F33" i="2"/>
  <c r="AZ95" i="1" s="1"/>
  <c r="AZ94" i="1" s="1"/>
  <c r="W34" i="1" l="1"/>
  <c r="BK106" i="2"/>
  <c r="J106" i="2" s="1"/>
  <c r="J65" i="2" s="1"/>
  <c r="AY94" i="1"/>
  <c r="AT95" i="1"/>
  <c r="W33" i="1"/>
  <c r="AW94" i="1"/>
  <c r="AK33" i="1" s="1"/>
  <c r="W32" i="1"/>
  <c r="AV94" i="1"/>
  <c r="J93" i="2"/>
  <c r="J62" i="2" s="1"/>
  <c r="BK92" i="2"/>
  <c r="J92" i="2" s="1"/>
  <c r="J61" i="2" s="1"/>
  <c r="J28" i="2" l="1"/>
  <c r="J30" i="2" s="1"/>
  <c r="J75" i="2"/>
  <c r="AT94" i="1"/>
  <c r="AK32" i="1"/>
  <c r="J39" i="2" l="1"/>
  <c r="AG95" i="1"/>
  <c r="AG94" i="1" l="1"/>
  <c r="AN95" i="1"/>
  <c r="AN94" i="1" l="1"/>
  <c r="AN99" i="1" s="1"/>
  <c r="AG99" i="1"/>
  <c r="AK26" i="1"/>
  <c r="AK29" i="1" s="1"/>
  <c r="AK38" i="1" s="1"/>
</calcChain>
</file>

<file path=xl/sharedStrings.xml><?xml version="1.0" encoding="utf-8"?>
<sst xmlns="http://schemas.openxmlformats.org/spreadsheetml/2006/main" count="614" uniqueCount="230">
  <si>
    <t>Export Komplet</t>
  </si>
  <si>
    <t/>
  </si>
  <si>
    <t>2.0</t>
  </si>
  <si>
    <t>False</t>
  </si>
  <si>
    <t>{1a3258be-8088-4d55-aa27-ecfd36cadaf0}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</si>
  <si>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</si>
  <si>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</si>
  <si>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</si>
  <si>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</si>
  <si>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</si>
  <si>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</si>
  <si>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003</t>
  </si>
  <si>
    <t>Stavba:</t>
  </si>
  <si>
    <t>oprava kpotrubia kúrenia miestnosť aula</t>
  </si>
  <si>
    <t>JKSO:</t>
  </si>
  <si>
    <t>KS:</t>
  </si>
  <si>
    <t>Miesto:</t>
  </si>
  <si>
    <t xml:space="preserve"> </t>
  </si>
  <si>
    <t>Dátum:</t>
  </si>
  <si>
    <t>10. 1. 2020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</si>
  <si>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</si>
  <si>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</si>
  <si>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</si>
  <si>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</si>
  <si>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</si>
  <si>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</si>
  <si>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</si>
  <si>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</si>
  <si>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</si>
  <si>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</si>
  <si>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</si>
  <si>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</si>
  <si>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</si>
  <si>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</si>
  <si>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</si>
  <si>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</si>
  <si>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</si>
  <si>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</si>
  <si>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</si>
  <si>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</si>
  <si>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</si>
  <si>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</si>
  <si>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</si>
  <si>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</si>
  <si>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</si>
  <si>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</si>
  <si>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</si>
  <si>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</si>
  <si>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</si>
  <si>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</si>
  <si>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</si>
  <si>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</si>
  <si>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</si>
  <si>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</si>
  <si>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</si>
  <si>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</si>
  <si>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</si>
  <si>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</si>
  <si>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</si>
  <si>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</si>
  <si>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</si>
  <si>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</si>
  <si>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</si>
  <si>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</si>
  <si>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</si>
  <si>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</si>
  <si>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</si>
  <si>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</si>
  <si>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</si>
  <si>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</si>
  <si>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</si>
  <si>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</si>
  <si>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</si>
  <si>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</si>
  <si>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</si>
  <si>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</si>
  <si>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</si>
  <si>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</si>
  <si>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</si>
  <si>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</si>
  <si>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</si>
  <si>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</si>
  <si>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</si>
  <si>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</si>
  <si>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</si>
  <si>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</si>
  <si>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</si>
  <si>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</si>
  <si>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</si>
  <si>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</si>
  <si>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</si>
  <si>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</si>
  <si>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</si>
  <si>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</si>
  <si>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733 - Ústredné kúrenie - rozvodné potrubie</t>
  </si>
  <si>
    <t xml:space="preserve">    776 - Podlahy povlakové</t>
  </si>
  <si>
    <t>M - Práce a dodávky M</t>
  </si>
  <si>
    <t xml:space="preserve">    23-M - Montáže potrubia</t>
  </si>
  <si>
    <t>VRN - Vedľajšie rozpočtové náklady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</si>
  <si>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</si>
  <si>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</si>
  <si>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</si>
  <si>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</si>
  <si>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</si>
  <si>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</si>
  <si>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</si>
  <si>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</si>
  <si>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</si>
  <si>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</si>
  <si>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</si>
  <si>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</si>
  <si>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</si>
  <si>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</si>
  <si>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</si>
  <si>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</si>
  <si>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</si>
  <si>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</si>
  <si>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3</t>
  </si>
  <si>
    <t>K</t>
  </si>
  <si>
    <t>631312611</t>
  </si>
  <si>
    <t>Mazanina z betónu prostého (m3) tr. C 16/20 hr.nad 50 do 80 mm</t>
  </si>
  <si>
    <t>m3</t>
  </si>
  <si>
    <t>4</t>
  </si>
  <si>
    <t>2</t>
  </si>
  <si>
    <t>-1192017647</t>
  </si>
  <si>
    <t>631319151</t>
  </si>
  <si>
    <t>Príplatok za prehlad. povrchu betónovej mazaniny min. tr.C 8/10 oceľ. hlad. hr. 50-80 mm</t>
  </si>
  <si>
    <t>685197344</t>
  </si>
  <si>
    <t>9</t>
  </si>
  <si>
    <t>Ostatné konštrukcie a práce-búranie</t>
  </si>
  <si>
    <t>5</t>
  </si>
  <si>
    <t>965043331</t>
  </si>
  <si>
    <t>Búranie podkladov pod dlažby, liatych dlažieb a mazanín,betón s poterom,teracom hr.do 100 mm, plochy do 4 m2 -2,20000t</t>
  </si>
  <si>
    <t>-1871981291</t>
  </si>
  <si>
    <t>974083102</t>
  </si>
  <si>
    <t>Rezanie betónových mazanín existujúcich nevystužených hĺbky nad 50 do 100 mm</t>
  </si>
  <si>
    <t>m</t>
  </si>
  <si>
    <t>-88426527</t>
  </si>
  <si>
    <t>19</t>
  </si>
  <si>
    <t>979011131</t>
  </si>
  <si>
    <t>Zvislá doprava sutiny po schodoch ručne do 3,5 m</t>
  </si>
  <si>
    <t>t</t>
  </si>
  <si>
    <t>1873882039</t>
  </si>
  <si>
    <t>979081111</t>
  </si>
  <si>
    <t>Odvoz sutiny a vybúraných hmôt na skládku do 1 km</t>
  </si>
  <si>
    <t>-1145045362</t>
  </si>
  <si>
    <t>21</t>
  </si>
  <si>
    <t>979081121</t>
  </si>
  <si>
    <t>Odvoz sutiny a vybúraných hmôt na skládku za každý ďalší 1 km</t>
  </si>
  <si>
    <t>901033671</t>
  </si>
  <si>
    <t>22</t>
  </si>
  <si>
    <t>979082111</t>
  </si>
  <si>
    <t>Vnútrostavenisková doprava sutiny a vybúraných hmôt do 10 m</t>
  </si>
  <si>
    <t>2137155830</t>
  </si>
  <si>
    <t>23</t>
  </si>
  <si>
    <t>979089012</t>
  </si>
  <si>
    <t>Poplatok za skladovanie - betón, tehly, dlaždice (17 01) ostatné</t>
  </si>
  <si>
    <t>-836513513</t>
  </si>
  <si>
    <t>24</t>
  </si>
  <si>
    <t>979089711</t>
  </si>
  <si>
    <t>Prenájom kontajneru 2 m3</t>
  </si>
  <si>
    <t>ks</t>
  </si>
  <si>
    <t>-1503166257</t>
  </si>
  <si>
    <t>PSV</t>
  </si>
  <si>
    <t>Práce a dodávky PSV</t>
  </si>
  <si>
    <t>733</t>
  </si>
  <si>
    <t>Ústredné kúrenie - rozvodné potrubie</t>
  </si>
  <si>
    <t>18</t>
  </si>
  <si>
    <t>733161601</t>
  </si>
  <si>
    <t>Napojenie potrubia na -Skrinka rozdeľovacej stanice</t>
  </si>
  <si>
    <t>súb.</t>
  </si>
  <si>
    <t>16</t>
  </si>
  <si>
    <t>-84999899</t>
  </si>
  <si>
    <t>11</t>
  </si>
  <si>
    <t>733167003</t>
  </si>
  <si>
    <t>-676975444</t>
  </si>
  <si>
    <t>12</t>
  </si>
  <si>
    <t>733167142</t>
  </si>
  <si>
    <t>2064815914</t>
  </si>
  <si>
    <t>13</t>
  </si>
  <si>
    <t>M</t>
  </si>
  <si>
    <t>286220042600</t>
  </si>
  <si>
    <t>32</t>
  </si>
  <si>
    <t>774950128</t>
  </si>
  <si>
    <t>14</t>
  </si>
  <si>
    <t>733167163</t>
  </si>
  <si>
    <t>-416529802</t>
  </si>
  <si>
    <t>15</t>
  </si>
  <si>
    <t>198730021500</t>
  </si>
  <si>
    <t>398507407</t>
  </si>
  <si>
    <t>733167184</t>
  </si>
  <si>
    <t>-1283404238</t>
  </si>
  <si>
    <t>17</t>
  </si>
  <si>
    <t>286220007000</t>
  </si>
  <si>
    <t>1402407815</t>
  </si>
  <si>
    <t>25</t>
  </si>
  <si>
    <t>998733103</t>
  </si>
  <si>
    <t>Presun hmôt pre rozvody potrubia v objektoch výšky nad 6 do 24 m</t>
  </si>
  <si>
    <t>567586762</t>
  </si>
  <si>
    <t>776</t>
  </si>
  <si>
    <t>Podlahy povlakové</t>
  </si>
  <si>
    <t>776572</t>
  </si>
  <si>
    <t>Demontáž textilných podláh - kobercov z pásov voľne</t>
  </si>
  <si>
    <t>m2</t>
  </si>
  <si>
    <t>1704713915</t>
  </si>
  <si>
    <t>Práce a dodávky M</t>
  </si>
  <si>
    <t>23-M</t>
  </si>
  <si>
    <t>Montáže potrubia</t>
  </si>
  <si>
    <t>27</t>
  </si>
  <si>
    <t>230170011</t>
  </si>
  <si>
    <t>Skúška tesnosti potrubia podľa STN 13 0020 DN do - 40</t>
  </si>
  <si>
    <t>64</t>
  </si>
  <si>
    <t>338767890</t>
  </si>
  <si>
    <t>VRN</t>
  </si>
  <si>
    <t>Vedľajšie rozpočtové náklady</t>
  </si>
  <si>
    <t>28</t>
  </si>
  <si>
    <t>001500001</t>
  </si>
  <si>
    <t xml:space="preserve">Ostatné náklady stavby </t>
  </si>
  <si>
    <t>eur</t>
  </si>
  <si>
    <t>1024</t>
  </si>
  <si>
    <t>-1101871182</t>
  </si>
  <si>
    <t>oprava kúrenia miestnosť aula</t>
  </si>
  <si>
    <t>oprava  kúrenia miestnosť aula</t>
  </si>
  <si>
    <t>Potrubie z rúr REHAU, rúrka univerzálna RAUTITAN stabil</t>
  </si>
  <si>
    <t xml:space="preserve">Montáž plasthliníkovej spojky RAUTITAN </t>
  </si>
  <si>
    <t xml:space="preserve">Spojka RAUTITAN </t>
  </si>
  <si>
    <t xml:space="preserve">Montáž plasthliníkového prechodu RAUTITAN </t>
  </si>
  <si>
    <t xml:space="preserve">Prechod s vnútorným závitom RAUTITAN </t>
  </si>
  <si>
    <t xml:space="preserve">Montáž plasthliníkového kolena RAUTITAN lisovaním </t>
  </si>
  <si>
    <t xml:space="preserve">Koleno 90° RAUTITAN PX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</si>
</sst>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20" fillId="4" borderId="0" xfId="0" applyNumberFormat="1" applyFont="1" applyFill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167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3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protection locked="0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167" fontId="20" fillId="0" borderId="0" xfId="0" applyNumberFormat="1" applyFont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167" fontId="6" fillId="0" borderId="0" xfId="0" applyNumberFormat="1" applyFont="1" applyAlignment="1" applyProtection="1"/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18" fillId="0" borderId="23" xfId="0" applyFont="1" applyBorder="1" applyAlignment="1" applyProtection="1">
      <alignment horizontal="center" vertical="center"/>
    </xf>
    <xf numFmtId="49" fontId="18" fillId="0" borderId="23" xfId="0" applyNumberFormat="1" applyFont="1" applyBorder="1" applyAlignment="1" applyProtection="1">
      <alignment horizontal="left" vertical="center" wrapText="1"/>
    </xf>
    <xf numFmtId="0" fontId="18" fillId="0" borderId="23" xfId="0" applyFont="1" applyBorder="1" applyAlignment="1" applyProtection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167" fontId="18" fillId="0" borderId="23" xfId="0" applyNumberFormat="1" applyFont="1" applyBorder="1" applyAlignment="1" applyProtection="1">
      <alignment vertical="center"/>
    </xf>
    <xf numFmtId="0" fontId="29" fillId="0" borderId="23" xfId="0" applyFont="1" applyBorder="1" applyAlignment="1" applyProtection="1">
      <alignment horizontal="center" vertical="center"/>
    </xf>
    <xf numFmtId="49" fontId="29" fillId="0" borderId="23" xfId="0" applyNumberFormat="1" applyFont="1" applyBorder="1" applyAlignment="1" applyProtection="1">
      <alignment horizontal="left" vertical="center" wrapText="1"/>
    </xf>
    <xf numFmtId="0" fontId="29" fillId="0" borderId="23" xfId="0" applyFont="1" applyBorder="1" applyAlignment="1" applyProtection="1">
      <alignment horizontal="left" vertical="center" wrapText="1"/>
    </xf>
    <xf numFmtId="0" fontId="29" fillId="0" borderId="23" xfId="0" applyFont="1" applyBorder="1" applyAlignment="1" applyProtection="1">
      <alignment horizontal="center" vertical="center" wrapText="1"/>
    </xf>
    <xf numFmtId="167" fontId="29" fillId="0" borderId="23" xfId="0" applyNumberFormat="1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167" fontId="18" fillId="5" borderId="23" xfId="0" applyNumberFormat="1" applyFont="1" applyFill="1" applyBorder="1" applyAlignment="1" applyProtection="1">
      <alignment vertical="center"/>
      <protection locked="0"/>
    </xf>
    <xf numFmtId="167" fontId="29" fillId="5" borderId="23" xfId="0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4" fontId="20" fillId="4" borderId="0" xfId="0" applyNumberFormat="1" applyFont="1" applyFill="1" applyAlignment="1">
      <alignment vertical="center"/>
    </xf>
    <xf numFmtId="4" fontId="20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5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workbookViewId="0">
      <selection activeCell="R14" sqref="R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83" t="s">
        <v>5</v>
      </c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80" t="s">
        <v>11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R5" s="17"/>
      <c r="BS5" s="14" t="s">
        <v>6</v>
      </c>
    </row>
    <row r="6" spans="1:74" s="1" customFormat="1" ht="36.950000000000003" customHeight="1">
      <c r="B6" s="17"/>
      <c r="D6" s="22" t="s">
        <v>12</v>
      </c>
      <c r="K6" s="182" t="s">
        <v>221</v>
      </c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 t="s">
        <v>19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17</v>
      </c>
      <c r="AK11" s="23" t="s">
        <v>22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23</v>
      </c>
      <c r="AK13" s="23" t="s">
        <v>21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17</v>
      </c>
      <c r="AK14" s="23" t="s">
        <v>22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24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17</v>
      </c>
      <c r="AK17" s="23" t="s">
        <v>22</v>
      </c>
      <c r="AN17" s="21" t="s">
        <v>1</v>
      </c>
      <c r="AR17" s="17"/>
      <c r="BS17" s="14" t="s">
        <v>25</v>
      </c>
    </row>
    <row r="18" spans="1:71" s="1" customFormat="1" ht="6.95" customHeight="1">
      <c r="B18" s="17"/>
      <c r="AR18" s="17"/>
      <c r="BS18" s="14" t="s">
        <v>26</v>
      </c>
    </row>
    <row r="19" spans="1:71" s="1" customFormat="1" ht="12" customHeight="1">
      <c r="B19" s="17"/>
      <c r="D19" s="23" t="s">
        <v>27</v>
      </c>
      <c r="AK19" s="23" t="s">
        <v>21</v>
      </c>
      <c r="AN19" s="21" t="s">
        <v>1</v>
      </c>
      <c r="AR19" s="17"/>
      <c r="BS19" s="14" t="s">
        <v>26</v>
      </c>
    </row>
    <row r="20" spans="1:71" s="1" customFormat="1" ht="18.399999999999999" customHeight="1">
      <c r="B20" s="17"/>
      <c r="E20" s="21" t="s">
        <v>17</v>
      </c>
      <c r="AK20" s="23" t="s">
        <v>22</v>
      </c>
      <c r="AN20" s="21" t="s">
        <v>1</v>
      </c>
      <c r="AR20" s="17"/>
      <c r="BS20" s="14" t="s">
        <v>25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1" customFormat="1" ht="14.45" customHeight="1">
      <c r="B26" s="17"/>
      <c r="D26" s="26" t="s">
        <v>29</v>
      </c>
      <c r="AK26" s="190">
        <f>ROUND(AG94,2)</f>
        <v>0</v>
      </c>
      <c r="AL26" s="181"/>
      <c r="AM26" s="181"/>
      <c r="AN26" s="181"/>
      <c r="AO26" s="181"/>
      <c r="AR26" s="17"/>
    </row>
    <row r="27" spans="1:71" s="1" customFormat="1" ht="14.45" customHeight="1">
      <c r="B27" s="17"/>
      <c r="D27" s="26" t="s">
        <v>30</v>
      </c>
      <c r="AK27" s="190">
        <f>ROUND(AG97, 2)</f>
        <v>0</v>
      </c>
      <c r="AL27" s="190"/>
      <c r="AM27" s="190"/>
      <c r="AN27" s="190"/>
      <c r="AO27" s="190"/>
      <c r="AR27" s="17"/>
    </row>
    <row r="28" spans="1:71" s="2" customFormat="1" ht="6.95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9"/>
      <c r="BE28" s="28"/>
    </row>
    <row r="29" spans="1:71" s="2" customFormat="1" ht="25.9" customHeight="1">
      <c r="A29" s="28"/>
      <c r="B29" s="29"/>
      <c r="C29" s="28"/>
      <c r="D29" s="30" t="s">
        <v>31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191">
        <f>ROUND(AK26 + AK27, 2)</f>
        <v>0</v>
      </c>
      <c r="AL29" s="192"/>
      <c r="AM29" s="192"/>
      <c r="AN29" s="192"/>
      <c r="AO29" s="192"/>
      <c r="AP29" s="28"/>
      <c r="AQ29" s="28"/>
      <c r="AR29" s="29"/>
      <c r="BE29" s="28"/>
    </row>
    <row r="30" spans="1:71" s="2" customFormat="1" ht="6.95" customHeight="1">
      <c r="A30" s="28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9"/>
      <c r="BE30" s="28"/>
    </row>
    <row r="31" spans="1:71" s="2" customFormat="1" ht="12.75">
      <c r="A31" s="28"/>
      <c r="B31" s="29"/>
      <c r="C31" s="28"/>
      <c r="D31" s="28"/>
      <c r="E31" s="28"/>
      <c r="F31" s="28"/>
      <c r="G31" s="28"/>
      <c r="H31" s="28"/>
      <c r="I31" s="28"/>
      <c r="J31" s="28"/>
      <c r="K31" s="28"/>
      <c r="L31" s="193" t="s">
        <v>32</v>
      </c>
      <c r="M31" s="193"/>
      <c r="N31" s="193"/>
      <c r="O31" s="193"/>
      <c r="P31" s="193"/>
      <c r="Q31" s="28"/>
      <c r="R31" s="28"/>
      <c r="S31" s="28"/>
      <c r="T31" s="28"/>
      <c r="U31" s="28"/>
      <c r="V31" s="28"/>
      <c r="W31" s="193" t="s">
        <v>33</v>
      </c>
      <c r="X31" s="193"/>
      <c r="Y31" s="193"/>
      <c r="Z31" s="193"/>
      <c r="AA31" s="193"/>
      <c r="AB31" s="193"/>
      <c r="AC31" s="193"/>
      <c r="AD31" s="193"/>
      <c r="AE31" s="193"/>
      <c r="AF31" s="28"/>
      <c r="AG31" s="28"/>
      <c r="AH31" s="28"/>
      <c r="AI31" s="28"/>
      <c r="AJ31" s="28"/>
      <c r="AK31" s="193" t="s">
        <v>34</v>
      </c>
      <c r="AL31" s="193"/>
      <c r="AM31" s="193"/>
      <c r="AN31" s="193"/>
      <c r="AO31" s="193"/>
      <c r="AP31" s="28"/>
      <c r="AQ31" s="28"/>
      <c r="AR31" s="29"/>
      <c r="BE31" s="28"/>
    </row>
    <row r="32" spans="1:71" s="3" customFormat="1" ht="14.45" customHeight="1">
      <c r="B32" s="33"/>
      <c r="D32" s="23" t="s">
        <v>35</v>
      </c>
      <c r="F32" s="23" t="s">
        <v>36</v>
      </c>
      <c r="L32" s="189">
        <v>0.2</v>
      </c>
      <c r="M32" s="179"/>
      <c r="N32" s="179"/>
      <c r="O32" s="179"/>
      <c r="P32" s="179"/>
      <c r="W32" s="178">
        <f>ROUND(AZ94 + SUM(CD97), 2)</f>
        <v>0</v>
      </c>
      <c r="X32" s="179"/>
      <c r="Y32" s="179"/>
      <c r="Z32" s="179"/>
      <c r="AA32" s="179"/>
      <c r="AB32" s="179"/>
      <c r="AC32" s="179"/>
      <c r="AD32" s="179"/>
      <c r="AE32" s="179"/>
      <c r="AK32" s="178">
        <f>ROUND(AV94 + SUM(BY97), 2)</f>
        <v>0</v>
      </c>
      <c r="AL32" s="179"/>
      <c r="AM32" s="179"/>
      <c r="AN32" s="179"/>
      <c r="AO32" s="179"/>
      <c r="AR32" s="33"/>
    </row>
    <row r="33" spans="1:57" s="3" customFormat="1" ht="14.45" customHeight="1">
      <c r="B33" s="33"/>
      <c r="F33" s="23" t="s">
        <v>37</v>
      </c>
      <c r="L33" s="189">
        <v>0.2</v>
      </c>
      <c r="M33" s="179"/>
      <c r="N33" s="179"/>
      <c r="O33" s="179"/>
      <c r="P33" s="179"/>
      <c r="W33" s="178">
        <f>ROUND(BA94 + SUM(CE97), 2)</f>
        <v>0</v>
      </c>
      <c r="X33" s="179"/>
      <c r="Y33" s="179"/>
      <c r="Z33" s="179"/>
      <c r="AA33" s="179"/>
      <c r="AB33" s="179"/>
      <c r="AC33" s="179"/>
      <c r="AD33" s="179"/>
      <c r="AE33" s="179"/>
      <c r="AK33" s="178">
        <f>ROUND(AW94 + SUM(BZ97), 2)</f>
        <v>0</v>
      </c>
      <c r="AL33" s="179"/>
      <c r="AM33" s="179"/>
      <c r="AN33" s="179"/>
      <c r="AO33" s="179"/>
      <c r="AR33" s="33"/>
    </row>
    <row r="34" spans="1:57" s="3" customFormat="1" ht="14.45" hidden="1" customHeight="1">
      <c r="B34" s="33"/>
      <c r="F34" s="23" t="s">
        <v>38</v>
      </c>
      <c r="L34" s="189">
        <v>0.2</v>
      </c>
      <c r="M34" s="179"/>
      <c r="N34" s="179"/>
      <c r="O34" s="179"/>
      <c r="P34" s="179"/>
      <c r="W34" s="178">
        <f>ROUND(BB94 + SUM(CF97), 2)</f>
        <v>0</v>
      </c>
      <c r="X34" s="179"/>
      <c r="Y34" s="179"/>
      <c r="Z34" s="179"/>
      <c r="AA34" s="179"/>
      <c r="AB34" s="179"/>
      <c r="AC34" s="179"/>
      <c r="AD34" s="179"/>
      <c r="AE34" s="179"/>
      <c r="AK34" s="178">
        <v>0</v>
      </c>
      <c r="AL34" s="179"/>
      <c r="AM34" s="179"/>
      <c r="AN34" s="179"/>
      <c r="AO34" s="179"/>
      <c r="AR34" s="33"/>
    </row>
    <row r="35" spans="1:57" s="3" customFormat="1" ht="14.45" hidden="1" customHeight="1">
      <c r="B35" s="33"/>
      <c r="F35" s="23" t="s">
        <v>39</v>
      </c>
      <c r="L35" s="189">
        <v>0.2</v>
      </c>
      <c r="M35" s="179"/>
      <c r="N35" s="179"/>
      <c r="O35" s="179"/>
      <c r="P35" s="179"/>
      <c r="W35" s="178">
        <f>ROUND(BC94 + SUM(CG97), 2)</f>
        <v>0</v>
      </c>
      <c r="X35" s="179"/>
      <c r="Y35" s="179"/>
      <c r="Z35" s="179"/>
      <c r="AA35" s="179"/>
      <c r="AB35" s="179"/>
      <c r="AC35" s="179"/>
      <c r="AD35" s="179"/>
      <c r="AE35" s="179"/>
      <c r="AK35" s="178">
        <v>0</v>
      </c>
      <c r="AL35" s="179"/>
      <c r="AM35" s="179"/>
      <c r="AN35" s="179"/>
      <c r="AO35" s="179"/>
      <c r="AR35" s="33"/>
    </row>
    <row r="36" spans="1:57" s="3" customFormat="1" ht="14.45" hidden="1" customHeight="1">
      <c r="B36" s="33"/>
      <c r="F36" s="23" t="s">
        <v>40</v>
      </c>
      <c r="L36" s="189">
        <v>0</v>
      </c>
      <c r="M36" s="179"/>
      <c r="N36" s="179"/>
      <c r="O36" s="179"/>
      <c r="P36" s="179"/>
      <c r="W36" s="178">
        <f>ROUND(BD94 + SUM(CH97), 2)</f>
        <v>0</v>
      </c>
      <c r="X36" s="179"/>
      <c r="Y36" s="179"/>
      <c r="Z36" s="179"/>
      <c r="AA36" s="179"/>
      <c r="AB36" s="179"/>
      <c r="AC36" s="179"/>
      <c r="AD36" s="179"/>
      <c r="AE36" s="179"/>
      <c r="AK36" s="178">
        <v>0</v>
      </c>
      <c r="AL36" s="179"/>
      <c r="AM36" s="179"/>
      <c r="AN36" s="179"/>
      <c r="AO36" s="179"/>
      <c r="AR36" s="33"/>
    </row>
    <row r="37" spans="1:57" s="2" customFormat="1" ht="6.95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2" customFormat="1" ht="25.9" customHeight="1">
      <c r="A38" s="28"/>
      <c r="B38" s="29"/>
      <c r="C38" s="34"/>
      <c r="D38" s="35" t="s">
        <v>41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7" t="s">
        <v>42</v>
      </c>
      <c r="U38" s="36"/>
      <c r="V38" s="36"/>
      <c r="W38" s="36"/>
      <c r="X38" s="202" t="s">
        <v>43</v>
      </c>
      <c r="Y38" s="195"/>
      <c r="Z38" s="195"/>
      <c r="AA38" s="195"/>
      <c r="AB38" s="195"/>
      <c r="AC38" s="36"/>
      <c r="AD38" s="36"/>
      <c r="AE38" s="36"/>
      <c r="AF38" s="36"/>
      <c r="AG38" s="36"/>
      <c r="AH38" s="36"/>
      <c r="AI38" s="36"/>
      <c r="AJ38" s="36"/>
      <c r="AK38" s="194">
        <f>SUM(AK29:AK36)</f>
        <v>0</v>
      </c>
      <c r="AL38" s="195"/>
      <c r="AM38" s="195"/>
      <c r="AN38" s="195"/>
      <c r="AO38" s="196"/>
      <c r="AP38" s="34"/>
      <c r="AQ38" s="34"/>
      <c r="AR38" s="29"/>
      <c r="BE38" s="28"/>
    </row>
    <row r="39" spans="1:57" s="2" customFormat="1" ht="6.95" customHeight="1">
      <c r="A39" s="28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9"/>
      <c r="BE39" s="28"/>
    </row>
    <row r="40" spans="1:57" s="2" customFormat="1" ht="14.45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9"/>
      <c r="BE40" s="28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8"/>
      <c r="D49" s="39" t="s">
        <v>44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45</v>
      </c>
      <c r="AI49" s="40"/>
      <c r="AJ49" s="40"/>
      <c r="AK49" s="40"/>
      <c r="AL49" s="40"/>
      <c r="AM49" s="40"/>
      <c r="AN49" s="40"/>
      <c r="AO49" s="40"/>
      <c r="AR49" s="38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8"/>
      <c r="B60" s="29"/>
      <c r="C60" s="28"/>
      <c r="D60" s="41" t="s">
        <v>46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1" t="s">
        <v>47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1" t="s">
        <v>46</v>
      </c>
      <c r="AI60" s="31"/>
      <c r="AJ60" s="31"/>
      <c r="AK60" s="31"/>
      <c r="AL60" s="31"/>
      <c r="AM60" s="41" t="s">
        <v>47</v>
      </c>
      <c r="AN60" s="31"/>
      <c r="AO60" s="31"/>
      <c r="AP60" s="28"/>
      <c r="AQ60" s="28"/>
      <c r="AR60" s="29"/>
      <c r="BE60" s="28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8"/>
      <c r="B64" s="29"/>
      <c r="C64" s="28"/>
      <c r="D64" s="39" t="s">
        <v>48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39" t="s">
        <v>49</v>
      </c>
      <c r="AI64" s="42"/>
      <c r="AJ64" s="42"/>
      <c r="AK64" s="42"/>
      <c r="AL64" s="42"/>
      <c r="AM64" s="42"/>
      <c r="AN64" s="42"/>
      <c r="AO64" s="42"/>
      <c r="AP64" s="28"/>
      <c r="AQ64" s="28"/>
      <c r="AR64" s="29"/>
      <c r="BE64" s="28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8"/>
      <c r="B75" s="29"/>
      <c r="C75" s="28"/>
      <c r="D75" s="41" t="s">
        <v>46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1" t="s">
        <v>47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1" t="s">
        <v>46</v>
      </c>
      <c r="AI75" s="31"/>
      <c r="AJ75" s="31"/>
      <c r="AK75" s="31"/>
      <c r="AL75" s="31"/>
      <c r="AM75" s="41" t="s">
        <v>47</v>
      </c>
      <c r="AN75" s="31"/>
      <c r="AO75" s="31"/>
      <c r="AP75" s="28"/>
      <c r="AQ75" s="28"/>
      <c r="AR75" s="29"/>
      <c r="BE75" s="28"/>
    </row>
    <row r="76" spans="1:57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9"/>
      <c r="BE77" s="28"/>
    </row>
    <row r="81" spans="1:90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9"/>
      <c r="BE81" s="28"/>
    </row>
    <row r="82" spans="1:90" s="2" customFormat="1" ht="24.95" customHeight="1">
      <c r="A82" s="28"/>
      <c r="B82" s="29"/>
      <c r="C82" s="18" t="s">
        <v>50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0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0" s="4" customFormat="1" ht="12" customHeight="1">
      <c r="B84" s="47"/>
      <c r="C84" s="23" t="s">
        <v>10</v>
      </c>
      <c r="L84" s="4" t="str">
        <f>K5</f>
        <v>003</v>
      </c>
      <c r="AR84" s="47"/>
    </row>
    <row r="85" spans="1:90" s="5" customFormat="1" ht="36.950000000000003" customHeight="1">
      <c r="B85" s="48"/>
      <c r="C85" s="49" t="s">
        <v>12</v>
      </c>
      <c r="L85" s="197" t="str">
        <f>K6</f>
        <v>oprava kúrenia miestnosť aula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R85" s="48"/>
    </row>
    <row r="86" spans="1:90" s="2" customFormat="1" ht="6.95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0" s="2" customFormat="1" ht="12" customHeight="1">
      <c r="A87" s="28"/>
      <c r="B87" s="29"/>
      <c r="C87" s="23" t="s">
        <v>16</v>
      </c>
      <c r="D87" s="28"/>
      <c r="E87" s="28"/>
      <c r="F87" s="28"/>
      <c r="G87" s="28"/>
      <c r="H87" s="28"/>
      <c r="I87" s="28"/>
      <c r="J87" s="28"/>
      <c r="K87" s="28"/>
      <c r="L87" s="50" t="str">
        <f>IF(K8="","",K8)</f>
        <v xml:space="preserve"> 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3" t="s">
        <v>18</v>
      </c>
      <c r="AJ87" s="28"/>
      <c r="AK87" s="28"/>
      <c r="AL87" s="28"/>
      <c r="AM87" s="199" t="str">
        <f>IF(AN8= "","",AN8)</f>
        <v>10. 1. 2020</v>
      </c>
      <c r="AN87" s="199"/>
      <c r="AO87" s="28"/>
      <c r="AP87" s="28"/>
      <c r="AQ87" s="28"/>
      <c r="AR87" s="29"/>
      <c r="BE87" s="28"/>
    </row>
    <row r="88" spans="1:90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0" s="2" customFormat="1" ht="15.2" customHeight="1">
      <c r="A89" s="28"/>
      <c r="B89" s="29"/>
      <c r="C89" s="23" t="s">
        <v>20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 xml:space="preserve">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3" t="s">
        <v>24</v>
      </c>
      <c r="AJ89" s="28"/>
      <c r="AK89" s="28"/>
      <c r="AL89" s="28"/>
      <c r="AM89" s="200" t="str">
        <f>IF(E17="","",E17)</f>
        <v xml:space="preserve"> </v>
      </c>
      <c r="AN89" s="201"/>
      <c r="AO89" s="201"/>
      <c r="AP89" s="201"/>
      <c r="AQ89" s="28"/>
      <c r="AR89" s="29"/>
      <c r="AS89" s="205" t="s">
        <v>51</v>
      </c>
      <c r="AT89" s="206"/>
      <c r="AU89" s="52"/>
      <c r="AV89" s="52"/>
      <c r="AW89" s="52"/>
      <c r="AX89" s="52"/>
      <c r="AY89" s="52"/>
      <c r="AZ89" s="52"/>
      <c r="BA89" s="52"/>
      <c r="BB89" s="52"/>
      <c r="BC89" s="52"/>
      <c r="BD89" s="53"/>
      <c r="BE89" s="28"/>
    </row>
    <row r="90" spans="1:90" s="2" customFormat="1" ht="15.2" customHeight="1">
      <c r="A90" s="28"/>
      <c r="B90" s="29"/>
      <c r="C90" s="23" t="s">
        <v>23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3" t="s">
        <v>27</v>
      </c>
      <c r="AJ90" s="28"/>
      <c r="AK90" s="28"/>
      <c r="AL90" s="28"/>
      <c r="AM90" s="200" t="str">
        <f>IF(E20="","",E20)</f>
        <v xml:space="preserve"> </v>
      </c>
      <c r="AN90" s="201"/>
      <c r="AO90" s="201"/>
      <c r="AP90" s="201"/>
      <c r="AQ90" s="28"/>
      <c r="AR90" s="29"/>
      <c r="AS90" s="207"/>
      <c r="AT90" s="208"/>
      <c r="AU90" s="54"/>
      <c r="AV90" s="54"/>
      <c r="AW90" s="54"/>
      <c r="AX90" s="54"/>
      <c r="AY90" s="54"/>
      <c r="AZ90" s="54"/>
      <c r="BA90" s="54"/>
      <c r="BB90" s="54"/>
      <c r="BC90" s="54"/>
      <c r="BD90" s="55"/>
      <c r="BE90" s="28"/>
    </row>
    <row r="91" spans="1:90" s="2" customFormat="1" ht="10.9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207"/>
      <c r="AT91" s="208"/>
      <c r="AU91" s="54"/>
      <c r="AV91" s="54"/>
      <c r="AW91" s="54"/>
      <c r="AX91" s="54"/>
      <c r="AY91" s="54"/>
      <c r="AZ91" s="54"/>
      <c r="BA91" s="54"/>
      <c r="BB91" s="54"/>
      <c r="BC91" s="54"/>
      <c r="BD91" s="55"/>
      <c r="BE91" s="28"/>
    </row>
    <row r="92" spans="1:90" s="2" customFormat="1" ht="29.25" customHeight="1">
      <c r="A92" s="28"/>
      <c r="B92" s="29"/>
      <c r="C92" s="209" t="s">
        <v>52</v>
      </c>
      <c r="D92" s="210"/>
      <c r="E92" s="210"/>
      <c r="F92" s="210"/>
      <c r="G92" s="210"/>
      <c r="H92" s="56"/>
      <c r="I92" s="211" t="s">
        <v>53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2" t="s">
        <v>54</v>
      </c>
      <c r="AH92" s="210"/>
      <c r="AI92" s="210"/>
      <c r="AJ92" s="210"/>
      <c r="AK92" s="210"/>
      <c r="AL92" s="210"/>
      <c r="AM92" s="210"/>
      <c r="AN92" s="211" t="s">
        <v>55</v>
      </c>
      <c r="AO92" s="210"/>
      <c r="AP92" s="213"/>
      <c r="AQ92" s="57" t="s">
        <v>56</v>
      </c>
      <c r="AR92" s="29"/>
      <c r="AS92" s="58" t="s">
        <v>57</v>
      </c>
      <c r="AT92" s="59" t="s">
        <v>58</v>
      </c>
      <c r="AU92" s="59" t="s">
        <v>59</v>
      </c>
      <c r="AV92" s="59" t="s">
        <v>60</v>
      </c>
      <c r="AW92" s="59" t="s">
        <v>61</v>
      </c>
      <c r="AX92" s="59" t="s">
        <v>62</v>
      </c>
      <c r="AY92" s="59" t="s">
        <v>63</v>
      </c>
      <c r="AZ92" s="59" t="s">
        <v>64</v>
      </c>
      <c r="BA92" s="59" t="s">
        <v>65</v>
      </c>
      <c r="BB92" s="59" t="s">
        <v>66</v>
      </c>
      <c r="BC92" s="59" t="s">
        <v>67</v>
      </c>
      <c r="BD92" s="60" t="s">
        <v>68</v>
      </c>
      <c r="BE92" s="28"/>
    </row>
    <row r="93" spans="1:90" s="2" customFormat="1" ht="10.9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1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3"/>
      <c r="BE93" s="28"/>
    </row>
    <row r="94" spans="1:90" s="6" customFormat="1" ht="32.450000000000003" customHeight="1">
      <c r="B94" s="64"/>
      <c r="C94" s="65" t="s">
        <v>69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04">
        <f>ROUND(AG95,2)</f>
        <v>0</v>
      </c>
      <c r="AH94" s="204"/>
      <c r="AI94" s="204"/>
      <c r="AJ94" s="204"/>
      <c r="AK94" s="204"/>
      <c r="AL94" s="204"/>
      <c r="AM94" s="204"/>
      <c r="AN94" s="185">
        <f>SUM(AG94,AT94)</f>
        <v>0</v>
      </c>
      <c r="AO94" s="185"/>
      <c r="AP94" s="185"/>
      <c r="AQ94" s="68" t="s">
        <v>1</v>
      </c>
      <c r="AR94" s="64"/>
      <c r="AS94" s="69">
        <f>ROUND(AS95,2)</f>
        <v>0</v>
      </c>
      <c r="AT94" s="70">
        <f>ROUND(SUM(AV94:AW94),2)</f>
        <v>0</v>
      </c>
      <c r="AU94" s="71">
        <f>ROUND(AU95,5)</f>
        <v>74.96208</v>
      </c>
      <c r="AV94" s="70">
        <f>ROUND(AZ94*L32,2)</f>
        <v>0</v>
      </c>
      <c r="AW94" s="70">
        <f>ROUND(BA94*L33,2)</f>
        <v>0</v>
      </c>
      <c r="AX94" s="70">
        <f>ROUND(BB94*L32,2)</f>
        <v>0</v>
      </c>
      <c r="AY94" s="70">
        <f>ROUND(BC94*L33,2)</f>
        <v>0</v>
      </c>
      <c r="AZ94" s="70">
        <f>ROUND(AZ95,2)</f>
        <v>0</v>
      </c>
      <c r="BA94" s="70">
        <f>ROUND(BA95,2)</f>
        <v>0</v>
      </c>
      <c r="BB94" s="70">
        <f>ROUND(BB95,2)</f>
        <v>0</v>
      </c>
      <c r="BC94" s="70">
        <f>ROUND(BC95,2)</f>
        <v>0</v>
      </c>
      <c r="BD94" s="72">
        <f>ROUND(BD95,2)</f>
        <v>0</v>
      </c>
      <c r="BS94" s="73" t="s">
        <v>70</v>
      </c>
      <c r="BT94" s="73" t="s">
        <v>71</v>
      </c>
      <c r="BV94" s="73" t="s">
        <v>72</v>
      </c>
      <c r="BW94" s="73" t="s">
        <v>4</v>
      </c>
      <c r="BX94" s="73" t="s">
        <v>73</v>
      </c>
      <c r="CL94" s="73" t="s">
        <v>1</v>
      </c>
    </row>
    <row r="95" spans="1:90" s="7" customFormat="1" ht="16.5" customHeight="1">
      <c r="A95" s="74" t="s">
        <v>74</v>
      </c>
      <c r="B95" s="75"/>
      <c r="C95" s="76"/>
      <c r="D95" s="203" t="s">
        <v>11</v>
      </c>
      <c r="E95" s="203"/>
      <c r="F95" s="203"/>
      <c r="G95" s="203"/>
      <c r="H95" s="203"/>
      <c r="I95" s="77"/>
      <c r="J95" s="203" t="s">
        <v>13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186">
        <f>'003 - oprava kpotrubia kú...'!J30</f>
        <v>0</v>
      </c>
      <c r="AH95" s="187"/>
      <c r="AI95" s="187"/>
      <c r="AJ95" s="187"/>
      <c r="AK95" s="187"/>
      <c r="AL95" s="187"/>
      <c r="AM95" s="187"/>
      <c r="AN95" s="186">
        <f>SUM(AG95,AT95)</f>
        <v>0</v>
      </c>
      <c r="AO95" s="187"/>
      <c r="AP95" s="187"/>
      <c r="AQ95" s="78" t="s">
        <v>75</v>
      </c>
      <c r="AR95" s="75"/>
      <c r="AS95" s="79">
        <v>0</v>
      </c>
      <c r="AT95" s="80">
        <f>ROUND(SUM(AV95:AW95),2)</f>
        <v>0</v>
      </c>
      <c r="AU95" s="81">
        <f>'003 - oprava kpotrubia kú...'!P92</f>
        <v>74.96208</v>
      </c>
      <c r="AV95" s="80">
        <f>'003 - oprava kpotrubia kú...'!J33</f>
        <v>0</v>
      </c>
      <c r="AW95" s="80">
        <f>'003 - oprava kpotrubia kú...'!J34</f>
        <v>0</v>
      </c>
      <c r="AX95" s="80">
        <f>'003 - oprava kpotrubia kú...'!J35</f>
        <v>0</v>
      </c>
      <c r="AY95" s="80">
        <f>'003 - oprava kpotrubia kú...'!J36</f>
        <v>0</v>
      </c>
      <c r="AZ95" s="80">
        <f>'003 - oprava kpotrubia kú...'!F33</f>
        <v>0</v>
      </c>
      <c r="BA95" s="80">
        <f>'003 - oprava kpotrubia kú...'!F34</f>
        <v>0</v>
      </c>
      <c r="BB95" s="80">
        <f>'003 - oprava kpotrubia kú...'!F35</f>
        <v>0</v>
      </c>
      <c r="BC95" s="80">
        <f>'003 - oprava kpotrubia kú...'!F36</f>
        <v>0</v>
      </c>
      <c r="BD95" s="82">
        <f>'003 - oprava kpotrubia kú...'!F37</f>
        <v>0</v>
      </c>
      <c r="BT95" s="83" t="s">
        <v>76</v>
      </c>
      <c r="BU95" s="83" t="s">
        <v>77</v>
      </c>
      <c r="BV95" s="83" t="s">
        <v>72</v>
      </c>
      <c r="BW95" s="83" t="s">
        <v>4</v>
      </c>
      <c r="BX95" s="83" t="s">
        <v>73</v>
      </c>
      <c r="CL95" s="83" t="s">
        <v>1</v>
      </c>
    </row>
    <row r="96" spans="1:90">
      <c r="B96" s="17"/>
      <c r="AR96" s="17"/>
    </row>
    <row r="97" spans="1:57" s="2" customFormat="1" ht="30" customHeight="1">
      <c r="A97" s="28"/>
      <c r="B97" s="29"/>
      <c r="C97" s="65" t="s">
        <v>78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185">
        <v>0</v>
      </c>
      <c r="AH97" s="185"/>
      <c r="AI97" s="185"/>
      <c r="AJ97" s="185"/>
      <c r="AK97" s="185"/>
      <c r="AL97" s="185"/>
      <c r="AM97" s="185"/>
      <c r="AN97" s="185">
        <v>0</v>
      </c>
      <c r="AO97" s="185"/>
      <c r="AP97" s="185"/>
      <c r="AQ97" s="84"/>
      <c r="AR97" s="29"/>
      <c r="AS97" s="58" t="s">
        <v>79</v>
      </c>
      <c r="AT97" s="59" t="s">
        <v>80</v>
      </c>
      <c r="AU97" s="59" t="s">
        <v>35</v>
      </c>
      <c r="AV97" s="60" t="s">
        <v>58</v>
      </c>
      <c r="AW97" s="28"/>
      <c r="AX97" s="28"/>
      <c r="AY97" s="28"/>
      <c r="AZ97" s="28"/>
      <c r="BA97" s="28"/>
      <c r="BB97" s="28"/>
      <c r="BC97" s="28"/>
      <c r="BD97" s="28"/>
      <c r="BE97" s="28"/>
    </row>
    <row r="98" spans="1:57" s="2" customFormat="1" ht="10.9" customHeight="1">
      <c r="A98" s="28"/>
      <c r="B98" s="29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9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</row>
    <row r="99" spans="1:57" s="2" customFormat="1" ht="30" customHeight="1">
      <c r="A99" s="28"/>
      <c r="B99" s="29"/>
      <c r="C99" s="85" t="s">
        <v>81</v>
      </c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184">
        <f>ROUND(AG94 + AG97, 2)</f>
        <v>0</v>
      </c>
      <c r="AH99" s="184"/>
      <c r="AI99" s="184"/>
      <c r="AJ99" s="184"/>
      <c r="AK99" s="184"/>
      <c r="AL99" s="184"/>
      <c r="AM99" s="184"/>
      <c r="AN99" s="184">
        <f>ROUND(AN94 + AN97, 2)</f>
        <v>0</v>
      </c>
      <c r="AO99" s="184"/>
      <c r="AP99" s="184"/>
      <c r="AQ99" s="86"/>
      <c r="AR99" s="29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</row>
    <row r="100" spans="1:57" s="2" customFormat="1" ht="6.95" customHeight="1">
      <c r="A100" s="28"/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29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</row>
  </sheetData>
  <mergeCells count="46">
    <mergeCell ref="D95:H95"/>
    <mergeCell ref="J95:AF95"/>
    <mergeCell ref="AG94:AM94"/>
    <mergeCell ref="AS89:AT91"/>
    <mergeCell ref="AM90:AP90"/>
    <mergeCell ref="C92:G92"/>
    <mergeCell ref="I92:AF92"/>
    <mergeCell ref="AG92:AM92"/>
    <mergeCell ref="AN92:AP92"/>
    <mergeCell ref="AK38:AO38"/>
    <mergeCell ref="AN94:AP94"/>
    <mergeCell ref="L85:AO85"/>
    <mergeCell ref="AM87:AN87"/>
    <mergeCell ref="AM89:AP89"/>
    <mergeCell ref="X38:AB38"/>
    <mergeCell ref="W35:AE35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AK34:AO34"/>
    <mergeCell ref="L34:P34"/>
    <mergeCell ref="AK35:AO35"/>
    <mergeCell ref="L35:P35"/>
    <mergeCell ref="W34:AE34"/>
    <mergeCell ref="W33:AE33"/>
    <mergeCell ref="W36:AE36"/>
    <mergeCell ref="K5:AO5"/>
    <mergeCell ref="K6:AO6"/>
    <mergeCell ref="AR2:BE2"/>
    <mergeCell ref="AG99:AM99"/>
    <mergeCell ref="AG97:AM97"/>
    <mergeCell ref="AN95:AP95"/>
    <mergeCell ref="AG95:AM95"/>
    <mergeCell ref="AN97:AP97"/>
    <mergeCell ref="AN99:AP99"/>
    <mergeCell ref="E23:AN23"/>
    <mergeCell ref="L36:P36"/>
    <mergeCell ref="AK26:AO26"/>
    <mergeCell ref="AK36:AO36"/>
    <mergeCell ref="AK27:AO27"/>
    <mergeCell ref="AK29:AO29"/>
  </mergeCells>
  <hyperlinks>
    <hyperlink ref="A95" location="'003 - oprava kpotrubia kú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4"/>
  <sheetViews>
    <sheetView showGridLines="0" tabSelected="1" topLeftCell="A98" workbookViewId="0">
      <selection activeCell="W98" sqref="W9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8"/>
    </row>
    <row r="2" spans="1:46" s="1" customFormat="1" ht="36.950000000000003" customHeight="1">
      <c r="L2" s="183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82</v>
      </c>
      <c r="L4" s="17"/>
      <c r="M4" s="89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8"/>
      <c r="B6" s="29"/>
      <c r="C6" s="28"/>
      <c r="D6" s="23" t="s">
        <v>12</v>
      </c>
      <c r="E6" s="28"/>
      <c r="F6" s="28"/>
      <c r="G6" s="28"/>
      <c r="H6" s="28"/>
      <c r="I6" s="28"/>
      <c r="J6" s="28"/>
      <c r="K6" s="28"/>
      <c r="L6" s="3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46" s="2" customFormat="1" ht="16.5" customHeight="1">
      <c r="A7" s="28"/>
      <c r="B7" s="29"/>
      <c r="C7" s="28"/>
      <c r="D7" s="28"/>
      <c r="E7" s="197" t="s">
        <v>222</v>
      </c>
      <c r="F7" s="214"/>
      <c r="G7" s="214"/>
      <c r="H7" s="214"/>
      <c r="I7" s="28"/>
      <c r="J7" s="28"/>
      <c r="K7" s="28"/>
      <c r="L7" s="3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46" s="2" customFormat="1">
      <c r="A8" s="28"/>
      <c r="B8" s="29"/>
      <c r="C8" s="28"/>
      <c r="D8" s="28"/>
      <c r="E8" s="28"/>
      <c r="F8" s="28"/>
      <c r="G8" s="28"/>
      <c r="H8" s="28"/>
      <c r="I8" s="28"/>
      <c r="J8" s="28"/>
      <c r="K8" s="28"/>
      <c r="L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2" customHeight="1">
      <c r="A9" s="28"/>
      <c r="B9" s="29"/>
      <c r="C9" s="28"/>
      <c r="D9" s="23" t="s">
        <v>14</v>
      </c>
      <c r="E9" s="28"/>
      <c r="F9" s="21" t="s">
        <v>1</v>
      </c>
      <c r="G9" s="28"/>
      <c r="H9" s="28"/>
      <c r="I9" s="23" t="s">
        <v>15</v>
      </c>
      <c r="J9" s="21" t="s">
        <v>1</v>
      </c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29"/>
      <c r="C10" s="28"/>
      <c r="D10" s="23" t="s">
        <v>16</v>
      </c>
      <c r="E10" s="151"/>
      <c r="F10" s="152" t="s">
        <v>17</v>
      </c>
      <c r="G10" s="151"/>
      <c r="H10" s="151"/>
      <c r="I10" s="153" t="s">
        <v>18</v>
      </c>
      <c r="J10" s="150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0.9" customHeight="1">
      <c r="A11" s="28"/>
      <c r="B11" s="29"/>
      <c r="C11" s="28"/>
      <c r="D11" s="28"/>
      <c r="E11" s="151"/>
      <c r="F11" s="151"/>
      <c r="G11" s="151"/>
      <c r="H11" s="151"/>
      <c r="I11" s="151"/>
      <c r="J11" s="151"/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29"/>
      <c r="C12" s="28"/>
      <c r="D12" s="23" t="s">
        <v>20</v>
      </c>
      <c r="E12" s="151"/>
      <c r="F12" s="151"/>
      <c r="G12" s="151"/>
      <c r="H12" s="151"/>
      <c r="I12" s="153" t="s">
        <v>21</v>
      </c>
      <c r="J12" s="152" t="str">
        <f>IF('Rekapitulácia stavby'!AN10="","",'Rekapitulácia stavby'!AN10)</f>
        <v/>
      </c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8" customHeight="1">
      <c r="A13" s="28"/>
      <c r="B13" s="29"/>
      <c r="C13" s="28"/>
      <c r="D13" s="28"/>
      <c r="E13" s="152" t="str">
        <f>IF('Rekapitulácia stavby'!E11="","",'Rekapitulácia stavby'!E11)</f>
        <v xml:space="preserve"> </v>
      </c>
      <c r="F13" s="151"/>
      <c r="G13" s="151"/>
      <c r="H13" s="151"/>
      <c r="I13" s="153" t="s">
        <v>22</v>
      </c>
      <c r="J13" s="152" t="str">
        <f>IF('Rekapitulácia stavby'!AN11="","",'Rekapitulácia stavby'!AN11)</f>
        <v/>
      </c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6.95" customHeight="1">
      <c r="A14" s="28"/>
      <c r="B14" s="29"/>
      <c r="C14" s="28"/>
      <c r="D14" s="28"/>
      <c r="E14" s="151"/>
      <c r="F14" s="151"/>
      <c r="G14" s="151"/>
      <c r="H14" s="151"/>
      <c r="I14" s="151"/>
      <c r="J14" s="151"/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29"/>
      <c r="C15" s="28"/>
      <c r="D15" s="23" t="s">
        <v>23</v>
      </c>
      <c r="E15" s="151"/>
      <c r="F15" s="151"/>
      <c r="G15" s="151"/>
      <c r="H15" s="151"/>
      <c r="I15" s="153" t="s">
        <v>21</v>
      </c>
      <c r="J15" s="152" t="str">
        <f>'Rekapitulácia stavby'!AN13</f>
        <v/>
      </c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8" customHeight="1">
      <c r="A16" s="28"/>
      <c r="B16" s="29"/>
      <c r="C16" s="28"/>
      <c r="D16" s="28"/>
      <c r="E16" s="215" t="str">
        <f>'Rekapitulácia stavby'!E14</f>
        <v xml:space="preserve"> </v>
      </c>
      <c r="F16" s="215"/>
      <c r="G16" s="215"/>
      <c r="H16" s="215"/>
      <c r="I16" s="153" t="s">
        <v>22</v>
      </c>
      <c r="J16" s="152" t="str">
        <f>'Rekapitulácia stavby'!AN14</f>
        <v/>
      </c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6.95" customHeight="1">
      <c r="A17" s="28"/>
      <c r="B17" s="29"/>
      <c r="C17" s="28"/>
      <c r="D17" s="28"/>
      <c r="E17" s="151"/>
      <c r="F17" s="151"/>
      <c r="G17" s="151"/>
      <c r="H17" s="151"/>
      <c r="I17" s="151"/>
      <c r="J17" s="151"/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29"/>
      <c r="C18" s="28"/>
      <c r="D18" s="23" t="s">
        <v>24</v>
      </c>
      <c r="E18" s="151"/>
      <c r="F18" s="151"/>
      <c r="G18" s="151"/>
      <c r="H18" s="151"/>
      <c r="I18" s="153" t="s">
        <v>21</v>
      </c>
      <c r="J18" s="152" t="str">
        <f>IF('Rekapitulácia stavby'!AN16="","",'Rekapitulácia stavby'!AN16)</f>
        <v/>
      </c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29"/>
      <c r="C19" s="28"/>
      <c r="D19" s="28"/>
      <c r="E19" s="152" t="str">
        <f>IF('Rekapitulácia stavby'!E17="","",'Rekapitulácia stavby'!E17)</f>
        <v xml:space="preserve"> </v>
      </c>
      <c r="F19" s="151"/>
      <c r="G19" s="151"/>
      <c r="H19" s="151"/>
      <c r="I19" s="153" t="s">
        <v>22</v>
      </c>
      <c r="J19" s="152" t="str">
        <f>IF('Rekapitulácia stavby'!AN17="","",'Rekapitulácia stavby'!AN17)</f>
        <v/>
      </c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29"/>
      <c r="C20" s="28"/>
      <c r="D20" s="28"/>
      <c r="E20" s="151"/>
      <c r="F20" s="151"/>
      <c r="G20" s="151"/>
      <c r="H20" s="151"/>
      <c r="I20" s="151"/>
      <c r="J20" s="151"/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29"/>
      <c r="C21" s="28"/>
      <c r="D21" s="23" t="s">
        <v>27</v>
      </c>
      <c r="E21" s="151"/>
      <c r="F21" s="151"/>
      <c r="G21" s="151"/>
      <c r="H21" s="151"/>
      <c r="I21" s="153" t="s">
        <v>21</v>
      </c>
      <c r="J21" s="152" t="str">
        <f>IF('Rekapitulácia stavby'!AN19="","",'Rekapitulácia stavby'!AN19)</f>
        <v/>
      </c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29"/>
      <c r="C22" s="28"/>
      <c r="D22" s="28"/>
      <c r="E22" s="152" t="str">
        <f>IF('Rekapitulácia stavby'!E20="","",'Rekapitulácia stavby'!E20)</f>
        <v xml:space="preserve"> </v>
      </c>
      <c r="F22" s="151"/>
      <c r="G22" s="151"/>
      <c r="H22" s="151"/>
      <c r="I22" s="153" t="s">
        <v>22</v>
      </c>
      <c r="J22" s="152" t="str">
        <f>IF('Rekapitulácia stavby'!AN20="","",'Rekapitulácia stavby'!AN20)</f>
        <v/>
      </c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29"/>
      <c r="C23" s="28"/>
      <c r="D23" s="28"/>
      <c r="E23" s="151"/>
      <c r="F23" s="151"/>
      <c r="G23" s="151"/>
      <c r="H23" s="151"/>
      <c r="I23" s="151"/>
      <c r="J23" s="151"/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29"/>
      <c r="C24" s="28"/>
      <c r="D24" s="23" t="s">
        <v>28</v>
      </c>
      <c r="E24" s="151"/>
      <c r="F24" s="151"/>
      <c r="G24" s="151"/>
      <c r="H24" s="151"/>
      <c r="I24" s="151"/>
      <c r="J24" s="151"/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8" customFormat="1" ht="16.5" customHeight="1">
      <c r="A25" s="90"/>
      <c r="B25" s="91"/>
      <c r="C25" s="90"/>
      <c r="D25" s="90"/>
      <c r="E25" s="216" t="s">
        <v>1</v>
      </c>
      <c r="F25" s="216"/>
      <c r="G25" s="216"/>
      <c r="H25" s="216"/>
      <c r="I25" s="154"/>
      <c r="J25" s="154"/>
      <c r="K25" s="90"/>
      <c r="L25" s="92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1" s="2" customFormat="1" ht="6.95" customHeight="1">
      <c r="A26" s="28"/>
      <c r="B26" s="29"/>
      <c r="C26" s="28"/>
      <c r="D26" s="28"/>
      <c r="E26" s="28"/>
      <c r="F26" s="28"/>
      <c r="G26" s="28"/>
      <c r="H26" s="28"/>
      <c r="I26" s="28"/>
      <c r="J26" s="28"/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29"/>
      <c r="C27" s="28"/>
      <c r="D27" s="62"/>
      <c r="E27" s="62"/>
      <c r="F27" s="62"/>
      <c r="G27" s="62"/>
      <c r="H27" s="62"/>
      <c r="I27" s="62"/>
      <c r="J27" s="62"/>
      <c r="K27" s="62"/>
      <c r="L27" s="3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4.45" customHeight="1">
      <c r="A28" s="28"/>
      <c r="B28" s="29"/>
      <c r="C28" s="28"/>
      <c r="D28" s="21" t="s">
        <v>83</v>
      </c>
      <c r="E28" s="28"/>
      <c r="F28" s="28"/>
      <c r="G28" s="28"/>
      <c r="H28" s="28"/>
      <c r="I28" s="28"/>
      <c r="J28" s="27">
        <f>J61</f>
        <v>0</v>
      </c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14.45" customHeight="1">
      <c r="A29" s="28"/>
      <c r="B29" s="29"/>
      <c r="C29" s="28"/>
      <c r="D29" s="26" t="s">
        <v>84</v>
      </c>
      <c r="E29" s="28"/>
      <c r="F29" s="28"/>
      <c r="G29" s="28"/>
      <c r="H29" s="28"/>
      <c r="I29" s="28"/>
      <c r="J29" s="27">
        <f>J73</f>
        <v>0</v>
      </c>
      <c r="K29" s="28"/>
      <c r="L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>
      <c r="A30" s="28"/>
      <c r="B30" s="29"/>
      <c r="C30" s="28"/>
      <c r="D30" s="93" t="s">
        <v>31</v>
      </c>
      <c r="E30" s="28"/>
      <c r="F30" s="28"/>
      <c r="G30" s="28"/>
      <c r="H30" s="28"/>
      <c r="I30" s="28"/>
      <c r="J30" s="67">
        <f>ROUND(J28 + J29, 2)</f>
        <v>0</v>
      </c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29"/>
      <c r="C31" s="28"/>
      <c r="D31" s="62"/>
      <c r="E31" s="62"/>
      <c r="F31" s="62"/>
      <c r="G31" s="62"/>
      <c r="H31" s="62"/>
      <c r="I31" s="62"/>
      <c r="J31" s="62"/>
      <c r="K31" s="62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>
      <c r="A32" s="28"/>
      <c r="B32" s="29"/>
      <c r="C32" s="28"/>
      <c r="D32" s="28"/>
      <c r="E32" s="28"/>
      <c r="F32" s="32" t="s">
        <v>33</v>
      </c>
      <c r="G32" s="28"/>
      <c r="H32" s="28"/>
      <c r="I32" s="32" t="s">
        <v>32</v>
      </c>
      <c r="J32" s="32" t="s">
        <v>34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customHeight="1">
      <c r="A33" s="28"/>
      <c r="B33" s="29"/>
      <c r="C33" s="28"/>
      <c r="D33" s="94" t="s">
        <v>35</v>
      </c>
      <c r="E33" s="23" t="s">
        <v>36</v>
      </c>
      <c r="F33" s="95">
        <f>ROUND((SUM(BE73:BE74) + SUM(BE92:BE123)),  2)</f>
        <v>0</v>
      </c>
      <c r="G33" s="28"/>
      <c r="H33" s="28"/>
      <c r="I33" s="96">
        <v>0.2</v>
      </c>
      <c r="J33" s="95">
        <f>ROUND(((SUM(BE73:BE74) + SUM(BE92:BE123))*I33),  2)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29"/>
      <c r="C34" s="28"/>
      <c r="D34" s="28"/>
      <c r="E34" s="23" t="s">
        <v>37</v>
      </c>
      <c r="F34" s="95">
        <f>ROUND((SUM(BF73:BF74) + SUM(BF92:BF123)),  2)</f>
        <v>0</v>
      </c>
      <c r="G34" s="28"/>
      <c r="H34" s="28"/>
      <c r="I34" s="96">
        <v>0.2</v>
      </c>
      <c r="J34" s="95">
        <f>ROUND(((SUM(BF73:BF74) + SUM(BF92:BF123))*I34),  2)</f>
        <v>0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>
      <c r="A35" s="28"/>
      <c r="B35" s="29"/>
      <c r="C35" s="28"/>
      <c r="D35" s="28"/>
      <c r="E35" s="23" t="s">
        <v>38</v>
      </c>
      <c r="F35" s="95">
        <f>ROUND((SUM(BG73:BG74) + SUM(BG92:BG123)),  2)</f>
        <v>0</v>
      </c>
      <c r="G35" s="28"/>
      <c r="H35" s="28"/>
      <c r="I35" s="96">
        <v>0.2</v>
      </c>
      <c r="J35" s="95">
        <f>0</f>
        <v>0</v>
      </c>
      <c r="K35" s="28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hidden="1" customHeight="1">
      <c r="A36" s="28"/>
      <c r="B36" s="29"/>
      <c r="C36" s="28"/>
      <c r="D36" s="28"/>
      <c r="E36" s="23" t="s">
        <v>39</v>
      </c>
      <c r="F36" s="95">
        <f>ROUND((SUM(BH73:BH74) + SUM(BH92:BH123)),  2)</f>
        <v>0</v>
      </c>
      <c r="G36" s="28"/>
      <c r="H36" s="28"/>
      <c r="I36" s="96">
        <v>0.2</v>
      </c>
      <c r="J36" s="95">
        <f>0</f>
        <v>0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29"/>
      <c r="C37" s="28"/>
      <c r="D37" s="28"/>
      <c r="E37" s="23" t="s">
        <v>40</v>
      </c>
      <c r="F37" s="95">
        <f>ROUND((SUM(BI73:BI74) + SUM(BI92:BI123)),  2)</f>
        <v>0</v>
      </c>
      <c r="G37" s="28"/>
      <c r="H37" s="28"/>
      <c r="I37" s="96">
        <v>0</v>
      </c>
      <c r="J37" s="95">
        <f>0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5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>
      <c r="A39" s="28"/>
      <c r="B39" s="29"/>
      <c r="C39" s="86"/>
      <c r="D39" s="97" t="s">
        <v>41</v>
      </c>
      <c r="E39" s="56"/>
      <c r="F39" s="56"/>
      <c r="G39" s="98" t="s">
        <v>42</v>
      </c>
      <c r="H39" s="99" t="s">
        <v>43</v>
      </c>
      <c r="I39" s="56"/>
      <c r="J39" s="100">
        <f>SUM(J30:J37)</f>
        <v>0</v>
      </c>
      <c r="K39" s="101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8" spans="1:31" s="2" customFormat="1" ht="6.95" customHeight="1">
      <c r="A48" s="28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3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</row>
    <row r="49" spans="1:47" s="2" customFormat="1" ht="24.95" customHeight="1">
      <c r="A49" s="28"/>
      <c r="B49" s="29"/>
      <c r="C49" s="18" t="s">
        <v>85</v>
      </c>
      <c r="D49" s="28"/>
      <c r="E49" s="28"/>
      <c r="F49" s="28"/>
      <c r="G49" s="28"/>
      <c r="H49" s="28"/>
      <c r="I49" s="28"/>
      <c r="J49" s="28"/>
      <c r="K49" s="28"/>
      <c r="L49" s="3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</row>
    <row r="50" spans="1:47" s="2" customFormat="1" ht="6.95" customHeight="1">
      <c r="A50" s="28"/>
      <c r="B50" s="29"/>
      <c r="C50" s="28"/>
      <c r="D50" s="28"/>
      <c r="E50" s="28"/>
      <c r="F50" s="28"/>
      <c r="G50" s="28"/>
      <c r="H50" s="28"/>
      <c r="I50" s="28"/>
      <c r="J50" s="28"/>
      <c r="K50" s="28"/>
      <c r="L50" s="3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</row>
    <row r="51" spans="1:47" s="2" customFormat="1" ht="12" customHeight="1">
      <c r="A51" s="28"/>
      <c r="B51" s="29"/>
      <c r="C51" s="23" t="s">
        <v>12</v>
      </c>
      <c r="D51" s="28"/>
      <c r="E51" s="28"/>
      <c r="F51" s="28"/>
      <c r="G51" s="28"/>
      <c r="H51" s="28"/>
      <c r="I51" s="28"/>
      <c r="J51" s="28"/>
      <c r="K51" s="28"/>
      <c r="L51" s="3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</row>
    <row r="52" spans="1:47" s="2" customFormat="1" ht="16.5" customHeight="1">
      <c r="A52" s="28"/>
      <c r="B52" s="29"/>
      <c r="C52" s="28"/>
      <c r="D52" s="28"/>
      <c r="E52" s="197" t="str">
        <f>E7</f>
        <v>oprava  kúrenia miestnosť aula</v>
      </c>
      <c r="F52" s="214"/>
      <c r="G52" s="214"/>
      <c r="H52" s="214"/>
      <c r="I52" s="28"/>
      <c r="J52" s="28"/>
      <c r="K52" s="28"/>
      <c r="L52" s="3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</row>
    <row r="53" spans="1:47" s="2" customFormat="1" ht="6.95" customHeight="1">
      <c r="A53" s="28"/>
      <c r="B53" s="29"/>
      <c r="C53" s="28"/>
      <c r="D53" s="28"/>
      <c r="E53" s="28"/>
      <c r="F53" s="28"/>
      <c r="G53" s="28"/>
      <c r="H53" s="28"/>
      <c r="I53" s="28"/>
      <c r="J53" s="28"/>
      <c r="K53" s="28"/>
      <c r="L53" s="3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</row>
    <row r="54" spans="1:47" s="2" customFormat="1" ht="12" customHeight="1">
      <c r="A54" s="28"/>
      <c r="B54" s="29"/>
      <c r="C54" s="23" t="s">
        <v>16</v>
      </c>
      <c r="D54" s="28"/>
      <c r="E54" s="28"/>
      <c r="F54" s="21" t="str">
        <f>F10</f>
        <v xml:space="preserve"> </v>
      </c>
      <c r="G54" s="28"/>
      <c r="H54" s="28"/>
      <c r="I54" s="23" t="s">
        <v>18</v>
      </c>
      <c r="J54" s="150"/>
      <c r="K54" s="28"/>
      <c r="L54" s="3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</row>
    <row r="55" spans="1:47" s="2" customFormat="1" ht="6.95" customHeight="1">
      <c r="A55" s="28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3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</row>
    <row r="56" spans="1:47" s="2" customFormat="1" ht="15.2" customHeight="1">
      <c r="A56" s="28"/>
      <c r="B56" s="29"/>
      <c r="C56" s="23" t="s">
        <v>20</v>
      </c>
      <c r="D56" s="28"/>
      <c r="E56" s="28"/>
      <c r="F56" s="21" t="str">
        <f>E13</f>
        <v xml:space="preserve"> </v>
      </c>
      <c r="G56" s="28"/>
      <c r="H56" s="28"/>
      <c r="I56" s="23" t="s">
        <v>24</v>
      </c>
      <c r="J56" s="24" t="str">
        <f>E19</f>
        <v xml:space="preserve"> </v>
      </c>
      <c r="K56" s="28"/>
      <c r="L56" s="3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</row>
    <row r="57" spans="1:47" s="2" customFormat="1" ht="15.2" customHeight="1">
      <c r="A57" s="28"/>
      <c r="B57" s="29"/>
      <c r="C57" s="23" t="s">
        <v>23</v>
      </c>
      <c r="D57" s="28"/>
      <c r="E57" s="28"/>
      <c r="F57" s="21" t="str">
        <f>IF(E16="","",E16)</f>
        <v xml:space="preserve"> </v>
      </c>
      <c r="G57" s="28"/>
      <c r="H57" s="28"/>
      <c r="I57" s="23" t="s">
        <v>27</v>
      </c>
      <c r="J57" s="24" t="str">
        <f>E22</f>
        <v xml:space="preserve"> </v>
      </c>
      <c r="K57" s="28"/>
      <c r="L57" s="3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</row>
    <row r="58" spans="1:47" s="2" customFormat="1" ht="10.35" customHeight="1">
      <c r="A58" s="28"/>
      <c r="B58" s="29"/>
      <c r="C58" s="28"/>
      <c r="D58" s="28"/>
      <c r="E58" s="28"/>
      <c r="F58" s="28"/>
      <c r="G58" s="28"/>
      <c r="H58" s="28"/>
      <c r="I58" s="28"/>
      <c r="J58" s="28"/>
      <c r="K58" s="28"/>
      <c r="L58" s="3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</row>
    <row r="59" spans="1:47" s="2" customFormat="1" ht="29.25" customHeight="1">
      <c r="A59" s="28"/>
      <c r="B59" s="29"/>
      <c r="C59" s="102" t="s">
        <v>86</v>
      </c>
      <c r="D59" s="86"/>
      <c r="E59" s="86"/>
      <c r="F59" s="86"/>
      <c r="G59" s="86"/>
      <c r="H59" s="86"/>
      <c r="I59" s="86"/>
      <c r="J59" s="103" t="s">
        <v>87</v>
      </c>
      <c r="K59" s="86"/>
      <c r="L59" s="3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</row>
    <row r="60" spans="1:47" s="2" customFormat="1" ht="10.35" customHeight="1">
      <c r="A60" s="28"/>
      <c r="B60" s="29"/>
      <c r="C60" s="28"/>
      <c r="D60" s="28"/>
      <c r="E60" s="28"/>
      <c r="F60" s="28"/>
      <c r="G60" s="28"/>
      <c r="H60" s="28"/>
      <c r="I60" s="28"/>
      <c r="J60" s="28"/>
      <c r="K60" s="28"/>
      <c r="L60" s="3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</row>
    <row r="61" spans="1:47" s="2" customFormat="1" ht="22.9" customHeight="1">
      <c r="A61" s="28"/>
      <c r="B61" s="29"/>
      <c r="C61" s="104" t="s">
        <v>88</v>
      </c>
      <c r="D61" s="28"/>
      <c r="E61" s="28"/>
      <c r="F61" s="28"/>
      <c r="G61" s="28"/>
      <c r="H61" s="28"/>
      <c r="I61" s="28"/>
      <c r="J61" s="67">
        <f>J92</f>
        <v>0</v>
      </c>
      <c r="K61" s="28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U61" s="14" t="s">
        <v>89</v>
      </c>
    </row>
    <row r="62" spans="1:47" s="9" customFormat="1" ht="24.95" customHeight="1">
      <c r="B62" s="105"/>
      <c r="D62" s="106" t="s">
        <v>90</v>
      </c>
      <c r="E62" s="107"/>
      <c r="F62" s="107"/>
      <c r="G62" s="107"/>
      <c r="H62" s="107"/>
      <c r="I62" s="107"/>
      <c r="J62" s="108">
        <f>J93</f>
        <v>0</v>
      </c>
      <c r="L62" s="105"/>
    </row>
    <row r="63" spans="1:47" s="10" customFormat="1" ht="19.899999999999999" customHeight="1">
      <c r="B63" s="109"/>
      <c r="D63" s="110" t="s">
        <v>91</v>
      </c>
      <c r="E63" s="111"/>
      <c r="F63" s="111"/>
      <c r="G63" s="111"/>
      <c r="H63" s="111"/>
      <c r="I63" s="111"/>
      <c r="J63" s="112">
        <f>J94</f>
        <v>0</v>
      </c>
      <c r="L63" s="109"/>
    </row>
    <row r="64" spans="1:47" s="10" customFormat="1" ht="19.899999999999999" customHeight="1">
      <c r="B64" s="109"/>
      <c r="D64" s="110" t="s">
        <v>92</v>
      </c>
      <c r="E64" s="111"/>
      <c r="F64" s="111"/>
      <c r="G64" s="111"/>
      <c r="H64" s="111"/>
      <c r="I64" s="111"/>
      <c r="J64" s="112">
        <f>J97</f>
        <v>0</v>
      </c>
      <c r="L64" s="109"/>
    </row>
    <row r="65" spans="1:31" s="9" customFormat="1" ht="24.95" customHeight="1">
      <c r="B65" s="105"/>
      <c r="D65" s="106" t="s">
        <v>93</v>
      </c>
      <c r="E65" s="107"/>
      <c r="F65" s="107"/>
      <c r="G65" s="107"/>
      <c r="H65" s="107"/>
      <c r="I65" s="107"/>
      <c r="J65" s="108">
        <f>J106</f>
        <v>0</v>
      </c>
      <c r="L65" s="105"/>
    </row>
    <row r="66" spans="1:31" s="10" customFormat="1" ht="19.899999999999999" customHeight="1">
      <c r="B66" s="109"/>
      <c r="D66" s="110" t="s">
        <v>94</v>
      </c>
      <c r="E66" s="111"/>
      <c r="F66" s="111"/>
      <c r="G66" s="111"/>
      <c r="H66" s="111"/>
      <c r="I66" s="111"/>
      <c r="J66" s="112">
        <f>J107</f>
        <v>0</v>
      </c>
      <c r="L66" s="109"/>
    </row>
    <row r="67" spans="1:31" s="10" customFormat="1" ht="19.899999999999999" customHeight="1">
      <c r="B67" s="109"/>
      <c r="D67" s="110" t="s">
        <v>95</v>
      </c>
      <c r="E67" s="111"/>
      <c r="F67" s="111"/>
      <c r="G67" s="111"/>
      <c r="H67" s="111"/>
      <c r="I67" s="111"/>
      <c r="J67" s="112">
        <f>J117</f>
        <v>0</v>
      </c>
      <c r="L67" s="109"/>
    </row>
    <row r="68" spans="1:31" s="9" customFormat="1" ht="24.95" customHeight="1">
      <c r="B68" s="105"/>
      <c r="D68" s="106" t="s">
        <v>96</v>
      </c>
      <c r="E68" s="107"/>
      <c r="F68" s="107"/>
      <c r="G68" s="107"/>
      <c r="H68" s="107"/>
      <c r="I68" s="107"/>
      <c r="J68" s="108">
        <f>J119</f>
        <v>0</v>
      </c>
      <c r="L68" s="105"/>
    </row>
    <row r="69" spans="1:31" s="10" customFormat="1" ht="19.899999999999999" customHeight="1">
      <c r="B69" s="109"/>
      <c r="D69" s="110" t="s">
        <v>97</v>
      </c>
      <c r="E69" s="111"/>
      <c r="F69" s="111"/>
      <c r="G69" s="111"/>
      <c r="H69" s="111"/>
      <c r="I69" s="111"/>
      <c r="J69" s="112">
        <f>J120</f>
        <v>0</v>
      </c>
      <c r="L69" s="109"/>
    </row>
    <row r="70" spans="1:31" s="9" customFormat="1" ht="24.95" customHeight="1">
      <c r="B70" s="105"/>
      <c r="D70" s="106" t="s">
        <v>98</v>
      </c>
      <c r="E70" s="107"/>
      <c r="F70" s="107"/>
      <c r="G70" s="107"/>
      <c r="H70" s="107"/>
      <c r="I70" s="107"/>
      <c r="J70" s="108">
        <f>J122</f>
        <v>0</v>
      </c>
      <c r="L70" s="105"/>
    </row>
    <row r="71" spans="1:31" s="2" customFormat="1" ht="21.75" customHeight="1">
      <c r="A71" s="28"/>
      <c r="B71" s="29"/>
      <c r="C71" s="28"/>
      <c r="D71" s="28"/>
      <c r="E71" s="28"/>
      <c r="F71" s="28"/>
      <c r="G71" s="28"/>
      <c r="H71" s="28"/>
      <c r="I71" s="28"/>
      <c r="J71" s="28"/>
      <c r="K71" s="28"/>
      <c r="L71" s="3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</row>
    <row r="72" spans="1:31" s="2" customFormat="1" ht="6.95" customHeight="1">
      <c r="A72" s="28"/>
      <c r="B72" s="29"/>
      <c r="C72" s="28"/>
      <c r="D72" s="28"/>
      <c r="E72" s="28"/>
      <c r="F72" s="28"/>
      <c r="G72" s="28"/>
      <c r="H72" s="28"/>
      <c r="I72" s="28"/>
      <c r="J72" s="28"/>
      <c r="K72" s="28"/>
      <c r="L72" s="3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</row>
    <row r="73" spans="1:31" s="2" customFormat="1" ht="29.25" customHeight="1">
      <c r="A73" s="28"/>
      <c r="B73" s="29"/>
      <c r="C73" s="104" t="s">
        <v>99</v>
      </c>
      <c r="D73" s="28"/>
      <c r="E73" s="28"/>
      <c r="F73" s="28"/>
      <c r="G73" s="28"/>
      <c r="H73" s="28"/>
      <c r="I73" s="28"/>
      <c r="J73" s="113">
        <v>0</v>
      </c>
      <c r="K73" s="28"/>
      <c r="L73" s="38"/>
      <c r="N73" s="114" t="s">
        <v>35</v>
      </c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s="2" customFormat="1" ht="18" customHeight="1">
      <c r="A74" s="28"/>
      <c r="B74" s="29"/>
      <c r="C74" s="28"/>
      <c r="D74" s="28"/>
      <c r="E74" s="28"/>
      <c r="F74" s="28"/>
      <c r="G74" s="28"/>
      <c r="H74" s="28"/>
      <c r="I74" s="28"/>
      <c r="J74" s="28"/>
      <c r="K74" s="28"/>
      <c r="L74" s="3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s="2" customFormat="1" ht="29.25" customHeight="1">
      <c r="A75" s="28"/>
      <c r="B75" s="29"/>
      <c r="C75" s="85" t="s">
        <v>81</v>
      </c>
      <c r="D75" s="86"/>
      <c r="E75" s="86"/>
      <c r="F75" s="86"/>
      <c r="G75" s="86"/>
      <c r="H75" s="86"/>
      <c r="I75" s="86"/>
      <c r="J75" s="87">
        <f>ROUND(J61+J73,2)</f>
        <v>0</v>
      </c>
      <c r="K75" s="86"/>
      <c r="L75" s="3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s="2" customFormat="1" ht="6.95" customHeight="1">
      <c r="A76" s="28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80" spans="1:31" s="2" customFormat="1" ht="6.95" customHeight="1">
      <c r="A80" s="28"/>
      <c r="B80" s="45"/>
      <c r="C80" s="46"/>
      <c r="D80" s="46"/>
      <c r="E80" s="46"/>
      <c r="F80" s="46"/>
      <c r="G80" s="46"/>
      <c r="H80" s="46"/>
      <c r="I80" s="46"/>
      <c r="J80" s="46"/>
      <c r="K80" s="46"/>
      <c r="L80" s="3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</row>
    <row r="81" spans="1:65" s="2" customFormat="1" ht="24.95" customHeight="1">
      <c r="A81" s="28"/>
      <c r="B81" s="29"/>
      <c r="C81" s="18" t="s">
        <v>100</v>
      </c>
      <c r="D81" s="28"/>
      <c r="E81" s="28"/>
      <c r="F81" s="28"/>
      <c r="G81" s="28"/>
      <c r="H81" s="28"/>
      <c r="I81" s="28"/>
      <c r="J81" s="28"/>
      <c r="K81" s="28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65" s="2" customFormat="1" ht="6.95" customHeight="1">
      <c r="A82" s="28"/>
      <c r="B82" s="29"/>
      <c r="C82" s="28"/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65" s="2" customFormat="1" ht="12" customHeight="1">
      <c r="A83" s="28"/>
      <c r="B83" s="29"/>
      <c r="C83" s="23" t="s">
        <v>12</v>
      </c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65" s="2" customFormat="1" ht="16.5" customHeight="1">
      <c r="A84" s="28"/>
      <c r="B84" s="29"/>
      <c r="C84" s="28"/>
      <c r="D84" s="28"/>
      <c r="E84" s="197" t="str">
        <f>E7</f>
        <v>oprava  kúrenia miestnosť aula</v>
      </c>
      <c r="F84" s="214"/>
      <c r="G84" s="214"/>
      <c r="H84" s="214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65" s="2" customFormat="1" ht="6.95" customHeight="1">
      <c r="A85" s="28"/>
      <c r="B85" s="29"/>
      <c r="C85" s="28"/>
      <c r="D85" s="28"/>
      <c r="E85" s="28"/>
      <c r="F85" s="28"/>
      <c r="G85" s="28"/>
      <c r="H85" s="28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65" s="2" customFormat="1" ht="12" customHeight="1">
      <c r="A86" s="28"/>
      <c r="B86" s="29"/>
      <c r="C86" s="23" t="s">
        <v>16</v>
      </c>
      <c r="D86" s="28"/>
      <c r="E86" s="28"/>
      <c r="F86" s="21" t="str">
        <f>F10</f>
        <v xml:space="preserve"> </v>
      </c>
      <c r="G86" s="28"/>
      <c r="H86" s="28"/>
      <c r="I86" s="23" t="s">
        <v>18</v>
      </c>
      <c r="J86" s="51" t="str">
        <f>IF(J10="","",J10)</f>
        <v/>
      </c>
      <c r="K86" s="28"/>
      <c r="L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65" s="2" customFormat="1" ht="6.95" customHeight="1">
      <c r="A87" s="28"/>
      <c r="B87" s="29"/>
      <c r="C87" s="28"/>
      <c r="D87" s="28"/>
      <c r="E87" s="28"/>
      <c r="F87" s="28"/>
      <c r="G87" s="28"/>
      <c r="H87" s="28"/>
      <c r="I87" s="28"/>
      <c r="J87" s="28"/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65" s="2" customFormat="1" ht="15.2" customHeight="1">
      <c r="A88" s="28"/>
      <c r="B88" s="29"/>
      <c r="C88" s="23" t="s">
        <v>20</v>
      </c>
      <c r="D88" s="28"/>
      <c r="E88" s="28"/>
      <c r="F88" s="21" t="str">
        <f>E13</f>
        <v xml:space="preserve"> </v>
      </c>
      <c r="G88" s="28"/>
      <c r="H88" s="28"/>
      <c r="I88" s="23" t="s">
        <v>24</v>
      </c>
      <c r="J88" s="24" t="str">
        <f>E19</f>
        <v xml:space="preserve"> </v>
      </c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65" s="2" customFormat="1" ht="15.2" customHeight="1">
      <c r="A89" s="28"/>
      <c r="B89" s="29"/>
      <c r="C89" s="23" t="s">
        <v>23</v>
      </c>
      <c r="D89" s="28"/>
      <c r="E89" s="28"/>
      <c r="F89" s="21" t="str">
        <f>IF(E16="","",E16)</f>
        <v xml:space="preserve"> </v>
      </c>
      <c r="G89" s="28"/>
      <c r="H89" s="28"/>
      <c r="I89" s="23" t="s">
        <v>27</v>
      </c>
      <c r="J89" s="24" t="str">
        <f>E22</f>
        <v xml:space="preserve"> </v>
      </c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65" s="2" customFormat="1" ht="10.3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65" s="11" customFormat="1" ht="29.25" customHeight="1">
      <c r="A91" s="115"/>
      <c r="B91" s="116"/>
      <c r="C91" s="117" t="s">
        <v>101</v>
      </c>
      <c r="D91" s="118" t="s">
        <v>56</v>
      </c>
      <c r="E91" s="118" t="s">
        <v>52</v>
      </c>
      <c r="F91" s="118" t="s">
        <v>53</v>
      </c>
      <c r="G91" s="118" t="s">
        <v>102</v>
      </c>
      <c r="H91" s="118" t="s">
        <v>103</v>
      </c>
      <c r="I91" s="118" t="s">
        <v>104</v>
      </c>
      <c r="J91" s="119" t="s">
        <v>87</v>
      </c>
      <c r="K91" s="120" t="s">
        <v>105</v>
      </c>
      <c r="L91" s="121"/>
      <c r="M91" s="58" t="s">
        <v>1</v>
      </c>
      <c r="N91" s="59" t="s">
        <v>35</v>
      </c>
      <c r="O91" s="59" t="s">
        <v>106</v>
      </c>
      <c r="P91" s="59" t="s">
        <v>107</v>
      </c>
      <c r="Q91" s="59" t="s">
        <v>108</v>
      </c>
      <c r="R91" s="59" t="s">
        <v>109</v>
      </c>
      <c r="S91" s="59" t="s">
        <v>110</v>
      </c>
      <c r="T91" s="60" t="s">
        <v>111</v>
      </c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</row>
    <row r="92" spans="1:65" s="2" customFormat="1" ht="22.9" customHeight="1">
      <c r="A92" s="28"/>
      <c r="B92" s="29"/>
      <c r="C92" s="156" t="s">
        <v>83</v>
      </c>
      <c r="D92" s="157"/>
      <c r="E92" s="157"/>
      <c r="F92" s="157"/>
      <c r="G92" s="157"/>
      <c r="H92" s="157"/>
      <c r="I92" s="157"/>
      <c r="J92" s="158">
        <f>BK92</f>
        <v>0</v>
      </c>
      <c r="K92" s="28"/>
      <c r="L92" s="29"/>
      <c r="M92" s="61"/>
      <c r="N92" s="52"/>
      <c r="O92" s="62"/>
      <c r="P92" s="122">
        <f>P93+P106+P119+P122</f>
        <v>74.96208</v>
      </c>
      <c r="Q92" s="62"/>
      <c r="R92" s="122">
        <f>R93+R106+R119+R122</f>
        <v>3.326085</v>
      </c>
      <c r="S92" s="62"/>
      <c r="T92" s="123">
        <f>T93+T106+T119+T122</f>
        <v>3.3000000000000003</v>
      </c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T92" s="14" t="s">
        <v>70</v>
      </c>
      <c r="AU92" s="14" t="s">
        <v>89</v>
      </c>
      <c r="BK92" s="124">
        <f>BK93+BK106+BK119+BK122</f>
        <v>0</v>
      </c>
    </row>
    <row r="93" spans="1:65" s="12" customFormat="1" ht="25.9" customHeight="1">
      <c r="B93" s="125"/>
      <c r="C93" s="159"/>
      <c r="D93" s="160" t="s">
        <v>70</v>
      </c>
      <c r="E93" s="161" t="s">
        <v>112</v>
      </c>
      <c r="F93" s="161" t="s">
        <v>113</v>
      </c>
      <c r="G93" s="159"/>
      <c r="H93" s="159"/>
      <c r="I93" s="159"/>
      <c r="J93" s="162">
        <f>BK93</f>
        <v>0</v>
      </c>
      <c r="L93" s="125"/>
      <c r="M93" s="127"/>
      <c r="N93" s="128"/>
      <c r="O93" s="128"/>
      <c r="P93" s="129">
        <f>P94+P97</f>
        <v>45.908729999999998</v>
      </c>
      <c r="Q93" s="128"/>
      <c r="R93" s="129">
        <f>R94+R97</f>
        <v>3.2911049999999999</v>
      </c>
      <c r="S93" s="128"/>
      <c r="T93" s="130">
        <f>T94+T97</f>
        <v>3.3000000000000003</v>
      </c>
      <c r="AR93" s="126" t="s">
        <v>76</v>
      </c>
      <c r="AT93" s="131" t="s">
        <v>70</v>
      </c>
      <c r="AU93" s="131" t="s">
        <v>71</v>
      </c>
      <c r="AY93" s="126" t="s">
        <v>114</v>
      </c>
      <c r="BK93" s="132">
        <f>BK94+BK97</f>
        <v>0</v>
      </c>
    </row>
    <row r="94" spans="1:65" s="12" customFormat="1" ht="22.9" customHeight="1">
      <c r="B94" s="125"/>
      <c r="C94" s="159"/>
      <c r="D94" s="160" t="s">
        <v>70</v>
      </c>
      <c r="E94" s="163" t="s">
        <v>115</v>
      </c>
      <c r="F94" s="163" t="s">
        <v>116</v>
      </c>
      <c r="G94" s="159"/>
      <c r="H94" s="159"/>
      <c r="I94" s="159"/>
      <c r="J94" s="164">
        <f>BK94</f>
        <v>0</v>
      </c>
      <c r="L94" s="125"/>
      <c r="M94" s="127"/>
      <c r="N94" s="128"/>
      <c r="O94" s="128"/>
      <c r="P94" s="129">
        <f>SUM(P95:P96)</f>
        <v>8.9251500000000004</v>
      </c>
      <c r="Q94" s="128"/>
      <c r="R94" s="129">
        <f>SUM(R95:R96)</f>
        <v>3.2911049999999999</v>
      </c>
      <c r="S94" s="128"/>
      <c r="T94" s="130">
        <f>SUM(T95:T96)</f>
        <v>0</v>
      </c>
      <c r="AR94" s="126" t="s">
        <v>76</v>
      </c>
      <c r="AT94" s="131" t="s">
        <v>70</v>
      </c>
      <c r="AU94" s="131" t="s">
        <v>76</v>
      </c>
      <c r="AY94" s="126" t="s">
        <v>114</v>
      </c>
      <c r="BK94" s="132">
        <f>SUM(BK95:BK96)</f>
        <v>0</v>
      </c>
    </row>
    <row r="95" spans="1:65" s="2" customFormat="1" ht="24" customHeight="1">
      <c r="A95" s="28"/>
      <c r="B95" s="133"/>
      <c r="C95" s="165" t="s">
        <v>117</v>
      </c>
      <c r="D95" s="165" t="s">
        <v>118</v>
      </c>
      <c r="E95" s="166" t="s">
        <v>119</v>
      </c>
      <c r="F95" s="167" t="s">
        <v>120</v>
      </c>
      <c r="G95" s="168" t="s">
        <v>121</v>
      </c>
      <c r="H95" s="169">
        <v>1.5</v>
      </c>
      <c r="I95" s="176"/>
      <c r="J95" s="169">
        <f>ROUND(I95*H95,3)</f>
        <v>0</v>
      </c>
      <c r="K95" s="134"/>
      <c r="L95" s="29"/>
      <c r="M95" s="135" t="s">
        <v>1</v>
      </c>
      <c r="N95" s="136" t="s">
        <v>37</v>
      </c>
      <c r="O95" s="137">
        <v>3.1671</v>
      </c>
      <c r="P95" s="137">
        <f>O95*H95</f>
        <v>4.7506500000000003</v>
      </c>
      <c r="Q95" s="137">
        <v>2.19407</v>
      </c>
      <c r="R95" s="137">
        <f>Q95*H95</f>
        <v>3.2911049999999999</v>
      </c>
      <c r="S95" s="137">
        <v>0</v>
      </c>
      <c r="T95" s="138">
        <f>S95*H95</f>
        <v>0</v>
      </c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R95" s="139" t="s">
        <v>122</v>
      </c>
      <c r="AT95" s="139" t="s">
        <v>118</v>
      </c>
      <c r="AU95" s="139" t="s">
        <v>123</v>
      </c>
      <c r="AY95" s="14" t="s">
        <v>114</v>
      </c>
      <c r="BE95" s="140">
        <f>IF(N95="základná",J95,0)</f>
        <v>0</v>
      </c>
      <c r="BF95" s="140">
        <f>IF(N95="znížená",J95,0)</f>
        <v>0</v>
      </c>
      <c r="BG95" s="140">
        <f>IF(N95="zákl. prenesená",J95,0)</f>
        <v>0</v>
      </c>
      <c r="BH95" s="140">
        <f>IF(N95="zníž. prenesená",J95,0)</f>
        <v>0</v>
      </c>
      <c r="BI95" s="140">
        <f>IF(N95="nulová",J95,0)</f>
        <v>0</v>
      </c>
      <c r="BJ95" s="14" t="s">
        <v>123</v>
      </c>
      <c r="BK95" s="141">
        <f>ROUND(I95*H95,3)</f>
        <v>0</v>
      </c>
      <c r="BL95" s="14" t="s">
        <v>122</v>
      </c>
      <c r="BM95" s="139" t="s">
        <v>124</v>
      </c>
    </row>
    <row r="96" spans="1:65" s="2" customFormat="1" ht="24" customHeight="1">
      <c r="A96" s="28"/>
      <c r="B96" s="133"/>
      <c r="C96" s="165" t="s">
        <v>122</v>
      </c>
      <c r="D96" s="165" t="s">
        <v>118</v>
      </c>
      <c r="E96" s="166" t="s">
        <v>125</v>
      </c>
      <c r="F96" s="167" t="s">
        <v>126</v>
      </c>
      <c r="G96" s="168" t="s">
        <v>121</v>
      </c>
      <c r="H96" s="169">
        <v>1.5</v>
      </c>
      <c r="I96" s="176"/>
      <c r="J96" s="169">
        <f>ROUND(I96*H96,3)</f>
        <v>0</v>
      </c>
      <c r="K96" s="134"/>
      <c r="L96" s="29"/>
      <c r="M96" s="135" t="s">
        <v>1</v>
      </c>
      <c r="N96" s="136" t="s">
        <v>37</v>
      </c>
      <c r="O96" s="137">
        <v>2.7829999999999999</v>
      </c>
      <c r="P96" s="137">
        <f>O96*H96</f>
        <v>4.1745000000000001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R96" s="139" t="s">
        <v>122</v>
      </c>
      <c r="AT96" s="139" t="s">
        <v>118</v>
      </c>
      <c r="AU96" s="139" t="s">
        <v>123</v>
      </c>
      <c r="AY96" s="14" t="s">
        <v>114</v>
      </c>
      <c r="BE96" s="140">
        <f>IF(N96="základná",J96,0)</f>
        <v>0</v>
      </c>
      <c r="BF96" s="140">
        <f>IF(N96="znížená",J96,0)</f>
        <v>0</v>
      </c>
      <c r="BG96" s="140">
        <f>IF(N96="zákl. prenesená",J96,0)</f>
        <v>0</v>
      </c>
      <c r="BH96" s="140">
        <f>IF(N96="zníž. prenesená",J96,0)</f>
        <v>0</v>
      </c>
      <c r="BI96" s="140">
        <f>IF(N96="nulová",J96,0)</f>
        <v>0</v>
      </c>
      <c r="BJ96" s="14" t="s">
        <v>123</v>
      </c>
      <c r="BK96" s="141">
        <f>ROUND(I96*H96,3)</f>
        <v>0</v>
      </c>
      <c r="BL96" s="14" t="s">
        <v>122</v>
      </c>
      <c r="BM96" s="139" t="s">
        <v>127</v>
      </c>
    </row>
    <row r="97" spans="1:65" s="12" customFormat="1" ht="22.9" customHeight="1">
      <c r="B97" s="125"/>
      <c r="C97" s="159"/>
      <c r="D97" s="160" t="s">
        <v>70</v>
      </c>
      <c r="E97" s="163" t="s">
        <v>128</v>
      </c>
      <c r="F97" s="163" t="s">
        <v>129</v>
      </c>
      <c r="G97" s="159"/>
      <c r="H97" s="159"/>
      <c r="I97" s="155"/>
      <c r="J97" s="164">
        <f>BK97</f>
        <v>0</v>
      </c>
      <c r="L97" s="125"/>
      <c r="M97" s="127"/>
      <c r="N97" s="128"/>
      <c r="O97" s="128"/>
      <c r="P97" s="129">
        <f>SUM(P98:P105)</f>
        <v>36.983579999999996</v>
      </c>
      <c r="Q97" s="128"/>
      <c r="R97" s="129">
        <f>SUM(R98:R105)</f>
        <v>0</v>
      </c>
      <c r="S97" s="128"/>
      <c r="T97" s="130">
        <f>SUM(T98:T105)</f>
        <v>3.3000000000000003</v>
      </c>
      <c r="AR97" s="126" t="s">
        <v>76</v>
      </c>
      <c r="AT97" s="131" t="s">
        <v>70</v>
      </c>
      <c r="AU97" s="131" t="s">
        <v>76</v>
      </c>
      <c r="AY97" s="126" t="s">
        <v>114</v>
      </c>
      <c r="BK97" s="132">
        <f>SUM(BK98:BK105)</f>
        <v>0</v>
      </c>
    </row>
    <row r="98" spans="1:65" s="2" customFormat="1" ht="36" customHeight="1">
      <c r="A98" s="28"/>
      <c r="B98" s="133"/>
      <c r="C98" s="165" t="s">
        <v>130</v>
      </c>
      <c r="D98" s="165" t="s">
        <v>118</v>
      </c>
      <c r="E98" s="166" t="s">
        <v>131</v>
      </c>
      <c r="F98" s="167" t="s">
        <v>132</v>
      </c>
      <c r="G98" s="168" t="s">
        <v>121</v>
      </c>
      <c r="H98" s="169">
        <v>1.5</v>
      </c>
      <c r="I98" s="176"/>
      <c r="J98" s="169">
        <f t="shared" ref="J98:J105" si="0">ROUND(I98*H98,3)</f>
        <v>0</v>
      </c>
      <c r="K98" s="134"/>
      <c r="L98" s="29"/>
      <c r="M98" s="135" t="s">
        <v>1</v>
      </c>
      <c r="N98" s="136" t="s">
        <v>37</v>
      </c>
      <c r="O98" s="137">
        <v>11.736520000000001</v>
      </c>
      <c r="P98" s="137">
        <f t="shared" ref="P98:P105" si="1">O98*H98</f>
        <v>17.604780000000002</v>
      </c>
      <c r="Q98" s="137">
        <v>0</v>
      </c>
      <c r="R98" s="137">
        <f t="shared" ref="R98:R105" si="2">Q98*H98</f>
        <v>0</v>
      </c>
      <c r="S98" s="137">
        <v>2.2000000000000002</v>
      </c>
      <c r="T98" s="138">
        <f t="shared" ref="T98:T105" si="3">S98*H98</f>
        <v>3.3000000000000003</v>
      </c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R98" s="139" t="s">
        <v>122</v>
      </c>
      <c r="AT98" s="139" t="s">
        <v>118</v>
      </c>
      <c r="AU98" s="139" t="s">
        <v>123</v>
      </c>
      <c r="AY98" s="14" t="s">
        <v>114</v>
      </c>
      <c r="BE98" s="140">
        <f t="shared" ref="BE98:BE105" si="4">IF(N98="základná",J98,0)</f>
        <v>0</v>
      </c>
      <c r="BF98" s="140">
        <f t="shared" ref="BF98:BF105" si="5">IF(N98="znížená",J98,0)</f>
        <v>0</v>
      </c>
      <c r="BG98" s="140">
        <f t="shared" ref="BG98:BG105" si="6">IF(N98="zákl. prenesená",J98,0)</f>
        <v>0</v>
      </c>
      <c r="BH98" s="140">
        <f t="shared" ref="BH98:BH105" si="7">IF(N98="zníž. prenesená",J98,0)</f>
        <v>0</v>
      </c>
      <c r="BI98" s="140">
        <f t="shared" ref="BI98:BI105" si="8">IF(N98="nulová",J98,0)</f>
        <v>0</v>
      </c>
      <c r="BJ98" s="14" t="s">
        <v>123</v>
      </c>
      <c r="BK98" s="141">
        <f t="shared" ref="BK98:BK105" si="9">ROUND(I98*H98,3)</f>
        <v>0</v>
      </c>
      <c r="BL98" s="14" t="s">
        <v>122</v>
      </c>
      <c r="BM98" s="139" t="s">
        <v>133</v>
      </c>
    </row>
    <row r="99" spans="1:65" s="2" customFormat="1" ht="24" customHeight="1">
      <c r="A99" s="28"/>
      <c r="B99" s="133"/>
      <c r="C99" s="165" t="s">
        <v>123</v>
      </c>
      <c r="D99" s="165" t="s">
        <v>118</v>
      </c>
      <c r="E99" s="166" t="s">
        <v>134</v>
      </c>
      <c r="F99" s="167" t="s">
        <v>135</v>
      </c>
      <c r="G99" s="168" t="s">
        <v>136</v>
      </c>
      <c r="H99" s="169">
        <v>30</v>
      </c>
      <c r="I99" s="176"/>
      <c r="J99" s="169">
        <f t="shared" si="0"/>
        <v>0</v>
      </c>
      <c r="K99" s="134"/>
      <c r="L99" s="29"/>
      <c r="M99" s="135" t="s">
        <v>1</v>
      </c>
      <c r="N99" s="136" t="s">
        <v>37</v>
      </c>
      <c r="O99" s="137">
        <v>0.46981000000000001</v>
      </c>
      <c r="P99" s="137">
        <f t="shared" si="1"/>
        <v>14.0943</v>
      </c>
      <c r="Q99" s="137">
        <v>0</v>
      </c>
      <c r="R99" s="137">
        <f t="shared" si="2"/>
        <v>0</v>
      </c>
      <c r="S99" s="137">
        <v>0</v>
      </c>
      <c r="T99" s="138">
        <f t="shared" si="3"/>
        <v>0</v>
      </c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R99" s="139" t="s">
        <v>122</v>
      </c>
      <c r="AT99" s="139" t="s">
        <v>118</v>
      </c>
      <c r="AU99" s="139" t="s">
        <v>123</v>
      </c>
      <c r="AY99" s="14" t="s">
        <v>114</v>
      </c>
      <c r="BE99" s="140">
        <f t="shared" si="4"/>
        <v>0</v>
      </c>
      <c r="BF99" s="140">
        <f t="shared" si="5"/>
        <v>0</v>
      </c>
      <c r="BG99" s="140">
        <f t="shared" si="6"/>
        <v>0</v>
      </c>
      <c r="BH99" s="140">
        <f t="shared" si="7"/>
        <v>0</v>
      </c>
      <c r="BI99" s="140">
        <f t="shared" si="8"/>
        <v>0</v>
      </c>
      <c r="BJ99" s="14" t="s">
        <v>123</v>
      </c>
      <c r="BK99" s="141">
        <f t="shared" si="9"/>
        <v>0</v>
      </c>
      <c r="BL99" s="14" t="s">
        <v>122</v>
      </c>
      <c r="BM99" s="139" t="s">
        <v>137</v>
      </c>
    </row>
    <row r="100" spans="1:65" s="2" customFormat="1" ht="16.5" customHeight="1">
      <c r="A100" s="28"/>
      <c r="B100" s="133"/>
      <c r="C100" s="165" t="s">
        <v>138</v>
      </c>
      <c r="D100" s="165" t="s">
        <v>118</v>
      </c>
      <c r="E100" s="166" t="s">
        <v>139</v>
      </c>
      <c r="F100" s="167" t="s">
        <v>140</v>
      </c>
      <c r="G100" s="168" t="s">
        <v>141</v>
      </c>
      <c r="H100" s="169">
        <v>1.5</v>
      </c>
      <c r="I100" s="176"/>
      <c r="J100" s="169">
        <f t="shared" si="0"/>
        <v>0</v>
      </c>
      <c r="K100" s="134"/>
      <c r="L100" s="29"/>
      <c r="M100" s="135" t="s">
        <v>1</v>
      </c>
      <c r="N100" s="136" t="s">
        <v>37</v>
      </c>
      <c r="O100" s="137">
        <v>1.972</v>
      </c>
      <c r="P100" s="137">
        <f t="shared" si="1"/>
        <v>2.9580000000000002</v>
      </c>
      <c r="Q100" s="137">
        <v>0</v>
      </c>
      <c r="R100" s="137">
        <f t="shared" si="2"/>
        <v>0</v>
      </c>
      <c r="S100" s="137">
        <v>0</v>
      </c>
      <c r="T100" s="138">
        <f t="shared" si="3"/>
        <v>0</v>
      </c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R100" s="139" t="s">
        <v>122</v>
      </c>
      <c r="AT100" s="139" t="s">
        <v>118</v>
      </c>
      <c r="AU100" s="139" t="s">
        <v>123</v>
      </c>
      <c r="AY100" s="14" t="s">
        <v>114</v>
      </c>
      <c r="BE100" s="140">
        <f t="shared" si="4"/>
        <v>0</v>
      </c>
      <c r="BF100" s="140">
        <f t="shared" si="5"/>
        <v>0</v>
      </c>
      <c r="BG100" s="140">
        <f t="shared" si="6"/>
        <v>0</v>
      </c>
      <c r="BH100" s="140">
        <f t="shared" si="7"/>
        <v>0</v>
      </c>
      <c r="BI100" s="140">
        <f t="shared" si="8"/>
        <v>0</v>
      </c>
      <c r="BJ100" s="14" t="s">
        <v>123</v>
      </c>
      <c r="BK100" s="141">
        <f t="shared" si="9"/>
        <v>0</v>
      </c>
      <c r="BL100" s="14" t="s">
        <v>122</v>
      </c>
      <c r="BM100" s="139" t="s">
        <v>142</v>
      </c>
    </row>
    <row r="101" spans="1:65" s="2" customFormat="1" ht="16.5" customHeight="1">
      <c r="A101" s="28"/>
      <c r="B101" s="133"/>
      <c r="C101" s="165" t="s">
        <v>7</v>
      </c>
      <c r="D101" s="165" t="s">
        <v>118</v>
      </c>
      <c r="E101" s="166" t="s">
        <v>143</v>
      </c>
      <c r="F101" s="167" t="s">
        <v>144</v>
      </c>
      <c r="G101" s="168" t="s">
        <v>141</v>
      </c>
      <c r="H101" s="169">
        <v>1.5</v>
      </c>
      <c r="I101" s="176"/>
      <c r="J101" s="169">
        <f t="shared" si="0"/>
        <v>0</v>
      </c>
      <c r="K101" s="134"/>
      <c r="L101" s="29"/>
      <c r="M101" s="135" t="s">
        <v>1</v>
      </c>
      <c r="N101" s="136" t="s">
        <v>37</v>
      </c>
      <c r="O101" s="137">
        <v>0.59799999999999998</v>
      </c>
      <c r="P101" s="137">
        <f t="shared" si="1"/>
        <v>0.89700000000000002</v>
      </c>
      <c r="Q101" s="137">
        <v>0</v>
      </c>
      <c r="R101" s="137">
        <f t="shared" si="2"/>
        <v>0</v>
      </c>
      <c r="S101" s="137">
        <v>0</v>
      </c>
      <c r="T101" s="138">
        <f t="shared" si="3"/>
        <v>0</v>
      </c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R101" s="139" t="s">
        <v>122</v>
      </c>
      <c r="AT101" s="139" t="s">
        <v>118</v>
      </c>
      <c r="AU101" s="139" t="s">
        <v>123</v>
      </c>
      <c r="AY101" s="14" t="s">
        <v>114</v>
      </c>
      <c r="BE101" s="140">
        <f t="shared" si="4"/>
        <v>0</v>
      </c>
      <c r="BF101" s="140">
        <f t="shared" si="5"/>
        <v>0</v>
      </c>
      <c r="BG101" s="140">
        <f t="shared" si="6"/>
        <v>0</v>
      </c>
      <c r="BH101" s="140">
        <f t="shared" si="7"/>
        <v>0</v>
      </c>
      <c r="BI101" s="140">
        <f t="shared" si="8"/>
        <v>0</v>
      </c>
      <c r="BJ101" s="14" t="s">
        <v>123</v>
      </c>
      <c r="BK101" s="141">
        <f t="shared" si="9"/>
        <v>0</v>
      </c>
      <c r="BL101" s="14" t="s">
        <v>122</v>
      </c>
      <c r="BM101" s="139" t="s">
        <v>145</v>
      </c>
    </row>
    <row r="102" spans="1:65" s="2" customFormat="1" ht="24" customHeight="1">
      <c r="A102" s="28"/>
      <c r="B102" s="133"/>
      <c r="C102" s="165" t="s">
        <v>146</v>
      </c>
      <c r="D102" s="165" t="s">
        <v>118</v>
      </c>
      <c r="E102" s="166" t="s">
        <v>147</v>
      </c>
      <c r="F102" s="167" t="s">
        <v>148</v>
      </c>
      <c r="G102" s="168" t="s">
        <v>141</v>
      </c>
      <c r="H102" s="169">
        <v>13.5</v>
      </c>
      <c r="I102" s="176"/>
      <c r="J102" s="169">
        <f t="shared" si="0"/>
        <v>0</v>
      </c>
      <c r="K102" s="134"/>
      <c r="L102" s="29"/>
      <c r="M102" s="135" t="s">
        <v>1</v>
      </c>
      <c r="N102" s="136" t="s">
        <v>37</v>
      </c>
      <c r="O102" s="137">
        <v>7.0000000000000001E-3</v>
      </c>
      <c r="P102" s="137">
        <f t="shared" si="1"/>
        <v>9.4500000000000001E-2</v>
      </c>
      <c r="Q102" s="137">
        <v>0</v>
      </c>
      <c r="R102" s="137">
        <f t="shared" si="2"/>
        <v>0</v>
      </c>
      <c r="S102" s="137">
        <v>0</v>
      </c>
      <c r="T102" s="138">
        <f t="shared" si="3"/>
        <v>0</v>
      </c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R102" s="139" t="s">
        <v>122</v>
      </c>
      <c r="AT102" s="139" t="s">
        <v>118</v>
      </c>
      <c r="AU102" s="139" t="s">
        <v>123</v>
      </c>
      <c r="AY102" s="14" t="s">
        <v>114</v>
      </c>
      <c r="BE102" s="140">
        <f t="shared" si="4"/>
        <v>0</v>
      </c>
      <c r="BF102" s="140">
        <f t="shared" si="5"/>
        <v>0</v>
      </c>
      <c r="BG102" s="140">
        <f t="shared" si="6"/>
        <v>0</v>
      </c>
      <c r="BH102" s="140">
        <f t="shared" si="7"/>
        <v>0</v>
      </c>
      <c r="BI102" s="140">
        <f t="shared" si="8"/>
        <v>0</v>
      </c>
      <c r="BJ102" s="14" t="s">
        <v>123</v>
      </c>
      <c r="BK102" s="141">
        <f t="shared" si="9"/>
        <v>0</v>
      </c>
      <c r="BL102" s="14" t="s">
        <v>122</v>
      </c>
      <c r="BM102" s="139" t="s">
        <v>149</v>
      </c>
    </row>
    <row r="103" spans="1:65" s="2" customFormat="1" ht="24" customHeight="1">
      <c r="A103" s="28"/>
      <c r="B103" s="133"/>
      <c r="C103" s="165" t="s">
        <v>150</v>
      </c>
      <c r="D103" s="165" t="s">
        <v>118</v>
      </c>
      <c r="E103" s="166" t="s">
        <v>151</v>
      </c>
      <c r="F103" s="167" t="s">
        <v>152</v>
      </c>
      <c r="G103" s="168" t="s">
        <v>141</v>
      </c>
      <c r="H103" s="169">
        <v>1.5</v>
      </c>
      <c r="I103" s="176"/>
      <c r="J103" s="169">
        <f t="shared" si="0"/>
        <v>0</v>
      </c>
      <c r="K103" s="134"/>
      <c r="L103" s="29"/>
      <c r="M103" s="135" t="s">
        <v>1</v>
      </c>
      <c r="N103" s="136" t="s">
        <v>37</v>
      </c>
      <c r="O103" s="137">
        <v>0.89</v>
      </c>
      <c r="P103" s="137">
        <f t="shared" si="1"/>
        <v>1.335</v>
      </c>
      <c r="Q103" s="137">
        <v>0</v>
      </c>
      <c r="R103" s="137">
        <f t="shared" si="2"/>
        <v>0</v>
      </c>
      <c r="S103" s="137">
        <v>0</v>
      </c>
      <c r="T103" s="138">
        <f t="shared" si="3"/>
        <v>0</v>
      </c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R103" s="139" t="s">
        <v>122</v>
      </c>
      <c r="AT103" s="139" t="s">
        <v>118</v>
      </c>
      <c r="AU103" s="139" t="s">
        <v>123</v>
      </c>
      <c r="AY103" s="14" t="s">
        <v>114</v>
      </c>
      <c r="BE103" s="140">
        <f t="shared" si="4"/>
        <v>0</v>
      </c>
      <c r="BF103" s="140">
        <f t="shared" si="5"/>
        <v>0</v>
      </c>
      <c r="BG103" s="140">
        <f t="shared" si="6"/>
        <v>0</v>
      </c>
      <c r="BH103" s="140">
        <f t="shared" si="7"/>
        <v>0</v>
      </c>
      <c r="BI103" s="140">
        <f t="shared" si="8"/>
        <v>0</v>
      </c>
      <c r="BJ103" s="14" t="s">
        <v>123</v>
      </c>
      <c r="BK103" s="141">
        <f t="shared" si="9"/>
        <v>0</v>
      </c>
      <c r="BL103" s="14" t="s">
        <v>122</v>
      </c>
      <c r="BM103" s="139" t="s">
        <v>153</v>
      </c>
    </row>
    <row r="104" spans="1:65" s="2" customFormat="1" ht="24" customHeight="1">
      <c r="A104" s="28"/>
      <c r="B104" s="133"/>
      <c r="C104" s="165" t="s">
        <v>154</v>
      </c>
      <c r="D104" s="165" t="s">
        <v>118</v>
      </c>
      <c r="E104" s="166" t="s">
        <v>155</v>
      </c>
      <c r="F104" s="167" t="s">
        <v>156</v>
      </c>
      <c r="G104" s="168" t="s">
        <v>141</v>
      </c>
      <c r="H104" s="169">
        <v>1.5</v>
      </c>
      <c r="I104" s="176"/>
      <c r="J104" s="169">
        <f t="shared" si="0"/>
        <v>0</v>
      </c>
      <c r="K104" s="134"/>
      <c r="L104" s="29"/>
      <c r="M104" s="135" t="s">
        <v>1</v>
      </c>
      <c r="N104" s="136" t="s">
        <v>37</v>
      </c>
      <c r="O104" s="137">
        <v>0</v>
      </c>
      <c r="P104" s="137">
        <f t="shared" si="1"/>
        <v>0</v>
      </c>
      <c r="Q104" s="137">
        <v>0</v>
      </c>
      <c r="R104" s="137">
        <f t="shared" si="2"/>
        <v>0</v>
      </c>
      <c r="S104" s="137">
        <v>0</v>
      </c>
      <c r="T104" s="138">
        <f t="shared" si="3"/>
        <v>0</v>
      </c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R104" s="139" t="s">
        <v>122</v>
      </c>
      <c r="AT104" s="139" t="s">
        <v>118</v>
      </c>
      <c r="AU104" s="139" t="s">
        <v>123</v>
      </c>
      <c r="AY104" s="14" t="s">
        <v>114</v>
      </c>
      <c r="BE104" s="140">
        <f t="shared" si="4"/>
        <v>0</v>
      </c>
      <c r="BF104" s="140">
        <f t="shared" si="5"/>
        <v>0</v>
      </c>
      <c r="BG104" s="140">
        <f t="shared" si="6"/>
        <v>0</v>
      </c>
      <c r="BH104" s="140">
        <f t="shared" si="7"/>
        <v>0</v>
      </c>
      <c r="BI104" s="140">
        <f t="shared" si="8"/>
        <v>0</v>
      </c>
      <c r="BJ104" s="14" t="s">
        <v>123</v>
      </c>
      <c r="BK104" s="141">
        <f t="shared" si="9"/>
        <v>0</v>
      </c>
      <c r="BL104" s="14" t="s">
        <v>122</v>
      </c>
      <c r="BM104" s="139" t="s">
        <v>157</v>
      </c>
    </row>
    <row r="105" spans="1:65" s="2" customFormat="1" ht="16.5" customHeight="1">
      <c r="A105" s="28"/>
      <c r="B105" s="133"/>
      <c r="C105" s="165" t="s">
        <v>158</v>
      </c>
      <c r="D105" s="165" t="s">
        <v>118</v>
      </c>
      <c r="E105" s="166" t="s">
        <v>159</v>
      </c>
      <c r="F105" s="167" t="s">
        <v>160</v>
      </c>
      <c r="G105" s="168" t="s">
        <v>161</v>
      </c>
      <c r="H105" s="169">
        <v>1</v>
      </c>
      <c r="I105" s="176"/>
      <c r="J105" s="169">
        <f t="shared" si="0"/>
        <v>0</v>
      </c>
      <c r="K105" s="134"/>
      <c r="L105" s="29"/>
      <c r="M105" s="135" t="s">
        <v>1</v>
      </c>
      <c r="N105" s="136" t="s">
        <v>37</v>
      </c>
      <c r="O105" s="137">
        <v>0</v>
      </c>
      <c r="P105" s="137">
        <f t="shared" si="1"/>
        <v>0</v>
      </c>
      <c r="Q105" s="137">
        <v>0</v>
      </c>
      <c r="R105" s="137">
        <f t="shared" si="2"/>
        <v>0</v>
      </c>
      <c r="S105" s="137">
        <v>0</v>
      </c>
      <c r="T105" s="138">
        <f t="shared" si="3"/>
        <v>0</v>
      </c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R105" s="139" t="s">
        <v>122</v>
      </c>
      <c r="AT105" s="139" t="s">
        <v>118</v>
      </c>
      <c r="AU105" s="139" t="s">
        <v>123</v>
      </c>
      <c r="AY105" s="14" t="s">
        <v>114</v>
      </c>
      <c r="BE105" s="140">
        <f t="shared" si="4"/>
        <v>0</v>
      </c>
      <c r="BF105" s="140">
        <f t="shared" si="5"/>
        <v>0</v>
      </c>
      <c r="BG105" s="140">
        <f t="shared" si="6"/>
        <v>0</v>
      </c>
      <c r="BH105" s="140">
        <f t="shared" si="7"/>
        <v>0</v>
      </c>
      <c r="BI105" s="140">
        <f t="shared" si="8"/>
        <v>0</v>
      </c>
      <c r="BJ105" s="14" t="s">
        <v>123</v>
      </c>
      <c r="BK105" s="141">
        <f t="shared" si="9"/>
        <v>0</v>
      </c>
      <c r="BL105" s="14" t="s">
        <v>122</v>
      </c>
      <c r="BM105" s="139" t="s">
        <v>162</v>
      </c>
    </row>
    <row r="106" spans="1:65" s="12" customFormat="1" ht="25.9" customHeight="1">
      <c r="B106" s="125"/>
      <c r="C106" s="159"/>
      <c r="D106" s="160" t="s">
        <v>70</v>
      </c>
      <c r="E106" s="161" t="s">
        <v>163</v>
      </c>
      <c r="F106" s="161" t="s">
        <v>164</v>
      </c>
      <c r="G106" s="159"/>
      <c r="H106" s="159"/>
      <c r="I106" s="155"/>
      <c r="J106" s="162">
        <f>BK106</f>
        <v>0</v>
      </c>
      <c r="L106" s="125"/>
      <c r="M106" s="127"/>
      <c r="N106" s="128"/>
      <c r="O106" s="128"/>
      <c r="P106" s="129">
        <f>P107+P117</f>
        <v>28.15335</v>
      </c>
      <c r="Q106" s="128"/>
      <c r="R106" s="129">
        <f>R107+R117</f>
        <v>3.4979999999999997E-2</v>
      </c>
      <c r="S106" s="128"/>
      <c r="T106" s="130">
        <f>T107+T117</f>
        <v>0</v>
      </c>
      <c r="AR106" s="126" t="s">
        <v>123</v>
      </c>
      <c r="AT106" s="131" t="s">
        <v>70</v>
      </c>
      <c r="AU106" s="131" t="s">
        <v>71</v>
      </c>
      <c r="AY106" s="126" t="s">
        <v>114</v>
      </c>
      <c r="BK106" s="132">
        <f>BK107+BK117</f>
        <v>0</v>
      </c>
    </row>
    <row r="107" spans="1:65" s="12" customFormat="1" ht="22.9" customHeight="1">
      <c r="B107" s="125"/>
      <c r="C107" s="159"/>
      <c r="D107" s="160" t="s">
        <v>70</v>
      </c>
      <c r="E107" s="163" t="s">
        <v>165</v>
      </c>
      <c r="F107" s="163" t="s">
        <v>166</v>
      </c>
      <c r="G107" s="159"/>
      <c r="H107" s="159"/>
      <c r="I107" s="155"/>
      <c r="J107" s="164">
        <f>BK107</f>
        <v>0</v>
      </c>
      <c r="L107" s="125"/>
      <c r="M107" s="127"/>
      <c r="N107" s="128"/>
      <c r="O107" s="128"/>
      <c r="P107" s="129">
        <f>SUM(P108:P116)</f>
        <v>24.81335</v>
      </c>
      <c r="Q107" s="128"/>
      <c r="R107" s="129">
        <f>SUM(R108:R116)</f>
        <v>3.4979999999999997E-2</v>
      </c>
      <c r="S107" s="128"/>
      <c r="T107" s="130">
        <f>SUM(T108:T116)</f>
        <v>0</v>
      </c>
      <c r="AR107" s="126" t="s">
        <v>123</v>
      </c>
      <c r="AT107" s="131" t="s">
        <v>70</v>
      </c>
      <c r="AU107" s="131" t="s">
        <v>76</v>
      </c>
      <c r="AY107" s="126" t="s">
        <v>114</v>
      </c>
      <c r="BK107" s="132">
        <f>SUM(BK108:BK116)</f>
        <v>0</v>
      </c>
    </row>
    <row r="108" spans="1:65" s="2" customFormat="1" ht="16.5" customHeight="1">
      <c r="A108" s="28"/>
      <c r="B108" s="133"/>
      <c r="C108" s="165" t="s">
        <v>167</v>
      </c>
      <c r="D108" s="165" t="s">
        <v>118</v>
      </c>
      <c r="E108" s="166" t="s">
        <v>168</v>
      </c>
      <c r="F108" s="167" t="s">
        <v>169</v>
      </c>
      <c r="G108" s="168" t="s">
        <v>170</v>
      </c>
      <c r="H108" s="169">
        <v>1</v>
      </c>
      <c r="I108" s="176"/>
      <c r="J108" s="169">
        <f t="shared" ref="J108:J116" si="10">ROUND(I108*H108,3)</f>
        <v>0</v>
      </c>
      <c r="K108" s="134"/>
      <c r="L108" s="29"/>
      <c r="M108" s="135" t="s">
        <v>1</v>
      </c>
      <c r="N108" s="136" t="s">
        <v>37</v>
      </c>
      <c r="O108" s="137">
        <v>0.65</v>
      </c>
      <c r="P108" s="137">
        <f t="shared" ref="P108:P116" si="11">O108*H108</f>
        <v>0.65</v>
      </c>
      <c r="Q108" s="137">
        <v>4.0000000000000001E-3</v>
      </c>
      <c r="R108" s="137">
        <f t="shared" ref="R108:R116" si="12">Q108*H108</f>
        <v>4.0000000000000001E-3</v>
      </c>
      <c r="S108" s="137">
        <v>0</v>
      </c>
      <c r="T108" s="138">
        <f t="shared" ref="T108:T116" si="13">S108*H108</f>
        <v>0</v>
      </c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R108" s="139" t="s">
        <v>171</v>
      </c>
      <c r="AT108" s="139" t="s">
        <v>118</v>
      </c>
      <c r="AU108" s="139" t="s">
        <v>123</v>
      </c>
      <c r="AY108" s="14" t="s">
        <v>114</v>
      </c>
      <c r="BE108" s="140">
        <f t="shared" ref="BE108:BE116" si="14">IF(N108="základná",J108,0)</f>
        <v>0</v>
      </c>
      <c r="BF108" s="140">
        <f t="shared" ref="BF108:BF116" si="15">IF(N108="znížená",J108,0)</f>
        <v>0</v>
      </c>
      <c r="BG108" s="140">
        <f t="shared" ref="BG108:BG116" si="16">IF(N108="zákl. prenesená",J108,0)</f>
        <v>0</v>
      </c>
      <c r="BH108" s="140">
        <f t="shared" ref="BH108:BH116" si="17">IF(N108="zníž. prenesená",J108,0)</f>
        <v>0</v>
      </c>
      <c r="BI108" s="140">
        <f t="shared" ref="BI108:BI116" si="18">IF(N108="nulová",J108,0)</f>
        <v>0</v>
      </c>
      <c r="BJ108" s="14" t="s">
        <v>123</v>
      </c>
      <c r="BK108" s="141">
        <f t="shared" ref="BK108:BK116" si="19">ROUND(I108*H108,3)</f>
        <v>0</v>
      </c>
      <c r="BL108" s="14" t="s">
        <v>171</v>
      </c>
      <c r="BM108" s="139" t="s">
        <v>172</v>
      </c>
    </row>
    <row r="109" spans="1:65" s="2" customFormat="1" ht="24" customHeight="1">
      <c r="A109" s="28"/>
      <c r="B109" s="133"/>
      <c r="C109" s="165" t="s">
        <v>173</v>
      </c>
      <c r="D109" s="165" t="s">
        <v>118</v>
      </c>
      <c r="E109" s="166" t="s">
        <v>174</v>
      </c>
      <c r="F109" s="167" t="s">
        <v>223</v>
      </c>
      <c r="G109" s="168" t="s">
        <v>136</v>
      </c>
      <c r="H109" s="169">
        <v>50</v>
      </c>
      <c r="I109" s="176"/>
      <c r="J109" s="169">
        <f t="shared" si="10"/>
        <v>0</v>
      </c>
      <c r="K109" s="134"/>
      <c r="L109" s="29"/>
      <c r="M109" s="135" t="s">
        <v>1</v>
      </c>
      <c r="N109" s="136" t="s">
        <v>37</v>
      </c>
      <c r="O109" s="137">
        <v>0.41631000000000001</v>
      </c>
      <c r="P109" s="137">
        <f t="shared" si="11"/>
        <v>20.8155</v>
      </c>
      <c r="Q109" s="137">
        <v>5.9000000000000003E-4</v>
      </c>
      <c r="R109" s="137">
        <f t="shared" si="12"/>
        <v>2.9500000000000002E-2</v>
      </c>
      <c r="S109" s="137">
        <v>0</v>
      </c>
      <c r="T109" s="138">
        <f t="shared" si="13"/>
        <v>0</v>
      </c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R109" s="139" t="s">
        <v>171</v>
      </c>
      <c r="AT109" s="139" t="s">
        <v>118</v>
      </c>
      <c r="AU109" s="139" t="s">
        <v>123</v>
      </c>
      <c r="AY109" s="14" t="s">
        <v>114</v>
      </c>
      <c r="BE109" s="140">
        <f t="shared" si="14"/>
        <v>0</v>
      </c>
      <c r="BF109" s="140">
        <f t="shared" si="15"/>
        <v>0</v>
      </c>
      <c r="BG109" s="140">
        <f t="shared" si="16"/>
        <v>0</v>
      </c>
      <c r="BH109" s="140">
        <f t="shared" si="17"/>
        <v>0</v>
      </c>
      <c r="BI109" s="140">
        <f t="shared" si="18"/>
        <v>0</v>
      </c>
      <c r="BJ109" s="14" t="s">
        <v>123</v>
      </c>
      <c r="BK109" s="141">
        <f t="shared" si="19"/>
        <v>0</v>
      </c>
      <c r="BL109" s="14" t="s">
        <v>171</v>
      </c>
      <c r="BM109" s="139" t="s">
        <v>175</v>
      </c>
    </row>
    <row r="110" spans="1:65" s="2" customFormat="1" ht="24" customHeight="1">
      <c r="A110" s="28"/>
      <c r="B110" s="133"/>
      <c r="C110" s="165" t="s">
        <v>176</v>
      </c>
      <c r="D110" s="165" t="s">
        <v>118</v>
      </c>
      <c r="E110" s="166" t="s">
        <v>177</v>
      </c>
      <c r="F110" s="167" t="s">
        <v>224</v>
      </c>
      <c r="G110" s="168" t="s">
        <v>161</v>
      </c>
      <c r="H110" s="169">
        <v>6</v>
      </c>
      <c r="I110" s="176"/>
      <c r="J110" s="169">
        <f t="shared" si="10"/>
        <v>0</v>
      </c>
      <c r="K110" s="134"/>
      <c r="L110" s="29"/>
      <c r="M110" s="135" t="s">
        <v>1</v>
      </c>
      <c r="N110" s="136" t="s">
        <v>37</v>
      </c>
      <c r="O110" s="137">
        <v>0.18002000000000001</v>
      </c>
      <c r="P110" s="137">
        <f t="shared" si="11"/>
        <v>1.08012</v>
      </c>
      <c r="Q110" s="137">
        <v>4.0000000000000003E-5</v>
      </c>
      <c r="R110" s="137">
        <f t="shared" si="12"/>
        <v>2.4000000000000003E-4</v>
      </c>
      <c r="S110" s="137">
        <v>0</v>
      </c>
      <c r="T110" s="138">
        <f t="shared" si="13"/>
        <v>0</v>
      </c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R110" s="139" t="s">
        <v>171</v>
      </c>
      <c r="AT110" s="139" t="s">
        <v>118</v>
      </c>
      <c r="AU110" s="139" t="s">
        <v>123</v>
      </c>
      <c r="AY110" s="14" t="s">
        <v>114</v>
      </c>
      <c r="BE110" s="140">
        <f t="shared" si="14"/>
        <v>0</v>
      </c>
      <c r="BF110" s="140">
        <f t="shared" si="15"/>
        <v>0</v>
      </c>
      <c r="BG110" s="140">
        <f t="shared" si="16"/>
        <v>0</v>
      </c>
      <c r="BH110" s="140">
        <f t="shared" si="17"/>
        <v>0</v>
      </c>
      <c r="BI110" s="140">
        <f t="shared" si="18"/>
        <v>0</v>
      </c>
      <c r="BJ110" s="14" t="s">
        <v>123</v>
      </c>
      <c r="BK110" s="141">
        <f t="shared" si="19"/>
        <v>0</v>
      </c>
      <c r="BL110" s="14" t="s">
        <v>171</v>
      </c>
      <c r="BM110" s="139" t="s">
        <v>178</v>
      </c>
    </row>
    <row r="111" spans="1:65" s="2" customFormat="1" ht="24" customHeight="1">
      <c r="A111" s="28"/>
      <c r="B111" s="133"/>
      <c r="C111" s="170" t="s">
        <v>179</v>
      </c>
      <c r="D111" s="170" t="s">
        <v>180</v>
      </c>
      <c r="E111" s="171" t="s">
        <v>181</v>
      </c>
      <c r="F111" s="172" t="s">
        <v>225</v>
      </c>
      <c r="G111" s="173" t="s">
        <v>161</v>
      </c>
      <c r="H111" s="174">
        <v>6</v>
      </c>
      <c r="I111" s="177"/>
      <c r="J111" s="174">
        <f t="shared" si="10"/>
        <v>0</v>
      </c>
      <c r="K111" s="142"/>
      <c r="L111" s="143"/>
      <c r="M111" s="144" t="s">
        <v>1</v>
      </c>
      <c r="N111" s="145" t="s">
        <v>37</v>
      </c>
      <c r="O111" s="137">
        <v>0</v>
      </c>
      <c r="P111" s="137">
        <f t="shared" si="11"/>
        <v>0</v>
      </c>
      <c r="Q111" s="137">
        <v>2.0000000000000002E-5</v>
      </c>
      <c r="R111" s="137">
        <f t="shared" si="12"/>
        <v>1.2000000000000002E-4</v>
      </c>
      <c r="S111" s="137">
        <v>0</v>
      </c>
      <c r="T111" s="138">
        <f t="shared" si="13"/>
        <v>0</v>
      </c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R111" s="139" t="s">
        <v>182</v>
      </c>
      <c r="AT111" s="139" t="s">
        <v>180</v>
      </c>
      <c r="AU111" s="139" t="s">
        <v>123</v>
      </c>
      <c r="AY111" s="14" t="s">
        <v>114</v>
      </c>
      <c r="BE111" s="140">
        <f t="shared" si="14"/>
        <v>0</v>
      </c>
      <c r="BF111" s="140">
        <f t="shared" si="15"/>
        <v>0</v>
      </c>
      <c r="BG111" s="140">
        <f t="shared" si="16"/>
        <v>0</v>
      </c>
      <c r="BH111" s="140">
        <f t="shared" si="17"/>
        <v>0</v>
      </c>
      <c r="BI111" s="140">
        <f t="shared" si="18"/>
        <v>0</v>
      </c>
      <c r="BJ111" s="14" t="s">
        <v>123</v>
      </c>
      <c r="BK111" s="141">
        <f t="shared" si="19"/>
        <v>0</v>
      </c>
      <c r="BL111" s="14" t="s">
        <v>171</v>
      </c>
      <c r="BM111" s="139" t="s">
        <v>183</v>
      </c>
    </row>
    <row r="112" spans="1:65" s="2" customFormat="1" ht="24" customHeight="1">
      <c r="A112" s="28"/>
      <c r="B112" s="133"/>
      <c r="C112" s="165" t="s">
        <v>184</v>
      </c>
      <c r="D112" s="165" t="s">
        <v>118</v>
      </c>
      <c r="E112" s="166" t="s">
        <v>185</v>
      </c>
      <c r="F112" s="167" t="s">
        <v>226</v>
      </c>
      <c r="G112" s="168" t="s">
        <v>161</v>
      </c>
      <c r="H112" s="169">
        <v>4</v>
      </c>
      <c r="I112" s="176"/>
      <c r="J112" s="169">
        <f t="shared" si="10"/>
        <v>0</v>
      </c>
      <c r="K112" s="134"/>
      <c r="L112" s="29"/>
      <c r="M112" s="135" t="s">
        <v>1</v>
      </c>
      <c r="N112" s="136" t="s">
        <v>37</v>
      </c>
      <c r="O112" s="137">
        <v>0.18003</v>
      </c>
      <c r="P112" s="137">
        <f t="shared" si="11"/>
        <v>0.72011999999999998</v>
      </c>
      <c r="Q112" s="137">
        <v>4.0000000000000003E-5</v>
      </c>
      <c r="R112" s="137">
        <f t="shared" si="12"/>
        <v>1.6000000000000001E-4</v>
      </c>
      <c r="S112" s="137">
        <v>0</v>
      </c>
      <c r="T112" s="138">
        <f t="shared" si="13"/>
        <v>0</v>
      </c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R112" s="139" t="s">
        <v>171</v>
      </c>
      <c r="AT112" s="139" t="s">
        <v>118</v>
      </c>
      <c r="AU112" s="139" t="s">
        <v>123</v>
      </c>
      <c r="AY112" s="14" t="s">
        <v>114</v>
      </c>
      <c r="BE112" s="140">
        <f t="shared" si="14"/>
        <v>0</v>
      </c>
      <c r="BF112" s="140">
        <f t="shared" si="15"/>
        <v>0</v>
      </c>
      <c r="BG112" s="140">
        <f t="shared" si="16"/>
        <v>0</v>
      </c>
      <c r="BH112" s="140">
        <f t="shared" si="17"/>
        <v>0</v>
      </c>
      <c r="BI112" s="140">
        <f t="shared" si="18"/>
        <v>0</v>
      </c>
      <c r="BJ112" s="14" t="s">
        <v>123</v>
      </c>
      <c r="BK112" s="141">
        <f t="shared" si="19"/>
        <v>0</v>
      </c>
      <c r="BL112" s="14" t="s">
        <v>171</v>
      </c>
      <c r="BM112" s="139" t="s">
        <v>186</v>
      </c>
    </row>
    <row r="113" spans="1:65" s="2" customFormat="1" ht="24" customHeight="1">
      <c r="A113" s="28"/>
      <c r="B113" s="133"/>
      <c r="C113" s="170" t="s">
        <v>187</v>
      </c>
      <c r="D113" s="170" t="s">
        <v>180</v>
      </c>
      <c r="E113" s="171" t="s">
        <v>188</v>
      </c>
      <c r="F113" s="172" t="s">
        <v>227</v>
      </c>
      <c r="G113" s="173" t="s">
        <v>161</v>
      </c>
      <c r="H113" s="174">
        <v>4</v>
      </c>
      <c r="I113" s="177"/>
      <c r="J113" s="174">
        <f t="shared" si="10"/>
        <v>0</v>
      </c>
      <c r="K113" s="142"/>
      <c r="L113" s="143"/>
      <c r="M113" s="144" t="s">
        <v>1</v>
      </c>
      <c r="N113" s="145" t="s">
        <v>37</v>
      </c>
      <c r="O113" s="137">
        <v>0</v>
      </c>
      <c r="P113" s="137">
        <f t="shared" si="11"/>
        <v>0</v>
      </c>
      <c r="Q113" s="137">
        <v>1E-4</v>
      </c>
      <c r="R113" s="137">
        <f t="shared" si="12"/>
        <v>4.0000000000000002E-4</v>
      </c>
      <c r="S113" s="137">
        <v>0</v>
      </c>
      <c r="T113" s="138">
        <f t="shared" si="13"/>
        <v>0</v>
      </c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R113" s="139" t="s">
        <v>182</v>
      </c>
      <c r="AT113" s="139" t="s">
        <v>180</v>
      </c>
      <c r="AU113" s="139" t="s">
        <v>123</v>
      </c>
      <c r="AY113" s="14" t="s">
        <v>114</v>
      </c>
      <c r="BE113" s="140">
        <f t="shared" si="14"/>
        <v>0</v>
      </c>
      <c r="BF113" s="140">
        <f t="shared" si="15"/>
        <v>0</v>
      </c>
      <c r="BG113" s="140">
        <f t="shared" si="16"/>
        <v>0</v>
      </c>
      <c r="BH113" s="140">
        <f t="shared" si="17"/>
        <v>0</v>
      </c>
      <c r="BI113" s="140">
        <f t="shared" si="18"/>
        <v>0</v>
      </c>
      <c r="BJ113" s="14" t="s">
        <v>123</v>
      </c>
      <c r="BK113" s="141">
        <f t="shared" si="19"/>
        <v>0</v>
      </c>
      <c r="BL113" s="14" t="s">
        <v>171</v>
      </c>
      <c r="BM113" s="139" t="s">
        <v>189</v>
      </c>
    </row>
    <row r="114" spans="1:65" s="2" customFormat="1" ht="24" customHeight="1">
      <c r="A114" s="28"/>
      <c r="B114" s="133"/>
      <c r="C114" s="165" t="s">
        <v>171</v>
      </c>
      <c r="D114" s="165" t="s">
        <v>118</v>
      </c>
      <c r="E114" s="166" t="s">
        <v>190</v>
      </c>
      <c r="F114" s="167" t="s">
        <v>228</v>
      </c>
      <c r="G114" s="168" t="s">
        <v>161</v>
      </c>
      <c r="H114" s="169">
        <v>8</v>
      </c>
      <c r="I114" s="176"/>
      <c r="J114" s="169">
        <f t="shared" si="10"/>
        <v>0</v>
      </c>
      <c r="K114" s="134"/>
      <c r="L114" s="29"/>
      <c r="M114" s="135" t="s">
        <v>1</v>
      </c>
      <c r="N114" s="136" t="s">
        <v>37</v>
      </c>
      <c r="O114" s="137">
        <v>0.18002000000000001</v>
      </c>
      <c r="P114" s="137">
        <f t="shared" si="11"/>
        <v>1.4401600000000001</v>
      </c>
      <c r="Q114" s="137">
        <v>4.0000000000000003E-5</v>
      </c>
      <c r="R114" s="137">
        <f t="shared" si="12"/>
        <v>3.2000000000000003E-4</v>
      </c>
      <c r="S114" s="137">
        <v>0</v>
      </c>
      <c r="T114" s="138">
        <f t="shared" si="13"/>
        <v>0</v>
      </c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R114" s="139" t="s">
        <v>171</v>
      </c>
      <c r="AT114" s="139" t="s">
        <v>118</v>
      </c>
      <c r="AU114" s="139" t="s">
        <v>123</v>
      </c>
      <c r="AY114" s="14" t="s">
        <v>114</v>
      </c>
      <c r="BE114" s="140">
        <f t="shared" si="14"/>
        <v>0</v>
      </c>
      <c r="BF114" s="140">
        <f t="shared" si="15"/>
        <v>0</v>
      </c>
      <c r="BG114" s="140">
        <f t="shared" si="16"/>
        <v>0</v>
      </c>
      <c r="BH114" s="140">
        <f t="shared" si="17"/>
        <v>0</v>
      </c>
      <c r="BI114" s="140">
        <f t="shared" si="18"/>
        <v>0</v>
      </c>
      <c r="BJ114" s="14" t="s">
        <v>123</v>
      </c>
      <c r="BK114" s="141">
        <f t="shared" si="19"/>
        <v>0</v>
      </c>
      <c r="BL114" s="14" t="s">
        <v>171</v>
      </c>
      <c r="BM114" s="139" t="s">
        <v>191</v>
      </c>
    </row>
    <row r="115" spans="1:65" s="2" customFormat="1" ht="24" customHeight="1">
      <c r="A115" s="28"/>
      <c r="B115" s="133"/>
      <c r="C115" s="170" t="s">
        <v>192</v>
      </c>
      <c r="D115" s="170" t="s">
        <v>180</v>
      </c>
      <c r="E115" s="171" t="s">
        <v>193</v>
      </c>
      <c r="F115" s="172" t="s">
        <v>229</v>
      </c>
      <c r="G115" s="173" t="s">
        <v>161</v>
      </c>
      <c r="H115" s="174">
        <v>8</v>
      </c>
      <c r="I115" s="177"/>
      <c r="J115" s="174">
        <f t="shared" si="10"/>
        <v>0</v>
      </c>
      <c r="K115" s="142"/>
      <c r="L115" s="143"/>
      <c r="M115" s="144" t="s">
        <v>1</v>
      </c>
      <c r="N115" s="145" t="s">
        <v>37</v>
      </c>
      <c r="O115" s="137">
        <v>0</v>
      </c>
      <c r="P115" s="137">
        <f t="shared" si="11"/>
        <v>0</v>
      </c>
      <c r="Q115" s="137">
        <v>3.0000000000000001E-5</v>
      </c>
      <c r="R115" s="137">
        <f t="shared" si="12"/>
        <v>2.4000000000000001E-4</v>
      </c>
      <c r="S115" s="137">
        <v>0</v>
      </c>
      <c r="T115" s="138">
        <f t="shared" si="13"/>
        <v>0</v>
      </c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R115" s="139" t="s">
        <v>182</v>
      </c>
      <c r="AT115" s="139" t="s">
        <v>180</v>
      </c>
      <c r="AU115" s="139" t="s">
        <v>123</v>
      </c>
      <c r="AY115" s="14" t="s">
        <v>114</v>
      </c>
      <c r="BE115" s="140">
        <f t="shared" si="14"/>
        <v>0</v>
      </c>
      <c r="BF115" s="140">
        <f t="shared" si="15"/>
        <v>0</v>
      </c>
      <c r="BG115" s="140">
        <f t="shared" si="16"/>
        <v>0</v>
      </c>
      <c r="BH115" s="140">
        <f t="shared" si="17"/>
        <v>0</v>
      </c>
      <c r="BI115" s="140">
        <f t="shared" si="18"/>
        <v>0</v>
      </c>
      <c r="BJ115" s="14" t="s">
        <v>123</v>
      </c>
      <c r="BK115" s="141">
        <f t="shared" si="19"/>
        <v>0</v>
      </c>
      <c r="BL115" s="14" t="s">
        <v>171</v>
      </c>
      <c r="BM115" s="139" t="s">
        <v>194</v>
      </c>
    </row>
    <row r="116" spans="1:65" s="2" customFormat="1" ht="24" customHeight="1">
      <c r="A116" s="28"/>
      <c r="B116" s="133"/>
      <c r="C116" s="165" t="s">
        <v>195</v>
      </c>
      <c r="D116" s="165" t="s">
        <v>118</v>
      </c>
      <c r="E116" s="166" t="s">
        <v>196</v>
      </c>
      <c r="F116" s="167" t="s">
        <v>197</v>
      </c>
      <c r="G116" s="168" t="s">
        <v>141</v>
      </c>
      <c r="H116" s="169">
        <v>3.5000000000000003E-2</v>
      </c>
      <c r="I116" s="176"/>
      <c r="J116" s="169">
        <f t="shared" si="10"/>
        <v>0</v>
      </c>
      <c r="K116" s="134"/>
      <c r="L116" s="29"/>
      <c r="M116" s="135" t="s">
        <v>1</v>
      </c>
      <c r="N116" s="136" t="s">
        <v>37</v>
      </c>
      <c r="O116" s="137">
        <v>3.07</v>
      </c>
      <c r="P116" s="137">
        <f t="shared" si="11"/>
        <v>0.10745</v>
      </c>
      <c r="Q116" s="137">
        <v>0</v>
      </c>
      <c r="R116" s="137">
        <f t="shared" si="12"/>
        <v>0</v>
      </c>
      <c r="S116" s="137">
        <v>0</v>
      </c>
      <c r="T116" s="138">
        <f t="shared" si="13"/>
        <v>0</v>
      </c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R116" s="139" t="s">
        <v>171</v>
      </c>
      <c r="AT116" s="139" t="s">
        <v>118</v>
      </c>
      <c r="AU116" s="139" t="s">
        <v>123</v>
      </c>
      <c r="AY116" s="14" t="s">
        <v>114</v>
      </c>
      <c r="BE116" s="140">
        <f t="shared" si="14"/>
        <v>0</v>
      </c>
      <c r="BF116" s="140">
        <f t="shared" si="15"/>
        <v>0</v>
      </c>
      <c r="BG116" s="140">
        <f t="shared" si="16"/>
        <v>0</v>
      </c>
      <c r="BH116" s="140">
        <f t="shared" si="17"/>
        <v>0</v>
      </c>
      <c r="BI116" s="140">
        <f t="shared" si="18"/>
        <v>0</v>
      </c>
      <c r="BJ116" s="14" t="s">
        <v>123</v>
      </c>
      <c r="BK116" s="141">
        <f t="shared" si="19"/>
        <v>0</v>
      </c>
      <c r="BL116" s="14" t="s">
        <v>171</v>
      </c>
      <c r="BM116" s="139" t="s">
        <v>198</v>
      </c>
    </row>
    <row r="117" spans="1:65" s="12" customFormat="1" ht="22.9" customHeight="1">
      <c r="B117" s="125"/>
      <c r="C117" s="159"/>
      <c r="D117" s="160" t="s">
        <v>70</v>
      </c>
      <c r="E117" s="163" t="s">
        <v>199</v>
      </c>
      <c r="F117" s="163" t="s">
        <v>200</v>
      </c>
      <c r="G117" s="159"/>
      <c r="H117" s="159"/>
      <c r="I117" s="155"/>
      <c r="J117" s="164">
        <f>BK117</f>
        <v>0</v>
      </c>
      <c r="L117" s="125"/>
      <c r="M117" s="127"/>
      <c r="N117" s="128"/>
      <c r="O117" s="128"/>
      <c r="P117" s="129">
        <f>P118</f>
        <v>3.3400000000000003</v>
      </c>
      <c r="Q117" s="128"/>
      <c r="R117" s="129">
        <f>R118</f>
        <v>0</v>
      </c>
      <c r="S117" s="128"/>
      <c r="T117" s="130">
        <f>T118</f>
        <v>0</v>
      </c>
      <c r="AR117" s="126" t="s">
        <v>123</v>
      </c>
      <c r="AT117" s="131" t="s">
        <v>70</v>
      </c>
      <c r="AU117" s="131" t="s">
        <v>76</v>
      </c>
      <c r="AY117" s="126" t="s">
        <v>114</v>
      </c>
      <c r="BK117" s="132">
        <f>BK118</f>
        <v>0</v>
      </c>
    </row>
    <row r="118" spans="1:65" s="2" customFormat="1" ht="16.5" customHeight="1">
      <c r="A118" s="28"/>
      <c r="B118" s="133"/>
      <c r="C118" s="165" t="s">
        <v>76</v>
      </c>
      <c r="D118" s="165" t="s">
        <v>118</v>
      </c>
      <c r="E118" s="166" t="s">
        <v>201</v>
      </c>
      <c r="F118" s="167" t="s">
        <v>202</v>
      </c>
      <c r="G118" s="168" t="s">
        <v>203</v>
      </c>
      <c r="H118" s="169">
        <v>20</v>
      </c>
      <c r="I118" s="176"/>
      <c r="J118" s="169">
        <f>ROUND(I118*H118,3)</f>
        <v>0</v>
      </c>
      <c r="K118" s="134"/>
      <c r="L118" s="29"/>
      <c r="M118" s="135" t="s">
        <v>1</v>
      </c>
      <c r="N118" s="136" t="s">
        <v>37</v>
      </c>
      <c r="O118" s="137">
        <v>0.16700000000000001</v>
      </c>
      <c r="P118" s="137">
        <f>O118*H118</f>
        <v>3.3400000000000003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R118" s="139" t="s">
        <v>171</v>
      </c>
      <c r="AT118" s="139" t="s">
        <v>118</v>
      </c>
      <c r="AU118" s="139" t="s">
        <v>123</v>
      </c>
      <c r="AY118" s="14" t="s">
        <v>114</v>
      </c>
      <c r="BE118" s="140">
        <f>IF(N118="základná",J118,0)</f>
        <v>0</v>
      </c>
      <c r="BF118" s="140">
        <f>IF(N118="znížená",J118,0)</f>
        <v>0</v>
      </c>
      <c r="BG118" s="140">
        <f>IF(N118="zákl. prenesená",J118,0)</f>
        <v>0</v>
      </c>
      <c r="BH118" s="140">
        <f>IF(N118="zníž. prenesená",J118,0)</f>
        <v>0</v>
      </c>
      <c r="BI118" s="140">
        <f>IF(N118="nulová",J118,0)</f>
        <v>0</v>
      </c>
      <c r="BJ118" s="14" t="s">
        <v>123</v>
      </c>
      <c r="BK118" s="141">
        <f>ROUND(I118*H118,3)</f>
        <v>0</v>
      </c>
      <c r="BL118" s="14" t="s">
        <v>171</v>
      </c>
      <c r="BM118" s="139" t="s">
        <v>204</v>
      </c>
    </row>
    <row r="119" spans="1:65" s="12" customFormat="1" ht="25.9" customHeight="1">
      <c r="B119" s="125"/>
      <c r="C119" s="159"/>
      <c r="D119" s="160" t="s">
        <v>70</v>
      </c>
      <c r="E119" s="161" t="s">
        <v>180</v>
      </c>
      <c r="F119" s="161" t="s">
        <v>205</v>
      </c>
      <c r="G119" s="159"/>
      <c r="H119" s="159"/>
      <c r="I119" s="155"/>
      <c r="J119" s="162">
        <f>BK119</f>
        <v>0</v>
      </c>
      <c r="L119" s="125"/>
      <c r="M119" s="127"/>
      <c r="N119" s="128"/>
      <c r="O119" s="128"/>
      <c r="P119" s="129">
        <f>P120</f>
        <v>0.89999999999999991</v>
      </c>
      <c r="Q119" s="128"/>
      <c r="R119" s="129">
        <f>R120</f>
        <v>0</v>
      </c>
      <c r="S119" s="128"/>
      <c r="T119" s="130">
        <f>T120</f>
        <v>0</v>
      </c>
      <c r="AR119" s="126" t="s">
        <v>117</v>
      </c>
      <c r="AT119" s="131" t="s">
        <v>70</v>
      </c>
      <c r="AU119" s="131" t="s">
        <v>71</v>
      </c>
      <c r="AY119" s="126" t="s">
        <v>114</v>
      </c>
      <c r="BK119" s="132">
        <f>BK120</f>
        <v>0</v>
      </c>
    </row>
    <row r="120" spans="1:65" s="12" customFormat="1" ht="22.9" customHeight="1">
      <c r="B120" s="125"/>
      <c r="C120" s="159"/>
      <c r="D120" s="160" t="s">
        <v>70</v>
      </c>
      <c r="E120" s="163" t="s">
        <v>206</v>
      </c>
      <c r="F120" s="163" t="s">
        <v>207</v>
      </c>
      <c r="G120" s="159"/>
      <c r="H120" s="159"/>
      <c r="I120" s="155"/>
      <c r="J120" s="164">
        <f>BK120</f>
        <v>0</v>
      </c>
      <c r="L120" s="125"/>
      <c r="M120" s="127"/>
      <c r="N120" s="128"/>
      <c r="O120" s="128"/>
      <c r="P120" s="129">
        <f>P121</f>
        <v>0.89999999999999991</v>
      </c>
      <c r="Q120" s="128"/>
      <c r="R120" s="129">
        <f>R121</f>
        <v>0</v>
      </c>
      <c r="S120" s="128"/>
      <c r="T120" s="130">
        <f>T121</f>
        <v>0</v>
      </c>
      <c r="AR120" s="126" t="s">
        <v>117</v>
      </c>
      <c r="AT120" s="131" t="s">
        <v>70</v>
      </c>
      <c r="AU120" s="131" t="s">
        <v>76</v>
      </c>
      <c r="AY120" s="126" t="s">
        <v>114</v>
      </c>
      <c r="BK120" s="132">
        <f>BK121</f>
        <v>0</v>
      </c>
    </row>
    <row r="121" spans="1:65" s="2" customFormat="1" ht="24" customHeight="1">
      <c r="A121" s="28"/>
      <c r="B121" s="133"/>
      <c r="C121" s="165" t="s">
        <v>208</v>
      </c>
      <c r="D121" s="165" t="s">
        <v>118</v>
      </c>
      <c r="E121" s="166" t="s">
        <v>209</v>
      </c>
      <c r="F121" s="167" t="s">
        <v>210</v>
      </c>
      <c r="G121" s="168" t="s">
        <v>136</v>
      </c>
      <c r="H121" s="169">
        <v>50</v>
      </c>
      <c r="I121" s="176"/>
      <c r="J121" s="169">
        <f>ROUND(I121*H121,3)</f>
        <v>0</v>
      </c>
      <c r="K121" s="134"/>
      <c r="L121" s="29"/>
      <c r="M121" s="135" t="s">
        <v>1</v>
      </c>
      <c r="N121" s="136" t="s">
        <v>37</v>
      </c>
      <c r="O121" s="137">
        <v>1.7999999999999999E-2</v>
      </c>
      <c r="P121" s="137">
        <f>O121*H121</f>
        <v>0.89999999999999991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R121" s="139" t="s">
        <v>211</v>
      </c>
      <c r="AT121" s="139" t="s">
        <v>118</v>
      </c>
      <c r="AU121" s="139" t="s">
        <v>123</v>
      </c>
      <c r="AY121" s="14" t="s">
        <v>114</v>
      </c>
      <c r="BE121" s="140">
        <f>IF(N121="základná",J121,0)</f>
        <v>0</v>
      </c>
      <c r="BF121" s="140">
        <f>IF(N121="znížená",J121,0)</f>
        <v>0</v>
      </c>
      <c r="BG121" s="140">
        <f>IF(N121="zákl. prenesená",J121,0)</f>
        <v>0</v>
      </c>
      <c r="BH121" s="140">
        <f>IF(N121="zníž. prenesená",J121,0)</f>
        <v>0</v>
      </c>
      <c r="BI121" s="140">
        <f>IF(N121="nulová",J121,0)</f>
        <v>0</v>
      </c>
      <c r="BJ121" s="14" t="s">
        <v>123</v>
      </c>
      <c r="BK121" s="141">
        <f>ROUND(I121*H121,3)</f>
        <v>0</v>
      </c>
      <c r="BL121" s="14" t="s">
        <v>211</v>
      </c>
      <c r="BM121" s="139" t="s">
        <v>212</v>
      </c>
    </row>
    <row r="122" spans="1:65" s="12" customFormat="1" ht="25.9" customHeight="1">
      <c r="B122" s="125"/>
      <c r="C122" s="159"/>
      <c r="D122" s="160" t="s">
        <v>70</v>
      </c>
      <c r="E122" s="161" t="s">
        <v>213</v>
      </c>
      <c r="F122" s="161" t="s">
        <v>214</v>
      </c>
      <c r="G122" s="159"/>
      <c r="H122" s="159"/>
      <c r="I122" s="155"/>
      <c r="J122" s="162">
        <f>BK122</f>
        <v>0</v>
      </c>
      <c r="L122" s="125"/>
      <c r="M122" s="127"/>
      <c r="N122" s="128"/>
      <c r="O122" s="128"/>
      <c r="P122" s="129">
        <f>P123</f>
        <v>0</v>
      </c>
      <c r="Q122" s="128"/>
      <c r="R122" s="129">
        <f>R123</f>
        <v>0</v>
      </c>
      <c r="S122" s="128"/>
      <c r="T122" s="130">
        <f>T123</f>
        <v>0</v>
      </c>
      <c r="AR122" s="126" t="s">
        <v>130</v>
      </c>
      <c r="AT122" s="131" t="s">
        <v>70</v>
      </c>
      <c r="AU122" s="131" t="s">
        <v>71</v>
      </c>
      <c r="AY122" s="126" t="s">
        <v>114</v>
      </c>
      <c r="BK122" s="132">
        <f>BK123</f>
        <v>0</v>
      </c>
    </row>
    <row r="123" spans="1:65" s="2" customFormat="1" ht="16.5" customHeight="1">
      <c r="A123" s="28"/>
      <c r="B123" s="133"/>
      <c r="C123" s="165" t="s">
        <v>215</v>
      </c>
      <c r="D123" s="165" t="s">
        <v>118</v>
      </c>
      <c r="E123" s="166" t="s">
        <v>216</v>
      </c>
      <c r="F123" s="167" t="s">
        <v>217</v>
      </c>
      <c r="G123" s="168" t="s">
        <v>218</v>
      </c>
      <c r="H123" s="169">
        <v>1</v>
      </c>
      <c r="I123" s="176"/>
      <c r="J123" s="169">
        <f>ROUND(I123*H123,3)</f>
        <v>0</v>
      </c>
      <c r="K123" s="134"/>
      <c r="L123" s="29"/>
      <c r="M123" s="146" t="s">
        <v>1</v>
      </c>
      <c r="N123" s="147" t="s">
        <v>37</v>
      </c>
      <c r="O123" s="148">
        <v>0</v>
      </c>
      <c r="P123" s="148">
        <f>O123*H123</f>
        <v>0</v>
      </c>
      <c r="Q123" s="148">
        <v>0</v>
      </c>
      <c r="R123" s="148">
        <f>Q123*H123</f>
        <v>0</v>
      </c>
      <c r="S123" s="148">
        <v>0</v>
      </c>
      <c r="T123" s="149">
        <f>S123*H123</f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R123" s="139" t="s">
        <v>219</v>
      </c>
      <c r="AT123" s="139" t="s">
        <v>118</v>
      </c>
      <c r="AU123" s="139" t="s">
        <v>76</v>
      </c>
      <c r="AY123" s="14" t="s">
        <v>114</v>
      </c>
      <c r="BE123" s="140">
        <f>IF(N123="základná",J123,0)</f>
        <v>0</v>
      </c>
      <c r="BF123" s="140">
        <f>IF(N123="znížená",J123,0)</f>
        <v>0</v>
      </c>
      <c r="BG123" s="140">
        <f>IF(N123="zákl. prenesená",J123,0)</f>
        <v>0</v>
      </c>
      <c r="BH123" s="140">
        <f>IF(N123="zníž. prenesená",J123,0)</f>
        <v>0</v>
      </c>
      <c r="BI123" s="140">
        <f>IF(N123="nulová",J123,0)</f>
        <v>0</v>
      </c>
      <c r="BJ123" s="14" t="s">
        <v>123</v>
      </c>
      <c r="BK123" s="141">
        <f>ROUND(I123*H123,3)</f>
        <v>0</v>
      </c>
      <c r="BL123" s="14" t="s">
        <v>219</v>
      </c>
      <c r="BM123" s="139" t="s">
        <v>220</v>
      </c>
    </row>
    <row r="124" spans="1:65" s="2" customFormat="1" ht="6.95" customHeight="1">
      <c r="A124" s="28"/>
      <c r="B124" s="43"/>
      <c r="C124" s="175"/>
      <c r="D124" s="175"/>
      <c r="E124" s="175"/>
      <c r="F124" s="175"/>
      <c r="G124" s="175"/>
      <c r="H124" s="175"/>
      <c r="I124" s="175"/>
      <c r="J124" s="175"/>
      <c r="K124" s="44"/>
      <c r="L124" s="29"/>
      <c r="M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</sheetData>
  <sheetProtection algorithmName="SHA-512" hashValue="CcFq4LN+eLMYnJE06X6qrt4OulB/v6lQBxvcm46LwCd3uBMN3duIwzfyn4axAr7YpuR0NPYK8kyNguru2f5mGw==" saltValue="h6A3guPUbkao5fQX84tE+A==" spinCount="100000" sheet="1" objects="1" scenarios="1"/>
  <autoFilter ref="C91:K123"/>
  <mergeCells count="6">
    <mergeCell ref="E84:H84"/>
    <mergeCell ref="L2:V2"/>
    <mergeCell ref="E7:H7"/>
    <mergeCell ref="E16:H16"/>
    <mergeCell ref="E25:H25"/>
    <mergeCell ref="E52:H5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003 - oprava kpotrubia kú...</vt:lpstr>
      <vt:lpstr>'003 - oprava kpotrubia kú...'!Názvy_tlače</vt:lpstr>
      <vt:lpstr>'Rekapitulácia stavby'!Názvy_tlače</vt:lpstr>
      <vt:lpstr>'003 - oprava kpotrubia kú...'!Oblasť_tlače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KREATOR_plus\KREATOR plus</dc:creator>
  <cp:lastModifiedBy>Narodova</cp:lastModifiedBy>
  <cp:lastPrinted>2020-05-13T11:32:53Z</cp:lastPrinted>
  <dcterms:created xsi:type="dcterms:W3CDTF">2020-01-10T09:32:26Z</dcterms:created>
  <dcterms:modified xsi:type="dcterms:W3CDTF">2020-05-28T08:35:41Z</dcterms:modified>
</cp:coreProperties>
</file>