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38400" windowHeight="17700"/>
  </bookViews>
  <sheets>
    <sheet name="Rekapitulácia stavby" sheetId="1" r:id="rId1"/>
    <sheet name="88 - Oprava plochej strec..." sheetId="2" r:id="rId2"/>
  </sheets>
  <definedNames>
    <definedName name="_xlnm._FilterDatabase" localSheetId="1" hidden="1">'88 - Oprava plochej strec...'!$C$123:$K$159</definedName>
    <definedName name="_xlnm.Print_Titles" localSheetId="1">'88 - Oprava plochej strec...'!$123:$123</definedName>
    <definedName name="_xlnm.Print_Titles" localSheetId="0">'Rekapitulácia stavby'!$92:$92</definedName>
    <definedName name="_xlnm.Print_Area" localSheetId="1">'88 - Oprava plochej strec...'!$C$4:$J$76,'88 - Oprava plochej strec...'!$C$82:$J$107,'88 - Oprava plochej strec...'!$C$113:$K$159</definedName>
    <definedName name="_xlnm.Print_Area" localSheetId="0">'Rekapitulácia stavby'!$D$4:$AO$76,'Rekapitulácia stavby'!$C$82:$AQ$99</definedName>
  </definedNames>
  <calcPr calcId="162913"/>
</workbook>
</file>

<file path=xl/calcChain.xml><?xml version="1.0" encoding="utf-8"?>
<calcChain xmlns="http://schemas.openxmlformats.org/spreadsheetml/2006/main">
  <c r="BK152" i="2" l="1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9" i="2"/>
  <c r="J158" i="2" s="1"/>
  <c r="J157" i="2"/>
  <c r="J156" i="2" s="1"/>
  <c r="J140" i="2"/>
  <c r="J137" i="2"/>
  <c r="J136" i="2" s="1"/>
  <c r="J135" i="2"/>
  <c r="J134" i="2"/>
  <c r="J128" i="2"/>
  <c r="J129" i="2"/>
  <c r="J130" i="2"/>
  <c r="J131" i="2"/>
  <c r="J132" i="2"/>
  <c r="J127" i="2"/>
  <c r="J133" i="2"/>
  <c r="J139" i="2" l="1"/>
  <c r="J126" i="2"/>
  <c r="J37" i="2"/>
  <c r="J36" i="2"/>
  <c r="AY95" i="1" s="1"/>
  <c r="J35" i="2"/>
  <c r="AX95" i="1"/>
  <c r="BI159" i="2"/>
  <c r="BH159" i="2"/>
  <c r="BG159" i="2"/>
  <c r="BE159" i="2"/>
  <c r="T159" i="2"/>
  <c r="T158" i="2" s="1"/>
  <c r="R159" i="2"/>
  <c r="R158" i="2" s="1"/>
  <c r="P159" i="2"/>
  <c r="P158" i="2" s="1"/>
  <c r="BI157" i="2"/>
  <c r="BH157" i="2"/>
  <c r="BG157" i="2"/>
  <c r="BE157" i="2"/>
  <c r="T157" i="2"/>
  <c r="T156" i="2"/>
  <c r="R157" i="2"/>
  <c r="R156" i="2" s="1"/>
  <c r="P157" i="2"/>
  <c r="P156" i="2" s="1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T136" i="2" s="1"/>
  <c r="R137" i="2"/>
  <c r="R136" i="2" s="1"/>
  <c r="P137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F118" i="2"/>
  <c r="E116" i="2"/>
  <c r="J29" i="2"/>
  <c r="F87" i="2"/>
  <c r="E85" i="2"/>
  <c r="J22" i="2"/>
  <c r="E22" i="2"/>
  <c r="J121" i="2"/>
  <c r="J21" i="2"/>
  <c r="J19" i="2"/>
  <c r="E19" i="2"/>
  <c r="J120" i="2"/>
  <c r="J18" i="2"/>
  <c r="J16" i="2"/>
  <c r="E16" i="2"/>
  <c r="F121" i="2"/>
  <c r="J15" i="2"/>
  <c r="J13" i="2"/>
  <c r="E13" i="2"/>
  <c r="F120" i="2"/>
  <c r="J12" i="2"/>
  <c r="J118" i="2"/>
  <c r="L90" i="1"/>
  <c r="AM90" i="1"/>
  <c r="AM89" i="1"/>
  <c r="L89" i="1"/>
  <c r="AM87" i="1"/>
  <c r="L87" i="1"/>
  <c r="L85" i="1"/>
  <c r="L84" i="1"/>
  <c r="BK159" i="2"/>
  <c r="BK157" i="2"/>
  <c r="BK155" i="2"/>
  <c r="BK154" i="2"/>
  <c r="BK151" i="2"/>
  <c r="BK150" i="2"/>
  <c r="BK149" i="2"/>
  <c r="BK148" i="2"/>
  <c r="BK147" i="2"/>
  <c r="BK146" i="2"/>
  <c r="BK145" i="2"/>
  <c r="BK144" i="2"/>
  <c r="BK143" i="2"/>
  <c r="BK142" i="2"/>
  <c r="BK141" i="2"/>
  <c r="BK140" i="2"/>
  <c r="BK137" i="2"/>
  <c r="BK135" i="2"/>
  <c r="BK134" i="2"/>
  <c r="BK132" i="2"/>
  <c r="BK131" i="2"/>
  <c r="BK130" i="2"/>
  <c r="BK129" i="2"/>
  <c r="BK128" i="2"/>
  <c r="BK127" i="2"/>
  <c r="AK27" i="1"/>
  <c r="AS94" i="1"/>
  <c r="R139" i="2" l="1"/>
  <c r="R138" i="2" s="1"/>
  <c r="BK126" i="2"/>
  <c r="J96" i="2" s="1"/>
  <c r="P126" i="2"/>
  <c r="R126" i="2"/>
  <c r="T126" i="2"/>
  <c r="BK133" i="2"/>
  <c r="J97" i="2" s="1"/>
  <c r="P133" i="2"/>
  <c r="R133" i="2"/>
  <c r="T133" i="2"/>
  <c r="T139" i="2"/>
  <c r="T138" i="2" s="1"/>
  <c r="BK139" i="2"/>
  <c r="J100" i="2" s="1"/>
  <c r="P139" i="2"/>
  <c r="P138" i="2" s="1"/>
  <c r="BF159" i="2"/>
  <c r="BK156" i="2"/>
  <c r="J101" i="2" s="1"/>
  <c r="BK136" i="2"/>
  <c r="J98" i="2"/>
  <c r="BK158" i="2"/>
  <c r="J102" i="2" s="1"/>
  <c r="J87" i="2"/>
  <c r="F89" i="2"/>
  <c r="J89" i="2"/>
  <c r="F90" i="2"/>
  <c r="J90" i="2"/>
  <c r="BF127" i="2"/>
  <c r="BF128" i="2"/>
  <c r="BF129" i="2"/>
  <c r="BF130" i="2"/>
  <c r="BF131" i="2"/>
  <c r="BF132" i="2"/>
  <c r="BF134" i="2"/>
  <c r="BF135" i="2"/>
  <c r="BF137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4" i="2"/>
  <c r="BF155" i="2"/>
  <c r="BF157" i="2"/>
  <c r="F37" i="2"/>
  <c r="BD95" i="1" s="1"/>
  <c r="BD94" i="1" s="1"/>
  <c r="W36" i="1" s="1"/>
  <c r="F36" i="2"/>
  <c r="BC95" i="1" s="1"/>
  <c r="BC94" i="1" s="1"/>
  <c r="W35" i="1" s="1"/>
  <c r="F35" i="2"/>
  <c r="BB95" i="1" s="1"/>
  <c r="BB94" i="1" s="1"/>
  <c r="W34" i="1" s="1"/>
  <c r="R125" i="2" l="1"/>
  <c r="R124" i="2" s="1"/>
  <c r="P125" i="2"/>
  <c r="P124" i="2" s="1"/>
  <c r="AU95" i="1" s="1"/>
  <c r="AU94" i="1" s="1"/>
  <c r="T125" i="2"/>
  <c r="T124" i="2" s="1"/>
  <c r="BK125" i="2"/>
  <c r="BK138" i="2"/>
  <c r="J138" i="2" s="1"/>
  <c r="J99" i="2" s="1"/>
  <c r="AX94" i="1"/>
  <c r="AW95" i="1"/>
  <c r="AY94" i="1"/>
  <c r="BA95" i="1"/>
  <c r="BA94" i="1" s="1"/>
  <c r="W33" i="1" s="1"/>
  <c r="BK124" i="2" l="1"/>
  <c r="J124" i="2" s="1"/>
  <c r="J94" i="2" s="1"/>
  <c r="J107" i="2" s="1"/>
  <c r="J125" i="2"/>
  <c r="J95" i="2" s="1"/>
  <c r="AW94" i="1"/>
  <c r="AK33" i="1" s="1"/>
  <c r="J28" i="2" l="1"/>
  <c r="J30" i="2" l="1"/>
  <c r="AG95" i="1" s="1"/>
  <c r="AG94" i="1" s="1"/>
  <c r="AK26" i="1" s="1"/>
  <c r="AK29" i="1" s="1"/>
  <c r="F33" i="2"/>
  <c r="AG99" i="1" l="1"/>
  <c r="J33" i="2"/>
  <c r="AZ95" i="1"/>
  <c r="AZ94" i="1" s="1"/>
  <c r="W32" i="1" l="1"/>
  <c r="AV94" i="1"/>
  <c r="AV95" i="1"/>
  <c r="AT95" i="1" s="1"/>
  <c r="AN95" i="1" s="1"/>
  <c r="J39" i="2"/>
  <c r="AK32" i="1" l="1"/>
  <c r="AK38" i="1" s="1"/>
  <c r="AT94" i="1"/>
  <c r="AN94" i="1" s="1"/>
  <c r="AN99" i="1" s="1"/>
</calcChain>
</file>

<file path=xl/sharedStrings.xml><?xml version="1.0" encoding="utf-8"?>
<sst xmlns="http://schemas.openxmlformats.org/spreadsheetml/2006/main" count="651" uniqueCount="229">
  <si>
    <t>Export Komplet</t>
  </si>
  <si>
    <t/>
  </si>
  <si>
    <t>2.0</t>
  </si>
  <si>
    <t>False</t>
  </si>
  <si>
    <t>{aa606aa2-c88b-4e9d-a8b7-e594f10d1201}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</si>
  <si>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</si>
  <si>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</si>
  <si>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</si>
  <si>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</si>
  <si>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</si>
  <si>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</si>
  <si>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88</t>
  </si>
  <si>
    <t>Stavba:</t>
  </si>
  <si>
    <t>Oprava plochej strechy internáty starohájska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</si>
  <si>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</si>
  <si>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</si>
  <si>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</si>
  <si>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</si>
  <si>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</si>
  <si>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</si>
  <si>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</si>
  <si>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</si>
  <si>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</si>
  <si>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</si>
  <si>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</si>
  <si>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</si>
  <si>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</si>
  <si>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</si>
  <si>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</si>
  <si>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</si>
  <si>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</si>
  <si>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</si>
  <si>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</si>
  <si>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</si>
  <si>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</si>
  <si>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</si>
  <si>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</si>
  <si>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</si>
  <si>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</si>
  <si>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</si>
  <si>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</si>
  <si>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</si>
  <si>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</si>
  <si>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</si>
  <si>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</si>
  <si>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</si>
  <si>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</si>
  <si>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</si>
  <si>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</si>
  <si>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</si>
  <si>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</si>
  <si>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</si>
  <si>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</si>
  <si>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</si>
  <si>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</si>
  <si>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</si>
  <si>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</si>
  <si>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</si>
  <si>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</si>
  <si>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</si>
  <si>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</si>
  <si>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</si>
  <si>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</si>
  <si>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</si>
  <si>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</si>
  <si>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</si>
  <si>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</si>
  <si>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</si>
  <si>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</si>
  <si>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</si>
  <si>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</si>
  <si>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</si>
  <si>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</si>
  <si>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</si>
  <si>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</si>
  <si>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</si>
  <si>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</si>
  <si>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</si>
  <si>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</si>
  <si>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</si>
  <si>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</si>
  <si>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</si>
  <si>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</si>
  <si>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</si>
  <si>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</si>
  <si>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</si>
  <si>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</si>
  <si>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</si>
  <si>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</si>
  <si>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</si>
  <si>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</si>
  <si>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</si>
  <si>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</si>
  <si>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</si>
  <si>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</si>
  <si>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</si>
  <si>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</si>
  <si>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</si>
  <si>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</si>
  <si>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</si>
  <si>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</si>
  <si>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</si>
  <si>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</si>
  <si>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</si>
  <si>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</si>
  <si>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</si>
  <si>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</si>
  <si>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</si>
  <si>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</si>
  <si>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</si>
  <si>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</si>
  <si>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</si>
  <si>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</si>
  <si>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</si>
  <si>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</si>
  <si>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</si>
  <si>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612401391</t>
  </si>
  <si>
    <t>Omietka jednotlivých malých plôch vnútorných stien akoukoľvek maltou nad 0, 25 do 1 m2</t>
  </si>
  <si>
    <t>ks</t>
  </si>
  <si>
    <t>4</t>
  </si>
  <si>
    <t>2</t>
  </si>
  <si>
    <t>1341954135</t>
  </si>
  <si>
    <t>622421212</t>
  </si>
  <si>
    <t>Oprava vonkajších omietok stien zo suchých zmesí hladkých, členitosť I, opravovaná plocha nad 10% do 20%</t>
  </si>
  <si>
    <t>m2</t>
  </si>
  <si>
    <t>1485115743</t>
  </si>
  <si>
    <t>622460122</t>
  </si>
  <si>
    <t>Príprava vonkajšieho podkladu stien penetráciou hĺbkovou</t>
  </si>
  <si>
    <t>-2114407212</t>
  </si>
  <si>
    <t>622462491</t>
  </si>
  <si>
    <t>1524076656</t>
  </si>
  <si>
    <t>622462572</t>
  </si>
  <si>
    <t>Vonkajšia omietka stien tenkovrstvová PCI, silikónová, Multiputz ZS, zatieraná, hr. 1,5 mm</t>
  </si>
  <si>
    <t>1781681013</t>
  </si>
  <si>
    <t>622481119</t>
  </si>
  <si>
    <t>Potiahnutie vonkajších stien sklotextílnou mriežkou s celoplošným prilepením</t>
  </si>
  <si>
    <t>914406756</t>
  </si>
  <si>
    <t>9</t>
  </si>
  <si>
    <t>Ostatné konštrukcie a práce-búranie</t>
  </si>
  <si>
    <t>952901114</t>
  </si>
  <si>
    <t>Vyčistenie budov pri výške podlaží nad 4 m</t>
  </si>
  <si>
    <t>-12475619</t>
  </si>
  <si>
    <t>978015231</t>
  </si>
  <si>
    <t>Otlčenie omietok vonkajších priečelí jednoduchých, s vyškriabaním škár, očistením muriva,  v rozsahu do 20 %,  -0,01000t</t>
  </si>
  <si>
    <t>955368784</t>
  </si>
  <si>
    <t>99</t>
  </si>
  <si>
    <t>Presun hmôt HSV</t>
  </si>
  <si>
    <t>999281111</t>
  </si>
  <si>
    <t>Presun hmôt pre opravy a údržbu objektov vrátane vonkajších plášťov výšky do 25 m</t>
  </si>
  <si>
    <t>t</t>
  </si>
  <si>
    <t>-1425216969</t>
  </si>
  <si>
    <t>PSV</t>
  </si>
  <si>
    <t>Práce a dodávky PSV</t>
  </si>
  <si>
    <t>711</t>
  </si>
  <si>
    <t>Izolácie proti vode a vlhkosti</t>
  </si>
  <si>
    <t>711111001</t>
  </si>
  <si>
    <t>Zhotovenie izolácie proti zemnej vlhkosti vodorovná náterom penetračným za studena</t>
  </si>
  <si>
    <t>16</t>
  </si>
  <si>
    <t>2051551090</t>
  </si>
  <si>
    <t>M</t>
  </si>
  <si>
    <t>32</t>
  </si>
  <si>
    <t>699808813</t>
  </si>
  <si>
    <t>711111011</t>
  </si>
  <si>
    <t>Zhotovenie izolácie proti zemnej vlhkosti vodorovná asfaltovou suspenziou za studena</t>
  </si>
  <si>
    <t>2076790094</t>
  </si>
  <si>
    <t>-1521787129</t>
  </si>
  <si>
    <t>5</t>
  </si>
  <si>
    <t>711112001</t>
  </si>
  <si>
    <t>Zhotovenie  izolácie proti zemnej vlhkosti zvislá penetračným náterom za studena</t>
  </si>
  <si>
    <t>1253085489</t>
  </si>
  <si>
    <t>1309597614</t>
  </si>
  <si>
    <t>7</t>
  </si>
  <si>
    <t>711112011</t>
  </si>
  <si>
    <t>Zhotovenie  izolácie proti zemnej vlhkosti zvislá asfaltovou suspenziou za studena</t>
  </si>
  <si>
    <t>1900803411</t>
  </si>
  <si>
    <t>8</t>
  </si>
  <si>
    <t>-907902253</t>
  </si>
  <si>
    <t>711141559</t>
  </si>
  <si>
    <t>Zhotovenie  izolácie proti zemnej vlhkosti a tlakovej vode vodorovná NAIP pritavením</t>
  </si>
  <si>
    <t>-1176064676</t>
  </si>
  <si>
    <t>10</t>
  </si>
  <si>
    <t>-291661500</t>
  </si>
  <si>
    <t>11</t>
  </si>
  <si>
    <t>711142559</t>
  </si>
  <si>
    <t>Zhotovenie  izolácie proti zemnej vlhkosti a tlakovej vode zvislá NAIP pritavením</t>
  </si>
  <si>
    <t>-1500574212</t>
  </si>
  <si>
    <t>12</t>
  </si>
  <si>
    <t>1171425876</t>
  </si>
  <si>
    <t>15</t>
  </si>
  <si>
    <t>m</t>
  </si>
  <si>
    <t>-670692570</t>
  </si>
  <si>
    <t>13</t>
  </si>
  <si>
    <t>998711103</t>
  </si>
  <si>
    <t>Presun hmôt pre izoláciu proti vode v objektoch výšky nad 12 do 60 m</t>
  </si>
  <si>
    <t>394413537</t>
  </si>
  <si>
    <t>764</t>
  </si>
  <si>
    <t>Konštrukcie klampiarske</t>
  </si>
  <si>
    <t>18</t>
  </si>
  <si>
    <t>764171231</t>
  </si>
  <si>
    <t>457042290</t>
  </si>
  <si>
    <t>VRN</t>
  </si>
  <si>
    <t>Vedľajšie rozpočtové náklady</t>
  </si>
  <si>
    <t>000700011</t>
  </si>
  <si>
    <t>Dopravné náklady - mimostavenisková doprava objektivizácia dopravných nákladov materiálov</t>
  </si>
  <si>
    <t>eur</t>
  </si>
  <si>
    <t>1024</t>
  </si>
  <si>
    <t>6994386</t>
  </si>
  <si>
    <t>Oprava plochej strechy ŠD Starohájska 4</t>
  </si>
  <si>
    <t>Lak asfaltový napr. DEN BRAVEN DISPER AS 5 kg</t>
  </si>
  <si>
    <t>Náter hydroizolačný napr.  DEN BRAVEN  DN 10 kg</t>
  </si>
  <si>
    <t>2460000</t>
  </si>
  <si>
    <t>2450000</t>
  </si>
  <si>
    <t>24600000</t>
  </si>
  <si>
    <t>24560000</t>
  </si>
  <si>
    <t>napr. Pás asfaltový ELASTOBIT  TOP 42 Speed Profile SBS</t>
  </si>
  <si>
    <t>62800</t>
  </si>
  <si>
    <t>6280000</t>
  </si>
  <si>
    <t>711000000</t>
  </si>
  <si>
    <t>Oprava  a pretmelenie detailov (netesností a špar)</t>
  </si>
  <si>
    <t>711000</t>
  </si>
  <si>
    <t>Zhotovenie izolácie proti zemnej vlhkosti vodorovná náterom reflexným za studena</t>
  </si>
  <si>
    <t>24500000</t>
  </si>
  <si>
    <t>Reflexný ochranný lak napr. DEN Bit Reflex Alu 9kg</t>
  </si>
  <si>
    <t>D+M Krycia lišta + tmelenie</t>
  </si>
  <si>
    <t>Príprava vonkajšieho podkladu stien, penetrácia</t>
  </si>
  <si>
    <t>Dátum: 15.07.2020</t>
  </si>
  <si>
    <t>Objednávateľ: Ekonomická univerzita v Bratislave</t>
  </si>
  <si>
    <t>Spracovateľ: Ing. Jozef Krajčovič</t>
  </si>
  <si>
    <t>Dátum: 15.7.2020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</si>
</sst>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3" xfId="0" applyFont="1" applyBorder="1" applyAlignment="1" applyProtection="1">
      <alignment horizontal="center" vertical="center"/>
      <protection locked="0"/>
    </xf>
    <xf numFmtId="49" fontId="29" fillId="0" borderId="23" xfId="0" applyNumberFormat="1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167" fontId="29" fillId="0" borderId="23" xfId="0" applyNumberFormat="1" applyFont="1" applyBorder="1" applyAlignment="1" applyProtection="1">
      <alignment vertical="center"/>
      <protection locked="0"/>
    </xf>
    <xf numFmtId="0" fontId="30" fillId="0" borderId="23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topLeftCell="A46" workbookViewId="0">
      <selection activeCell="E23" sqref="E23:AN2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6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2" t="s">
        <v>11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83" t="s">
        <v>207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228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226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17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>
      <c r="B18" s="17"/>
      <c r="AR18" s="17"/>
      <c r="BS18" s="14" t="s">
        <v>25</v>
      </c>
    </row>
    <row r="19" spans="1:71" s="1" customFormat="1" ht="12" customHeight="1">
      <c r="B19" s="17"/>
      <c r="D19" s="23" t="s">
        <v>227</v>
      </c>
      <c r="AK19" s="23" t="s">
        <v>20</v>
      </c>
      <c r="AN19" s="21" t="s">
        <v>1</v>
      </c>
      <c r="AR19" s="17"/>
      <c r="BS19" s="14" t="s">
        <v>25</v>
      </c>
    </row>
    <row r="20" spans="1:71" s="1" customFormat="1" ht="18.399999999999999" customHeight="1">
      <c r="B20" s="17"/>
      <c r="E20" s="21" t="s">
        <v>17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27</v>
      </c>
      <c r="AR22" s="17"/>
    </row>
    <row r="23" spans="1:71" s="1" customFormat="1" ht="16.5" customHeight="1">
      <c r="B23" s="17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28</v>
      </c>
      <c r="AK26" s="185">
        <f>ROUND(AG94,2)</f>
        <v>0</v>
      </c>
      <c r="AL26" s="177"/>
      <c r="AM26" s="177"/>
      <c r="AN26" s="177"/>
      <c r="AO26" s="177"/>
      <c r="AR26" s="17"/>
    </row>
    <row r="27" spans="1:71" s="1" customFormat="1" ht="14.45" customHeight="1">
      <c r="B27" s="17"/>
      <c r="D27" s="26" t="s">
        <v>29</v>
      </c>
      <c r="AK27" s="185">
        <f>ROUND(AG97, 2)</f>
        <v>0</v>
      </c>
      <c r="AL27" s="185"/>
      <c r="AM27" s="185"/>
      <c r="AN27" s="185"/>
      <c r="AO27" s="185"/>
      <c r="AR27" s="17"/>
    </row>
    <row r="28" spans="1:7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>
      <c r="A29" s="28"/>
      <c r="B29" s="29"/>
      <c r="C29" s="28"/>
      <c r="D29" s="30" t="s">
        <v>30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0">
        <f>ROUND(AK26 + AK27, 2)</f>
        <v>0</v>
      </c>
      <c r="AL29" s="181"/>
      <c r="AM29" s="181"/>
      <c r="AN29" s="181"/>
      <c r="AO29" s="181"/>
      <c r="AP29" s="28"/>
      <c r="AQ29" s="28"/>
      <c r="AR29" s="29"/>
      <c r="BE29" s="28"/>
    </row>
    <row r="30" spans="1:7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09" t="s">
        <v>31</v>
      </c>
      <c r="M31" s="209"/>
      <c r="N31" s="209"/>
      <c r="O31" s="209"/>
      <c r="P31" s="209"/>
      <c r="Q31" s="28"/>
      <c r="R31" s="28"/>
      <c r="S31" s="28"/>
      <c r="T31" s="28"/>
      <c r="U31" s="28"/>
      <c r="V31" s="28"/>
      <c r="W31" s="209" t="s">
        <v>32</v>
      </c>
      <c r="X31" s="209"/>
      <c r="Y31" s="209"/>
      <c r="Z31" s="209"/>
      <c r="AA31" s="209"/>
      <c r="AB31" s="209"/>
      <c r="AC31" s="209"/>
      <c r="AD31" s="209"/>
      <c r="AE31" s="209"/>
      <c r="AF31" s="28"/>
      <c r="AG31" s="28"/>
      <c r="AH31" s="28"/>
      <c r="AI31" s="28"/>
      <c r="AJ31" s="28"/>
      <c r="AK31" s="209" t="s">
        <v>33</v>
      </c>
      <c r="AL31" s="209"/>
      <c r="AM31" s="209"/>
      <c r="AN31" s="209"/>
      <c r="AO31" s="209"/>
      <c r="AP31" s="28"/>
      <c r="AQ31" s="28"/>
      <c r="AR31" s="29"/>
      <c r="BE31" s="28"/>
    </row>
    <row r="32" spans="1:71" s="3" customFormat="1" ht="14.45" customHeight="1">
      <c r="B32" s="33"/>
      <c r="D32" s="23" t="s">
        <v>34</v>
      </c>
      <c r="F32" s="23" t="s">
        <v>35</v>
      </c>
      <c r="L32" s="208">
        <v>0.2</v>
      </c>
      <c r="M32" s="207"/>
      <c r="N32" s="207"/>
      <c r="O32" s="207"/>
      <c r="P32" s="207"/>
      <c r="W32" s="206">
        <f>ROUND(AZ94 + SUM(CD97),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f>ROUND(AV94 + SUM(BY97), 2)</f>
        <v>0</v>
      </c>
      <c r="AL32" s="207"/>
      <c r="AM32" s="207"/>
      <c r="AN32" s="207"/>
      <c r="AO32" s="207"/>
      <c r="AR32" s="33"/>
    </row>
    <row r="33" spans="1:57" s="3" customFormat="1" ht="14.45" customHeight="1">
      <c r="B33" s="33"/>
      <c r="F33" s="23" t="s">
        <v>36</v>
      </c>
      <c r="L33" s="208">
        <v>0.2</v>
      </c>
      <c r="M33" s="207"/>
      <c r="N33" s="207"/>
      <c r="O33" s="207"/>
      <c r="P33" s="207"/>
      <c r="W33" s="206">
        <f>ROUND(BA94 + SUM(CE97),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f>ROUND(AW94 + SUM(BZ97), 2)</f>
        <v>0</v>
      </c>
      <c r="AL33" s="207"/>
      <c r="AM33" s="207"/>
      <c r="AN33" s="207"/>
      <c r="AO33" s="207"/>
      <c r="AR33" s="33"/>
    </row>
    <row r="34" spans="1:57" s="3" customFormat="1" ht="14.45" hidden="1" customHeight="1">
      <c r="B34" s="33"/>
      <c r="F34" s="23" t="s">
        <v>37</v>
      </c>
      <c r="L34" s="208">
        <v>0.2</v>
      </c>
      <c r="M34" s="207"/>
      <c r="N34" s="207"/>
      <c r="O34" s="207"/>
      <c r="P34" s="207"/>
      <c r="W34" s="206">
        <f>ROUND(BB94 + SUM(CF97), 2)</f>
        <v>0</v>
      </c>
      <c r="X34" s="207"/>
      <c r="Y34" s="207"/>
      <c r="Z34" s="207"/>
      <c r="AA34" s="207"/>
      <c r="AB34" s="207"/>
      <c r="AC34" s="207"/>
      <c r="AD34" s="207"/>
      <c r="AE34" s="207"/>
      <c r="AK34" s="206">
        <v>0</v>
      </c>
      <c r="AL34" s="207"/>
      <c r="AM34" s="207"/>
      <c r="AN34" s="207"/>
      <c r="AO34" s="207"/>
      <c r="AR34" s="33"/>
    </row>
    <row r="35" spans="1:57" s="3" customFormat="1" ht="14.45" hidden="1" customHeight="1">
      <c r="B35" s="33"/>
      <c r="F35" s="23" t="s">
        <v>38</v>
      </c>
      <c r="L35" s="208">
        <v>0.2</v>
      </c>
      <c r="M35" s="207"/>
      <c r="N35" s="207"/>
      <c r="O35" s="207"/>
      <c r="P35" s="207"/>
      <c r="W35" s="206">
        <f>ROUND(BC94 + SUM(CG97), 2)</f>
        <v>0</v>
      </c>
      <c r="X35" s="207"/>
      <c r="Y35" s="207"/>
      <c r="Z35" s="207"/>
      <c r="AA35" s="207"/>
      <c r="AB35" s="207"/>
      <c r="AC35" s="207"/>
      <c r="AD35" s="207"/>
      <c r="AE35" s="207"/>
      <c r="AK35" s="206">
        <v>0</v>
      </c>
      <c r="AL35" s="207"/>
      <c r="AM35" s="207"/>
      <c r="AN35" s="207"/>
      <c r="AO35" s="207"/>
      <c r="AR35" s="33"/>
    </row>
    <row r="36" spans="1:57" s="3" customFormat="1" ht="14.45" hidden="1" customHeight="1">
      <c r="B36" s="33"/>
      <c r="F36" s="23" t="s">
        <v>39</v>
      </c>
      <c r="L36" s="208">
        <v>0</v>
      </c>
      <c r="M36" s="207"/>
      <c r="N36" s="207"/>
      <c r="O36" s="207"/>
      <c r="P36" s="207"/>
      <c r="W36" s="206">
        <f>ROUND(BD94 + SUM(CH97), 2)</f>
        <v>0</v>
      </c>
      <c r="X36" s="207"/>
      <c r="Y36" s="207"/>
      <c r="Z36" s="207"/>
      <c r="AA36" s="207"/>
      <c r="AB36" s="207"/>
      <c r="AC36" s="207"/>
      <c r="AD36" s="207"/>
      <c r="AE36" s="207"/>
      <c r="AK36" s="206">
        <v>0</v>
      </c>
      <c r="AL36" s="207"/>
      <c r="AM36" s="207"/>
      <c r="AN36" s="207"/>
      <c r="AO36" s="207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41</v>
      </c>
      <c r="U38" s="36"/>
      <c r="V38" s="36"/>
      <c r="W38" s="36"/>
      <c r="X38" s="199" t="s">
        <v>42</v>
      </c>
      <c r="Y38" s="200"/>
      <c r="Z38" s="200"/>
      <c r="AA38" s="200"/>
      <c r="AB38" s="200"/>
      <c r="AC38" s="36"/>
      <c r="AD38" s="36"/>
      <c r="AE38" s="36"/>
      <c r="AF38" s="36"/>
      <c r="AG38" s="36"/>
      <c r="AH38" s="36"/>
      <c r="AI38" s="36"/>
      <c r="AJ38" s="36"/>
      <c r="AK38" s="201">
        <f>SUM(AK29:AK36)</f>
        <v>0</v>
      </c>
      <c r="AL38" s="200"/>
      <c r="AM38" s="200"/>
      <c r="AN38" s="200"/>
      <c r="AO38" s="202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8"/>
      <c r="D49" s="39" t="s">
        <v>43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44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8"/>
      <c r="B60" s="29"/>
      <c r="C60" s="28"/>
      <c r="D60" s="41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45</v>
      </c>
      <c r="AI60" s="31"/>
      <c r="AJ60" s="31"/>
      <c r="AK60" s="31"/>
      <c r="AL60" s="31"/>
      <c r="AM60" s="41" t="s">
        <v>46</v>
      </c>
      <c r="AN60" s="31"/>
      <c r="AO60" s="31"/>
      <c r="AP60" s="28"/>
      <c r="AQ60" s="28"/>
      <c r="AR60" s="29"/>
      <c r="BE60" s="28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8"/>
      <c r="B64" s="29"/>
      <c r="C64" s="28"/>
      <c r="D64" s="39" t="s">
        <v>47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48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8"/>
      <c r="B75" s="29"/>
      <c r="C75" s="28"/>
      <c r="D75" s="41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45</v>
      </c>
      <c r="AI75" s="31"/>
      <c r="AJ75" s="31"/>
      <c r="AK75" s="31"/>
      <c r="AL75" s="31"/>
      <c r="AM75" s="41" t="s">
        <v>46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>
      <c r="A82" s="28"/>
      <c r="B82" s="29"/>
      <c r="C82" s="18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>
      <c r="B84" s="47"/>
      <c r="C84" s="23" t="s">
        <v>10</v>
      </c>
      <c r="L84" s="4" t="str">
        <f>K5</f>
        <v>88</v>
      </c>
      <c r="AR84" s="47"/>
    </row>
    <row r="85" spans="1:90" s="5" customFormat="1" ht="36.950000000000003" customHeight="1">
      <c r="B85" s="48"/>
      <c r="C85" s="49" t="s">
        <v>12</v>
      </c>
      <c r="L85" s="203" t="str">
        <f>K6</f>
        <v>Oprava plochej strechy ŠD Starohájska 4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8"/>
    </row>
    <row r="86" spans="1:90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>
      <c r="A87" s="28"/>
      <c r="B87" s="29"/>
      <c r="C87" s="23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18</v>
      </c>
      <c r="AJ87" s="28"/>
      <c r="AK87" s="28"/>
      <c r="AL87" s="28"/>
      <c r="AM87" s="205" t="str">
        <f>IF(AN8= "","",AN8)</f>
        <v/>
      </c>
      <c r="AN87" s="205"/>
      <c r="AO87" s="28"/>
      <c r="AP87" s="28"/>
      <c r="AQ87" s="28"/>
      <c r="AR87" s="29"/>
      <c r="BE87" s="2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>
      <c r="A89" s="28"/>
      <c r="B89" s="29"/>
      <c r="C89" s="23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23</v>
      </c>
      <c r="AJ89" s="28"/>
      <c r="AK89" s="28"/>
      <c r="AL89" s="28"/>
      <c r="AM89" s="192" t="str">
        <f>IF(E17="","",E17)</f>
        <v xml:space="preserve"> </v>
      </c>
      <c r="AN89" s="193"/>
      <c r="AO89" s="193"/>
      <c r="AP89" s="193"/>
      <c r="AQ89" s="28"/>
      <c r="AR89" s="29"/>
      <c r="AS89" s="188" t="s">
        <v>50</v>
      </c>
      <c r="AT89" s="189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15.2" customHeight="1">
      <c r="A90" s="28"/>
      <c r="B90" s="29"/>
      <c r="C90" s="23" t="s">
        <v>22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26</v>
      </c>
      <c r="AJ90" s="28"/>
      <c r="AK90" s="28"/>
      <c r="AL90" s="28"/>
      <c r="AM90" s="192" t="str">
        <f>IF(E20="","",E20)</f>
        <v xml:space="preserve"> </v>
      </c>
      <c r="AN90" s="193"/>
      <c r="AO90" s="193"/>
      <c r="AP90" s="193"/>
      <c r="AQ90" s="28"/>
      <c r="AR90" s="29"/>
      <c r="AS90" s="190"/>
      <c r="AT90" s="191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0"/>
      <c r="AT91" s="191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>
      <c r="A92" s="28"/>
      <c r="B92" s="29"/>
      <c r="C92" s="194" t="s">
        <v>51</v>
      </c>
      <c r="D92" s="195"/>
      <c r="E92" s="195"/>
      <c r="F92" s="195"/>
      <c r="G92" s="195"/>
      <c r="H92" s="56"/>
      <c r="I92" s="196" t="s">
        <v>52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53</v>
      </c>
      <c r="AH92" s="195"/>
      <c r="AI92" s="195"/>
      <c r="AJ92" s="195"/>
      <c r="AK92" s="195"/>
      <c r="AL92" s="195"/>
      <c r="AM92" s="195"/>
      <c r="AN92" s="196" t="s">
        <v>54</v>
      </c>
      <c r="AO92" s="195"/>
      <c r="AP92" s="198"/>
      <c r="AQ92" s="57" t="s">
        <v>55</v>
      </c>
      <c r="AR92" s="29"/>
      <c r="AS92" s="58" t="s">
        <v>56</v>
      </c>
      <c r="AT92" s="59" t="s">
        <v>57</v>
      </c>
      <c r="AU92" s="59" t="s">
        <v>58</v>
      </c>
      <c r="AV92" s="59" t="s">
        <v>59</v>
      </c>
      <c r="AW92" s="59" t="s">
        <v>60</v>
      </c>
      <c r="AX92" s="59" t="s">
        <v>61</v>
      </c>
      <c r="AY92" s="59" t="s">
        <v>62</v>
      </c>
      <c r="AZ92" s="59" t="s">
        <v>63</v>
      </c>
      <c r="BA92" s="59" t="s">
        <v>64</v>
      </c>
      <c r="BB92" s="59" t="s">
        <v>65</v>
      </c>
      <c r="BC92" s="59" t="s">
        <v>66</v>
      </c>
      <c r="BD92" s="60" t="s">
        <v>67</v>
      </c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>
      <c r="B94" s="64"/>
      <c r="C94" s="65" t="s">
        <v>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7">
        <f>ROUND(AG95,2)</f>
        <v>0</v>
      </c>
      <c r="AH94" s="187"/>
      <c r="AI94" s="187"/>
      <c r="AJ94" s="187"/>
      <c r="AK94" s="187"/>
      <c r="AL94" s="187"/>
      <c r="AM94" s="187"/>
      <c r="AN94" s="174">
        <f>SUM(AG94,AT94)</f>
        <v>0</v>
      </c>
      <c r="AO94" s="174"/>
      <c r="AP94" s="174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147.7012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69</v>
      </c>
      <c r="BT94" s="73" t="s">
        <v>70</v>
      </c>
      <c r="BV94" s="73" t="s">
        <v>71</v>
      </c>
      <c r="BW94" s="73" t="s">
        <v>4</v>
      </c>
      <c r="BX94" s="73" t="s">
        <v>72</v>
      </c>
      <c r="CL94" s="73" t="s">
        <v>1</v>
      </c>
    </row>
    <row r="95" spans="1:90" s="7" customFormat="1" ht="24.75" customHeight="1">
      <c r="A95" s="74" t="s">
        <v>73</v>
      </c>
      <c r="B95" s="75"/>
      <c r="C95" s="76"/>
      <c r="D95" s="186" t="s">
        <v>11</v>
      </c>
      <c r="E95" s="186"/>
      <c r="F95" s="186"/>
      <c r="G95" s="186"/>
      <c r="H95" s="186"/>
      <c r="I95" s="77"/>
      <c r="J95" s="186" t="s">
        <v>13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78">
        <f>'88 - Oprava plochej strec...'!J30</f>
        <v>0</v>
      </c>
      <c r="AH95" s="179"/>
      <c r="AI95" s="179"/>
      <c r="AJ95" s="179"/>
      <c r="AK95" s="179"/>
      <c r="AL95" s="179"/>
      <c r="AM95" s="179"/>
      <c r="AN95" s="178">
        <f>SUM(AG95,AT95)</f>
        <v>0</v>
      </c>
      <c r="AO95" s="179"/>
      <c r="AP95" s="179"/>
      <c r="AQ95" s="78" t="s">
        <v>74</v>
      </c>
      <c r="AR95" s="75"/>
      <c r="AS95" s="79">
        <v>0</v>
      </c>
      <c r="AT95" s="80">
        <f>ROUND(SUM(AV95:AW95),2)</f>
        <v>0</v>
      </c>
      <c r="AU95" s="81">
        <f>'88 - Oprava plochej strec...'!P124</f>
        <v>147.70119600000001</v>
      </c>
      <c r="AV95" s="80">
        <f>'88 - Oprava plochej strec...'!J33</f>
        <v>0</v>
      </c>
      <c r="AW95" s="80">
        <f>'88 - Oprava plochej strec...'!J34</f>
        <v>0</v>
      </c>
      <c r="AX95" s="80">
        <f>'88 - Oprava plochej strec...'!J35</f>
        <v>0</v>
      </c>
      <c r="AY95" s="80">
        <f>'88 - Oprava plochej strec...'!J36</f>
        <v>0</v>
      </c>
      <c r="AZ95" s="80">
        <f>'88 - Oprava plochej strec...'!F33</f>
        <v>0</v>
      </c>
      <c r="BA95" s="80">
        <f>'88 - Oprava plochej strec...'!F34</f>
        <v>0</v>
      </c>
      <c r="BB95" s="80">
        <f>'88 - Oprava plochej strec...'!F35</f>
        <v>0</v>
      </c>
      <c r="BC95" s="80">
        <f>'88 - Oprava plochej strec...'!F36</f>
        <v>0</v>
      </c>
      <c r="BD95" s="82">
        <f>'88 - Oprava plochej strec...'!F37</f>
        <v>0</v>
      </c>
      <c r="BT95" s="83" t="s">
        <v>75</v>
      </c>
      <c r="BU95" s="83" t="s">
        <v>76</v>
      </c>
      <c r="BV95" s="83" t="s">
        <v>71</v>
      </c>
      <c r="BW95" s="83" t="s">
        <v>4</v>
      </c>
      <c r="BX95" s="83" t="s">
        <v>72</v>
      </c>
      <c r="CL95" s="83" t="s">
        <v>1</v>
      </c>
    </row>
    <row r="96" spans="1:90">
      <c r="B96" s="17"/>
      <c r="AR96" s="17"/>
    </row>
    <row r="97" spans="1:57" s="2" customFormat="1" ht="30" customHeight="1">
      <c r="A97" s="28"/>
      <c r="B97" s="29"/>
      <c r="C97" s="65" t="s">
        <v>77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74">
        <v>0</v>
      </c>
      <c r="AH97" s="174"/>
      <c r="AI97" s="174"/>
      <c r="AJ97" s="174"/>
      <c r="AK97" s="174"/>
      <c r="AL97" s="174"/>
      <c r="AM97" s="174"/>
      <c r="AN97" s="174">
        <v>0</v>
      </c>
      <c r="AO97" s="174"/>
      <c r="AP97" s="174"/>
      <c r="AQ97" s="84"/>
      <c r="AR97" s="29"/>
      <c r="AS97" s="58" t="s">
        <v>78</v>
      </c>
      <c r="AT97" s="59" t="s">
        <v>79</v>
      </c>
      <c r="AU97" s="59" t="s">
        <v>34</v>
      </c>
      <c r="AV97" s="60" t="s">
        <v>57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5" t="s">
        <v>80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75">
        <f>ROUND(AG94 + AG97, 2)</f>
        <v>0</v>
      </c>
      <c r="AH99" s="175"/>
      <c r="AI99" s="175"/>
      <c r="AJ99" s="175"/>
      <c r="AK99" s="175"/>
      <c r="AL99" s="175"/>
      <c r="AM99" s="175"/>
      <c r="AN99" s="175">
        <f>ROUND(AN94 + AN97, 2)</f>
        <v>0</v>
      </c>
      <c r="AO99" s="175"/>
      <c r="AP99" s="175"/>
      <c r="AQ99" s="86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5:AO85"/>
    <mergeCell ref="AM87:AN87"/>
    <mergeCell ref="AM89:AP89"/>
    <mergeCell ref="AN94:AP94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D95:H95"/>
    <mergeCell ref="J95:AF95"/>
    <mergeCell ref="AG94:AM94"/>
  </mergeCells>
  <hyperlinks>
    <hyperlink ref="A95" location="'88 - Oprava plochej stre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workbookViewId="0">
      <selection activeCell="D21" sqref="D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8"/>
      <c r="B6" s="29"/>
      <c r="C6" s="28"/>
      <c r="D6" s="23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203" t="s">
        <v>207</v>
      </c>
      <c r="F7" s="210"/>
      <c r="G7" s="210"/>
      <c r="H7" s="210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3" t="s">
        <v>14</v>
      </c>
      <c r="E9" s="28"/>
      <c r="F9" s="21" t="s">
        <v>1</v>
      </c>
      <c r="G9" s="28"/>
      <c r="H9" s="28"/>
      <c r="I9" s="23" t="s">
        <v>15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3" t="s">
        <v>16</v>
      </c>
      <c r="E10" s="28"/>
      <c r="F10" s="21" t="s">
        <v>17</v>
      </c>
      <c r="G10" s="28"/>
      <c r="H10" s="28"/>
      <c r="I10" s="23" t="s">
        <v>225</v>
      </c>
      <c r="J10" s="51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226</v>
      </c>
      <c r="E12" s="28"/>
      <c r="F12" s="28"/>
      <c r="G12" s="28"/>
      <c r="H12" s="28"/>
      <c r="I12" s="23" t="s">
        <v>20</v>
      </c>
      <c r="J12" s="21" t="str">
        <f>IF('Rekapitulácia stavby'!AN10="","",'Rekapitulácia stavby'!AN10)</f>
        <v/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21</v>
      </c>
      <c r="J13" s="21" t="str">
        <f>IF('Rekapitulácia stavby'!AN11="","",'Rekapitulácia stavby'!AN11)</f>
        <v/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3" t="s">
        <v>22</v>
      </c>
      <c r="E15" s="28"/>
      <c r="F15" s="28"/>
      <c r="G15" s="28"/>
      <c r="H15" s="28"/>
      <c r="I15" s="23" t="s">
        <v>20</v>
      </c>
      <c r="J15" s="21" t="str">
        <f>'Rekapitulácia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182" t="str">
        <f>'Rekapitulácia stavby'!E14</f>
        <v xml:space="preserve"> </v>
      </c>
      <c r="F16" s="182"/>
      <c r="G16" s="182"/>
      <c r="H16" s="182"/>
      <c r="I16" s="23" t="s">
        <v>21</v>
      </c>
      <c r="J16" s="21" t="str">
        <f>'Rekapitulácia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23</v>
      </c>
      <c r="E18" s="28"/>
      <c r="F18" s="28"/>
      <c r="G18" s="28"/>
      <c r="H18" s="28"/>
      <c r="I18" s="23" t="s">
        <v>20</v>
      </c>
      <c r="J18" s="21" t="str">
        <f>IF('Rekapitulácia stavby'!AN16="","",'Rekapitulácia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21</v>
      </c>
      <c r="J19" s="21" t="str">
        <f>IF('Rekapitulácia stavby'!AN17="","",'Rekapitulácia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227</v>
      </c>
      <c r="E21" s="28"/>
      <c r="F21" s="28"/>
      <c r="G21" s="28"/>
      <c r="H21" s="28"/>
      <c r="I21" s="23" t="s">
        <v>20</v>
      </c>
      <c r="J21" s="21" t="str">
        <f>IF('Rekapitulácia stavby'!AN19="","",'Rekapitulácia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21</v>
      </c>
      <c r="J22" s="21" t="str">
        <f>IF('Rekapitulácia stavby'!AN20="","",'Rekapitulácia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27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90"/>
      <c r="B25" s="91"/>
      <c r="C25" s="90"/>
      <c r="D25" s="90"/>
      <c r="E25" s="184" t="s">
        <v>1</v>
      </c>
      <c r="F25" s="184"/>
      <c r="G25" s="184"/>
      <c r="H25" s="184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>
      <c r="A28" s="28"/>
      <c r="B28" s="29"/>
      <c r="C28" s="28"/>
      <c r="D28" s="21" t="s">
        <v>82</v>
      </c>
      <c r="E28" s="28"/>
      <c r="F28" s="28"/>
      <c r="G28" s="28"/>
      <c r="H28" s="28"/>
      <c r="I28" s="28"/>
      <c r="J28" s="27">
        <f>J94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>
      <c r="A29" s="28"/>
      <c r="B29" s="29"/>
      <c r="C29" s="28"/>
      <c r="D29" s="26" t="s">
        <v>83</v>
      </c>
      <c r="E29" s="28"/>
      <c r="F29" s="28"/>
      <c r="G29" s="28"/>
      <c r="H29" s="28"/>
      <c r="I29" s="28"/>
      <c r="J29" s="27">
        <f>J105</f>
        <v>0</v>
      </c>
      <c r="K29" s="28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30</v>
      </c>
      <c r="E30" s="28"/>
      <c r="F30" s="28"/>
      <c r="G30" s="28"/>
      <c r="H30" s="28"/>
      <c r="I30" s="28"/>
      <c r="J30" s="67">
        <f>ROUND(J28 + J29,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34</v>
      </c>
      <c r="E33" s="23" t="s">
        <v>35</v>
      </c>
      <c r="F33" s="95">
        <f>J28</f>
        <v>0</v>
      </c>
      <c r="G33" s="28"/>
      <c r="H33" s="28"/>
      <c r="I33" s="96">
        <v>0.2</v>
      </c>
      <c r="J33" s="95">
        <f>F33/100*20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36</v>
      </c>
      <c r="F34" s="95"/>
      <c r="G34" s="28"/>
      <c r="H34" s="28"/>
      <c r="I34" s="96">
        <v>0.2</v>
      </c>
      <c r="J34" s="95"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37</v>
      </c>
      <c r="F35" s="95">
        <f>ROUND((SUM(BG105:BG106) + SUM(BG124:BG159)),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38</v>
      </c>
      <c r="F36" s="95">
        <f>ROUND((SUM(BH105:BH106) + SUM(BH124:BH159)),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39</v>
      </c>
      <c r="F37" s="95">
        <f>ROUND((SUM(BI105:BI106) + SUM(BI124:BI159)),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86"/>
      <c r="D39" s="97" t="s">
        <v>40</v>
      </c>
      <c r="E39" s="56"/>
      <c r="F39" s="56"/>
      <c r="G39" s="98" t="s">
        <v>41</v>
      </c>
      <c r="H39" s="99" t="s">
        <v>42</v>
      </c>
      <c r="I39" s="56"/>
      <c r="J39" s="100">
        <f>SUM(J30:J37)</f>
        <v>0</v>
      </c>
      <c r="K39" s="101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29"/>
      <c r="C61" s="28"/>
      <c r="D61" s="41" t="s">
        <v>45</v>
      </c>
      <c r="E61" s="31"/>
      <c r="F61" s="102" t="s">
        <v>46</v>
      </c>
      <c r="G61" s="41" t="s">
        <v>45</v>
      </c>
      <c r="H61" s="31"/>
      <c r="I61" s="31"/>
      <c r="J61" s="103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29"/>
      <c r="C76" s="28"/>
      <c r="D76" s="41" t="s">
        <v>45</v>
      </c>
      <c r="E76" s="31"/>
      <c r="F76" s="102" t="s">
        <v>46</v>
      </c>
      <c r="G76" s="41" t="s">
        <v>45</v>
      </c>
      <c r="H76" s="31"/>
      <c r="I76" s="31"/>
      <c r="J76" s="103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8" t="s">
        <v>84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03" t="str">
        <f>E7</f>
        <v>Oprava plochej strechy ŠD Starohájska 4</v>
      </c>
      <c r="F85" s="210"/>
      <c r="G85" s="210"/>
      <c r="H85" s="21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3" t="s">
        <v>16</v>
      </c>
      <c r="D87" s="28"/>
      <c r="E87" s="28"/>
      <c r="F87" s="21" t="str">
        <f>F10</f>
        <v xml:space="preserve"> </v>
      </c>
      <c r="G87" s="28"/>
      <c r="H87" s="28"/>
      <c r="I87" s="23" t="s">
        <v>18</v>
      </c>
      <c r="J87" s="51" t="str">
        <f>IF(J10="","",J10)</f>
        <v/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3" t="s">
        <v>19</v>
      </c>
      <c r="D89" s="28"/>
      <c r="E89" s="28"/>
      <c r="F89" s="21" t="str">
        <f>E13</f>
        <v xml:space="preserve"> </v>
      </c>
      <c r="G89" s="28"/>
      <c r="H89" s="28"/>
      <c r="I89" s="23" t="s">
        <v>23</v>
      </c>
      <c r="J89" s="24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3" t="s">
        <v>22</v>
      </c>
      <c r="D90" s="28"/>
      <c r="E90" s="28"/>
      <c r="F90" s="21" t="str">
        <f>IF(E16="","",E16)</f>
        <v xml:space="preserve"> </v>
      </c>
      <c r="G90" s="28"/>
      <c r="H90" s="28"/>
      <c r="I90" s="23" t="s">
        <v>26</v>
      </c>
      <c r="J90" s="24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04" t="s">
        <v>85</v>
      </c>
      <c r="D92" s="86"/>
      <c r="E92" s="86"/>
      <c r="F92" s="86"/>
      <c r="G92" s="86"/>
      <c r="H92" s="86"/>
      <c r="I92" s="86"/>
      <c r="J92" s="105" t="s">
        <v>86</v>
      </c>
      <c r="K92" s="86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6" t="s">
        <v>87</v>
      </c>
      <c r="D94" s="28"/>
      <c r="E94" s="28"/>
      <c r="F94" s="28"/>
      <c r="G94" s="28"/>
      <c r="H94" s="28"/>
      <c r="I94" s="28"/>
      <c r="J94" s="67">
        <f>J124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4" t="s">
        <v>88</v>
      </c>
    </row>
    <row r="95" spans="1:47" s="9" customFormat="1" ht="24.95" customHeight="1">
      <c r="B95" s="107"/>
      <c r="D95" s="108" t="s">
        <v>89</v>
      </c>
      <c r="E95" s="109"/>
      <c r="F95" s="109"/>
      <c r="G95" s="109"/>
      <c r="H95" s="109"/>
      <c r="I95" s="109"/>
      <c r="J95" s="110">
        <f>J125</f>
        <v>0</v>
      </c>
      <c r="L95" s="107"/>
    </row>
    <row r="96" spans="1:47" s="10" customFormat="1" ht="19.899999999999999" customHeight="1">
      <c r="B96" s="111"/>
      <c r="D96" s="112" t="s">
        <v>90</v>
      </c>
      <c r="E96" s="113"/>
      <c r="F96" s="113"/>
      <c r="G96" s="113"/>
      <c r="H96" s="113"/>
      <c r="I96" s="113"/>
      <c r="J96" s="114">
        <f>J126</f>
        <v>0</v>
      </c>
      <c r="L96" s="111"/>
    </row>
    <row r="97" spans="1:31" s="10" customFormat="1" ht="19.899999999999999" customHeight="1">
      <c r="B97" s="111"/>
      <c r="D97" s="112" t="s">
        <v>91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1:31" s="10" customFormat="1" ht="19.899999999999999" customHeight="1">
      <c r="B98" s="111"/>
      <c r="D98" s="112" t="s">
        <v>92</v>
      </c>
      <c r="E98" s="113"/>
      <c r="F98" s="113"/>
      <c r="G98" s="113"/>
      <c r="H98" s="113"/>
      <c r="I98" s="113"/>
      <c r="J98" s="114">
        <f>J136</f>
        <v>0</v>
      </c>
      <c r="L98" s="111"/>
    </row>
    <row r="99" spans="1:31" s="9" customFormat="1" ht="24.95" customHeight="1">
      <c r="B99" s="107"/>
      <c r="D99" s="108" t="s">
        <v>93</v>
      </c>
      <c r="E99" s="109"/>
      <c r="F99" s="109"/>
      <c r="G99" s="109"/>
      <c r="H99" s="109"/>
      <c r="I99" s="109"/>
      <c r="J99" s="110">
        <f>J138</f>
        <v>0</v>
      </c>
      <c r="L99" s="107"/>
    </row>
    <row r="100" spans="1:31" s="10" customFormat="1" ht="19.899999999999999" customHeight="1">
      <c r="B100" s="111"/>
      <c r="D100" s="112" t="s">
        <v>94</v>
      </c>
      <c r="E100" s="113"/>
      <c r="F100" s="113"/>
      <c r="G100" s="113"/>
      <c r="H100" s="113"/>
      <c r="I100" s="113"/>
      <c r="J100" s="114">
        <f>J139</f>
        <v>0</v>
      </c>
      <c r="L100" s="111"/>
    </row>
    <row r="101" spans="1:31" s="10" customFormat="1" ht="19.899999999999999" customHeight="1">
      <c r="B101" s="111"/>
      <c r="D101" s="112" t="s">
        <v>95</v>
      </c>
      <c r="E101" s="113"/>
      <c r="F101" s="113"/>
      <c r="G101" s="113"/>
      <c r="H101" s="113"/>
      <c r="I101" s="113"/>
      <c r="J101" s="114">
        <f>J156</f>
        <v>0</v>
      </c>
      <c r="L101" s="111"/>
    </row>
    <row r="102" spans="1:31" s="9" customFormat="1" ht="24.95" customHeight="1">
      <c r="B102" s="107"/>
      <c r="D102" s="108" t="s">
        <v>96</v>
      </c>
      <c r="E102" s="109"/>
      <c r="F102" s="109"/>
      <c r="G102" s="109"/>
      <c r="H102" s="109"/>
      <c r="I102" s="109"/>
      <c r="J102" s="110">
        <f>J158</f>
        <v>0</v>
      </c>
      <c r="L102" s="107"/>
    </row>
    <row r="103" spans="1:31" s="2" customFormat="1" ht="21.75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9.25" customHeight="1">
      <c r="A105" s="28"/>
      <c r="B105" s="29"/>
      <c r="C105" s="106" t="s">
        <v>97</v>
      </c>
      <c r="D105" s="28"/>
      <c r="E105" s="28"/>
      <c r="F105" s="28"/>
      <c r="G105" s="28"/>
      <c r="H105" s="28"/>
      <c r="I105" s="28"/>
      <c r="J105" s="115">
        <v>0</v>
      </c>
      <c r="K105" s="28"/>
      <c r="L105" s="38"/>
      <c r="N105" s="116" t="s">
        <v>34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8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9.25" customHeight="1">
      <c r="A107" s="28"/>
      <c r="B107" s="29"/>
      <c r="C107" s="85" t="s">
        <v>80</v>
      </c>
      <c r="D107" s="86"/>
      <c r="E107" s="86"/>
      <c r="F107" s="86"/>
      <c r="G107" s="86"/>
      <c r="H107" s="86"/>
      <c r="I107" s="86"/>
      <c r="J107" s="87">
        <f>ROUND(J94+J105,2)</f>
        <v>0</v>
      </c>
      <c r="K107" s="86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12" spans="1:31" s="2" customFormat="1" ht="6.95" customHeight="1">
      <c r="A112" s="28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24.95" customHeight="1">
      <c r="A113" s="28"/>
      <c r="B113" s="29"/>
      <c r="C113" s="18" t="s">
        <v>98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3" t="s">
        <v>12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6.5" customHeight="1">
      <c r="A116" s="28"/>
      <c r="B116" s="29"/>
      <c r="C116" s="28"/>
      <c r="D116" s="28"/>
      <c r="E116" s="203" t="str">
        <f>E7</f>
        <v>Oprava plochej strechy ŠD Starohájska 4</v>
      </c>
      <c r="F116" s="210"/>
      <c r="G116" s="210"/>
      <c r="H116" s="210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2" customHeight="1">
      <c r="A118" s="28"/>
      <c r="B118" s="29"/>
      <c r="C118" s="23" t="s">
        <v>16</v>
      </c>
      <c r="D118" s="28"/>
      <c r="E118" s="28"/>
      <c r="F118" s="21" t="str">
        <f>F10</f>
        <v xml:space="preserve"> </v>
      </c>
      <c r="G118" s="28"/>
      <c r="H118" s="28"/>
      <c r="I118" s="23" t="s">
        <v>18</v>
      </c>
      <c r="J118" s="51" t="str">
        <f>IF(J10="","",J10)</f>
        <v/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3" t="s">
        <v>19</v>
      </c>
      <c r="D120" s="28"/>
      <c r="E120" s="28"/>
      <c r="F120" s="21" t="str">
        <f>E13</f>
        <v xml:space="preserve"> </v>
      </c>
      <c r="G120" s="28"/>
      <c r="H120" s="28"/>
      <c r="I120" s="23" t="s">
        <v>23</v>
      </c>
      <c r="J120" s="24" t="str">
        <f>E19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2" customHeight="1">
      <c r="A121" s="28"/>
      <c r="B121" s="29"/>
      <c r="C121" s="23" t="s">
        <v>22</v>
      </c>
      <c r="D121" s="28"/>
      <c r="E121" s="28"/>
      <c r="F121" s="21" t="str">
        <f>IF(E16="","",E16)</f>
        <v xml:space="preserve"> </v>
      </c>
      <c r="G121" s="28"/>
      <c r="H121" s="28"/>
      <c r="I121" s="23" t="s">
        <v>26</v>
      </c>
      <c r="J121" s="24" t="str">
        <f>E22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11" customFormat="1" ht="29.25" customHeight="1">
      <c r="A123" s="117"/>
      <c r="B123" s="118"/>
      <c r="C123" s="119" t="s">
        <v>99</v>
      </c>
      <c r="D123" s="120" t="s">
        <v>55</v>
      </c>
      <c r="E123" s="120" t="s">
        <v>51</v>
      </c>
      <c r="F123" s="120" t="s">
        <v>52</v>
      </c>
      <c r="G123" s="120" t="s">
        <v>100</v>
      </c>
      <c r="H123" s="120" t="s">
        <v>101</v>
      </c>
      <c r="I123" s="120" t="s">
        <v>102</v>
      </c>
      <c r="J123" s="121" t="s">
        <v>86</v>
      </c>
      <c r="K123" s="122" t="s">
        <v>103</v>
      </c>
      <c r="L123" s="123"/>
      <c r="M123" s="58" t="s">
        <v>1</v>
      </c>
      <c r="N123" s="59" t="s">
        <v>34</v>
      </c>
      <c r="O123" s="59" t="s">
        <v>104</v>
      </c>
      <c r="P123" s="59" t="s">
        <v>105</v>
      </c>
      <c r="Q123" s="59" t="s">
        <v>106</v>
      </c>
      <c r="R123" s="59" t="s">
        <v>107</v>
      </c>
      <c r="S123" s="59" t="s">
        <v>108</v>
      </c>
      <c r="T123" s="60" t="s">
        <v>109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>
      <c r="A124" s="28"/>
      <c r="B124" s="29"/>
      <c r="C124" s="65" t="s">
        <v>82</v>
      </c>
      <c r="D124" s="28"/>
      <c r="E124" s="28"/>
      <c r="F124" s="28"/>
      <c r="G124" s="28"/>
      <c r="H124" s="28"/>
      <c r="I124" s="28"/>
      <c r="J124" s="124">
        <f>BK124</f>
        <v>0</v>
      </c>
      <c r="K124" s="28"/>
      <c r="L124" s="29"/>
      <c r="M124" s="61"/>
      <c r="N124" s="52"/>
      <c r="O124" s="62"/>
      <c r="P124" s="125">
        <f>P125+P138+P158</f>
        <v>147.70119600000001</v>
      </c>
      <c r="Q124" s="62"/>
      <c r="R124" s="125">
        <f>R125+R138+R158</f>
        <v>15.875179999999999</v>
      </c>
      <c r="S124" s="62"/>
      <c r="T124" s="126">
        <f>T125+T138+T158</f>
        <v>0.02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4" t="s">
        <v>69</v>
      </c>
      <c r="AU124" s="14" t="s">
        <v>88</v>
      </c>
      <c r="BK124" s="127">
        <f>BK125+BK138+BK158</f>
        <v>0</v>
      </c>
    </row>
    <row r="125" spans="1:65" s="12" customFormat="1" ht="25.9" customHeight="1">
      <c r="B125" s="128"/>
      <c r="D125" s="129" t="s">
        <v>69</v>
      </c>
      <c r="E125" s="130" t="s">
        <v>110</v>
      </c>
      <c r="F125" s="130" t="s">
        <v>111</v>
      </c>
      <c r="J125" s="131">
        <f>BK125</f>
        <v>0</v>
      </c>
      <c r="L125" s="128"/>
      <c r="M125" s="132"/>
      <c r="N125" s="133"/>
      <c r="O125" s="133"/>
      <c r="P125" s="134">
        <f>P126+P133+P136</f>
        <v>91.056240000000003</v>
      </c>
      <c r="Q125" s="133"/>
      <c r="R125" s="134">
        <f>R126+R133+R136</f>
        <v>0.20113999999999999</v>
      </c>
      <c r="S125" s="133"/>
      <c r="T125" s="135">
        <f>T126+T133+T136</f>
        <v>0.02</v>
      </c>
      <c r="AR125" s="129" t="s">
        <v>75</v>
      </c>
      <c r="AT125" s="136" t="s">
        <v>69</v>
      </c>
      <c r="AU125" s="136" t="s">
        <v>70</v>
      </c>
      <c r="AY125" s="129" t="s">
        <v>112</v>
      </c>
      <c r="BK125" s="137">
        <f>BK126+BK133+BK136</f>
        <v>0</v>
      </c>
    </row>
    <row r="126" spans="1:65" s="12" customFormat="1" ht="22.9" customHeight="1">
      <c r="B126" s="128"/>
      <c r="D126" s="129" t="s">
        <v>69</v>
      </c>
      <c r="E126" s="138" t="s">
        <v>113</v>
      </c>
      <c r="F126" s="138" t="s">
        <v>114</v>
      </c>
      <c r="J126" s="139">
        <f>SUM(J127:J132)</f>
        <v>0</v>
      </c>
      <c r="L126" s="128"/>
      <c r="M126" s="132"/>
      <c r="N126" s="133"/>
      <c r="O126" s="133"/>
      <c r="P126" s="134">
        <f>SUM(P127:P132)</f>
        <v>6.8265400000000005</v>
      </c>
      <c r="Q126" s="133"/>
      <c r="R126" s="134">
        <f>SUM(R127:R132)</f>
        <v>0.19313999999999998</v>
      </c>
      <c r="S126" s="133"/>
      <c r="T126" s="135">
        <f>SUM(T127:T132)</f>
        <v>0</v>
      </c>
      <c r="AR126" s="129" t="s">
        <v>75</v>
      </c>
      <c r="AT126" s="136" t="s">
        <v>69</v>
      </c>
      <c r="AU126" s="136" t="s">
        <v>75</v>
      </c>
      <c r="AY126" s="129" t="s">
        <v>112</v>
      </c>
      <c r="BK126" s="137">
        <f>SUM(BK127:BK132)</f>
        <v>0</v>
      </c>
    </row>
    <row r="127" spans="1:65" s="2" customFormat="1" ht="21.75" customHeight="1">
      <c r="A127" s="28"/>
      <c r="B127" s="140"/>
      <c r="C127" s="141">
        <v>1</v>
      </c>
      <c r="D127" s="141" t="s">
        <v>115</v>
      </c>
      <c r="E127" s="142" t="s">
        <v>116</v>
      </c>
      <c r="F127" s="143" t="s">
        <v>117</v>
      </c>
      <c r="G127" s="144" t="s">
        <v>118</v>
      </c>
      <c r="H127" s="145">
        <v>4</v>
      </c>
      <c r="I127" s="145"/>
      <c r="J127" s="145">
        <f>H127*I127</f>
        <v>0</v>
      </c>
      <c r="K127" s="146"/>
      <c r="L127" s="29"/>
      <c r="M127" s="147" t="s">
        <v>1</v>
      </c>
      <c r="N127" s="148" t="s">
        <v>36</v>
      </c>
      <c r="O127" s="149">
        <v>0.59550000000000003</v>
      </c>
      <c r="P127" s="149">
        <f t="shared" ref="P127:P132" si="0">O127*H127</f>
        <v>2.3820000000000001</v>
      </c>
      <c r="Q127" s="149">
        <v>3.031E-2</v>
      </c>
      <c r="R127" s="149">
        <f t="shared" ref="R127:R132" si="1">Q127*H127</f>
        <v>0.12124</v>
      </c>
      <c r="S127" s="149">
        <v>0</v>
      </c>
      <c r="T127" s="150">
        <f t="shared" ref="T127:T132" si="2"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1" t="s">
        <v>119</v>
      </c>
      <c r="AT127" s="151" t="s">
        <v>115</v>
      </c>
      <c r="AU127" s="151" t="s">
        <v>120</v>
      </c>
      <c r="AY127" s="14" t="s">
        <v>112</v>
      </c>
      <c r="BE127" s="152">
        <f t="shared" ref="BE127:BE132" si="3">IF(N127="základná",J127,0)</f>
        <v>0</v>
      </c>
      <c r="BF127" s="152">
        <f t="shared" ref="BF127:BF132" si="4">IF(N127="znížená",J127,0)</f>
        <v>0</v>
      </c>
      <c r="BG127" s="152">
        <f t="shared" ref="BG127:BG132" si="5">IF(N127="zákl. prenesená",J127,0)</f>
        <v>0</v>
      </c>
      <c r="BH127" s="152">
        <f t="shared" ref="BH127:BH132" si="6">IF(N127="zníž. prenesená",J127,0)</f>
        <v>0</v>
      </c>
      <c r="BI127" s="152">
        <f t="shared" ref="BI127:BI132" si="7">IF(N127="nulová",J127,0)</f>
        <v>0</v>
      </c>
      <c r="BJ127" s="14" t="s">
        <v>120</v>
      </c>
      <c r="BK127" s="153">
        <f t="shared" ref="BK127:BK132" si="8">ROUND(I127*H127,3)</f>
        <v>0</v>
      </c>
      <c r="BL127" s="14" t="s">
        <v>119</v>
      </c>
      <c r="BM127" s="151" t="s">
        <v>121</v>
      </c>
    </row>
    <row r="128" spans="1:65" s="2" customFormat="1" ht="33" customHeight="1">
      <c r="A128" s="28"/>
      <c r="B128" s="140"/>
      <c r="C128" s="141">
        <v>2</v>
      </c>
      <c r="D128" s="141" t="s">
        <v>115</v>
      </c>
      <c r="E128" s="142" t="s">
        <v>122</v>
      </c>
      <c r="F128" s="143" t="s">
        <v>123</v>
      </c>
      <c r="G128" s="144" t="s">
        <v>124</v>
      </c>
      <c r="H128" s="145">
        <v>4</v>
      </c>
      <c r="I128" s="145"/>
      <c r="J128" s="145">
        <f t="shared" ref="J128:J132" si="9">H128*I128</f>
        <v>0</v>
      </c>
      <c r="K128" s="146"/>
      <c r="L128" s="29"/>
      <c r="M128" s="147" t="s">
        <v>1</v>
      </c>
      <c r="N128" s="148" t="s">
        <v>36</v>
      </c>
      <c r="O128" s="149">
        <v>0.14551</v>
      </c>
      <c r="P128" s="149">
        <f t="shared" si="0"/>
        <v>0.58204</v>
      </c>
      <c r="Q128" s="149">
        <v>7.6400000000000001E-3</v>
      </c>
      <c r="R128" s="149">
        <f t="shared" si="1"/>
        <v>3.056E-2</v>
      </c>
      <c r="S128" s="149">
        <v>0</v>
      </c>
      <c r="T128" s="150">
        <f t="shared" si="2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1" t="s">
        <v>119</v>
      </c>
      <c r="AT128" s="151" t="s">
        <v>115</v>
      </c>
      <c r="AU128" s="151" t="s">
        <v>120</v>
      </c>
      <c r="AY128" s="14" t="s">
        <v>112</v>
      </c>
      <c r="BE128" s="152">
        <f t="shared" si="3"/>
        <v>0</v>
      </c>
      <c r="BF128" s="152">
        <f t="shared" si="4"/>
        <v>0</v>
      </c>
      <c r="BG128" s="152">
        <f t="shared" si="5"/>
        <v>0</v>
      </c>
      <c r="BH128" s="152">
        <f t="shared" si="6"/>
        <v>0</v>
      </c>
      <c r="BI128" s="152">
        <f t="shared" si="7"/>
        <v>0</v>
      </c>
      <c r="BJ128" s="14" t="s">
        <v>120</v>
      </c>
      <c r="BK128" s="153">
        <f t="shared" si="8"/>
        <v>0</v>
      </c>
      <c r="BL128" s="14" t="s">
        <v>119</v>
      </c>
      <c r="BM128" s="151" t="s">
        <v>125</v>
      </c>
    </row>
    <row r="129" spans="1:65" s="2" customFormat="1" ht="21.75" customHeight="1">
      <c r="A129" s="28"/>
      <c r="B129" s="140"/>
      <c r="C129" s="141">
        <v>3</v>
      </c>
      <c r="D129" s="141" t="s">
        <v>115</v>
      </c>
      <c r="E129" s="142" t="s">
        <v>126</v>
      </c>
      <c r="F129" s="143" t="s">
        <v>127</v>
      </c>
      <c r="G129" s="144" t="s">
        <v>124</v>
      </c>
      <c r="H129" s="145">
        <v>6</v>
      </c>
      <c r="I129" s="145"/>
      <c r="J129" s="145">
        <f t="shared" si="9"/>
        <v>0</v>
      </c>
      <c r="K129" s="146"/>
      <c r="L129" s="29"/>
      <c r="M129" s="147" t="s">
        <v>1</v>
      </c>
      <c r="N129" s="148" t="s">
        <v>36</v>
      </c>
      <c r="O129" s="149">
        <v>9.2039999999999997E-2</v>
      </c>
      <c r="P129" s="149">
        <f t="shared" si="0"/>
        <v>0.55223999999999995</v>
      </c>
      <c r="Q129" s="149">
        <v>2.0000000000000001E-4</v>
      </c>
      <c r="R129" s="149">
        <f t="shared" si="1"/>
        <v>1.2000000000000001E-3</v>
      </c>
      <c r="S129" s="149">
        <v>0</v>
      </c>
      <c r="T129" s="150">
        <f t="shared" si="2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1" t="s">
        <v>119</v>
      </c>
      <c r="AT129" s="151" t="s">
        <v>115</v>
      </c>
      <c r="AU129" s="151" t="s">
        <v>120</v>
      </c>
      <c r="AY129" s="14" t="s">
        <v>112</v>
      </c>
      <c r="BE129" s="152">
        <f t="shared" si="3"/>
        <v>0</v>
      </c>
      <c r="BF129" s="152">
        <f t="shared" si="4"/>
        <v>0</v>
      </c>
      <c r="BG129" s="152">
        <f t="shared" si="5"/>
        <v>0</v>
      </c>
      <c r="BH129" s="152">
        <f t="shared" si="6"/>
        <v>0</v>
      </c>
      <c r="BI129" s="152">
        <f t="shared" si="7"/>
        <v>0</v>
      </c>
      <c r="BJ129" s="14" t="s">
        <v>120</v>
      </c>
      <c r="BK129" s="153">
        <f t="shared" si="8"/>
        <v>0</v>
      </c>
      <c r="BL129" s="14" t="s">
        <v>119</v>
      </c>
      <c r="BM129" s="151" t="s">
        <v>128</v>
      </c>
    </row>
    <row r="130" spans="1:65" s="2" customFormat="1" ht="21.75" customHeight="1">
      <c r="A130" s="28"/>
      <c r="B130" s="140"/>
      <c r="C130" s="141">
        <v>4</v>
      </c>
      <c r="D130" s="141" t="s">
        <v>115</v>
      </c>
      <c r="E130" s="142" t="s">
        <v>129</v>
      </c>
      <c r="F130" s="169" t="s">
        <v>224</v>
      </c>
      <c r="G130" s="144" t="s">
        <v>124</v>
      </c>
      <c r="H130" s="145">
        <v>6</v>
      </c>
      <c r="I130" s="145"/>
      <c r="J130" s="145">
        <f t="shared" si="9"/>
        <v>0</v>
      </c>
      <c r="K130" s="146"/>
      <c r="L130" s="29"/>
      <c r="M130" s="147" t="s">
        <v>1</v>
      </c>
      <c r="N130" s="148" t="s">
        <v>36</v>
      </c>
      <c r="O130" s="149">
        <v>9.2050000000000007E-2</v>
      </c>
      <c r="P130" s="149">
        <f t="shared" si="0"/>
        <v>0.55230000000000001</v>
      </c>
      <c r="Q130" s="149">
        <v>2.2000000000000001E-4</v>
      </c>
      <c r="R130" s="149">
        <f t="shared" si="1"/>
        <v>1.32E-3</v>
      </c>
      <c r="S130" s="149">
        <v>0</v>
      </c>
      <c r="T130" s="150">
        <f t="shared" si="2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1" t="s">
        <v>119</v>
      </c>
      <c r="AT130" s="151" t="s">
        <v>115</v>
      </c>
      <c r="AU130" s="151" t="s">
        <v>120</v>
      </c>
      <c r="AY130" s="14" t="s">
        <v>112</v>
      </c>
      <c r="BE130" s="152">
        <f t="shared" si="3"/>
        <v>0</v>
      </c>
      <c r="BF130" s="152">
        <f t="shared" si="4"/>
        <v>0</v>
      </c>
      <c r="BG130" s="152">
        <f t="shared" si="5"/>
        <v>0</v>
      </c>
      <c r="BH130" s="152">
        <f t="shared" si="6"/>
        <v>0</v>
      </c>
      <c r="BI130" s="152">
        <f t="shared" si="7"/>
        <v>0</v>
      </c>
      <c r="BJ130" s="14" t="s">
        <v>120</v>
      </c>
      <c r="BK130" s="153">
        <f t="shared" si="8"/>
        <v>0</v>
      </c>
      <c r="BL130" s="14" t="s">
        <v>119</v>
      </c>
      <c r="BM130" s="151" t="s">
        <v>130</v>
      </c>
    </row>
    <row r="131" spans="1:65" s="2" customFormat="1" ht="21.75" customHeight="1">
      <c r="A131" s="28"/>
      <c r="B131" s="140"/>
      <c r="C131" s="141">
        <v>5</v>
      </c>
      <c r="D131" s="141" t="s">
        <v>115</v>
      </c>
      <c r="E131" s="142" t="s">
        <v>131</v>
      </c>
      <c r="F131" s="143" t="s">
        <v>132</v>
      </c>
      <c r="G131" s="144" t="s">
        <v>124</v>
      </c>
      <c r="H131" s="145">
        <v>6</v>
      </c>
      <c r="I131" s="145"/>
      <c r="J131" s="145">
        <f t="shared" si="9"/>
        <v>0</v>
      </c>
      <c r="K131" s="146"/>
      <c r="L131" s="29"/>
      <c r="M131" s="147" t="s">
        <v>1</v>
      </c>
      <c r="N131" s="148" t="s">
        <v>36</v>
      </c>
      <c r="O131" s="149">
        <v>0.34848000000000001</v>
      </c>
      <c r="P131" s="149">
        <f t="shared" si="0"/>
        <v>2.0908800000000003</v>
      </c>
      <c r="Q131" s="149">
        <v>2.32E-3</v>
      </c>
      <c r="R131" s="149">
        <f t="shared" si="1"/>
        <v>1.392E-2</v>
      </c>
      <c r="S131" s="149">
        <v>0</v>
      </c>
      <c r="T131" s="150">
        <f t="shared" si="2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1" t="s">
        <v>119</v>
      </c>
      <c r="AT131" s="151" t="s">
        <v>115</v>
      </c>
      <c r="AU131" s="151" t="s">
        <v>120</v>
      </c>
      <c r="AY131" s="14" t="s">
        <v>112</v>
      </c>
      <c r="BE131" s="152">
        <f t="shared" si="3"/>
        <v>0</v>
      </c>
      <c r="BF131" s="152">
        <f t="shared" si="4"/>
        <v>0</v>
      </c>
      <c r="BG131" s="152">
        <f t="shared" si="5"/>
        <v>0</v>
      </c>
      <c r="BH131" s="152">
        <f t="shared" si="6"/>
        <v>0</v>
      </c>
      <c r="BI131" s="152">
        <f t="shared" si="7"/>
        <v>0</v>
      </c>
      <c r="BJ131" s="14" t="s">
        <v>120</v>
      </c>
      <c r="BK131" s="153">
        <f t="shared" si="8"/>
        <v>0</v>
      </c>
      <c r="BL131" s="14" t="s">
        <v>119</v>
      </c>
      <c r="BM131" s="151" t="s">
        <v>133</v>
      </c>
    </row>
    <row r="132" spans="1:65" s="2" customFormat="1" ht="21.75" customHeight="1">
      <c r="A132" s="28"/>
      <c r="B132" s="140"/>
      <c r="C132" s="141">
        <v>6</v>
      </c>
      <c r="D132" s="141" t="s">
        <v>115</v>
      </c>
      <c r="E132" s="142" t="s">
        <v>134</v>
      </c>
      <c r="F132" s="143" t="s">
        <v>135</v>
      </c>
      <c r="G132" s="144" t="s">
        <v>124</v>
      </c>
      <c r="H132" s="145">
        <v>6</v>
      </c>
      <c r="I132" s="145"/>
      <c r="J132" s="145">
        <f t="shared" si="9"/>
        <v>0</v>
      </c>
      <c r="K132" s="146"/>
      <c r="L132" s="29"/>
      <c r="M132" s="147" t="s">
        <v>1</v>
      </c>
      <c r="N132" s="148" t="s">
        <v>36</v>
      </c>
      <c r="O132" s="149">
        <v>0.11118</v>
      </c>
      <c r="P132" s="149">
        <f t="shared" si="0"/>
        <v>0.66708000000000001</v>
      </c>
      <c r="Q132" s="149">
        <v>4.15E-3</v>
      </c>
      <c r="R132" s="149">
        <f t="shared" si="1"/>
        <v>2.4899999999999999E-2</v>
      </c>
      <c r="S132" s="149">
        <v>0</v>
      </c>
      <c r="T132" s="150">
        <f t="shared" si="2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1" t="s">
        <v>119</v>
      </c>
      <c r="AT132" s="151" t="s">
        <v>115</v>
      </c>
      <c r="AU132" s="151" t="s">
        <v>120</v>
      </c>
      <c r="AY132" s="14" t="s">
        <v>112</v>
      </c>
      <c r="BE132" s="152">
        <f t="shared" si="3"/>
        <v>0</v>
      </c>
      <c r="BF132" s="152">
        <f t="shared" si="4"/>
        <v>0</v>
      </c>
      <c r="BG132" s="152">
        <f t="shared" si="5"/>
        <v>0</v>
      </c>
      <c r="BH132" s="152">
        <f t="shared" si="6"/>
        <v>0</v>
      </c>
      <c r="BI132" s="152">
        <f t="shared" si="7"/>
        <v>0</v>
      </c>
      <c r="BJ132" s="14" t="s">
        <v>120</v>
      </c>
      <c r="BK132" s="153">
        <f t="shared" si="8"/>
        <v>0</v>
      </c>
      <c r="BL132" s="14" t="s">
        <v>119</v>
      </c>
      <c r="BM132" s="151" t="s">
        <v>136</v>
      </c>
    </row>
    <row r="133" spans="1:65" s="12" customFormat="1" ht="22.9" customHeight="1">
      <c r="B133" s="128"/>
      <c r="D133" s="129" t="s">
        <v>69</v>
      </c>
      <c r="E133" s="138" t="s">
        <v>137</v>
      </c>
      <c r="F133" s="138" t="s">
        <v>138</v>
      </c>
      <c r="J133" s="139">
        <f>SUM(J134:J135)</f>
        <v>0</v>
      </c>
      <c r="L133" s="128"/>
      <c r="M133" s="132"/>
      <c r="N133" s="133"/>
      <c r="O133" s="133"/>
      <c r="P133" s="134">
        <f>SUM(P134:P135)</f>
        <v>59.599699999999999</v>
      </c>
      <c r="Q133" s="133"/>
      <c r="R133" s="134">
        <f>SUM(R134:R135)</f>
        <v>8.0000000000000002E-3</v>
      </c>
      <c r="S133" s="133"/>
      <c r="T133" s="135">
        <f>SUM(T134:T135)</f>
        <v>0.02</v>
      </c>
      <c r="AR133" s="129" t="s">
        <v>75</v>
      </c>
      <c r="AT133" s="136" t="s">
        <v>69</v>
      </c>
      <c r="AU133" s="136" t="s">
        <v>75</v>
      </c>
      <c r="AY133" s="129" t="s">
        <v>112</v>
      </c>
      <c r="BK133" s="137">
        <f>SUM(BK134:BK135)</f>
        <v>0</v>
      </c>
    </row>
    <row r="134" spans="1:65" s="2" customFormat="1" ht="16.5" customHeight="1">
      <c r="A134" s="28"/>
      <c r="B134" s="140"/>
      <c r="C134" s="141">
        <v>7</v>
      </c>
      <c r="D134" s="141" t="s">
        <v>115</v>
      </c>
      <c r="E134" s="142" t="s">
        <v>139</v>
      </c>
      <c r="F134" s="143" t="s">
        <v>140</v>
      </c>
      <c r="G134" s="144" t="s">
        <v>124</v>
      </c>
      <c r="H134" s="145">
        <v>160</v>
      </c>
      <c r="I134" s="145"/>
      <c r="J134" s="145">
        <f>H134*I134</f>
        <v>0</v>
      </c>
      <c r="K134" s="146"/>
      <c r="L134" s="29"/>
      <c r="M134" s="147" t="s">
        <v>1</v>
      </c>
      <c r="N134" s="148" t="s">
        <v>36</v>
      </c>
      <c r="O134" s="149">
        <v>0.37201000000000001</v>
      </c>
      <c r="P134" s="149">
        <f>O134*H134</f>
        <v>59.521599999999999</v>
      </c>
      <c r="Q134" s="149">
        <v>5.0000000000000002E-5</v>
      </c>
      <c r="R134" s="149">
        <f>Q134*H134</f>
        <v>8.0000000000000002E-3</v>
      </c>
      <c r="S134" s="149">
        <v>0</v>
      </c>
      <c r="T134" s="150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1" t="s">
        <v>119</v>
      </c>
      <c r="AT134" s="151" t="s">
        <v>115</v>
      </c>
      <c r="AU134" s="151" t="s">
        <v>120</v>
      </c>
      <c r="AY134" s="14" t="s">
        <v>112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4" t="s">
        <v>120</v>
      </c>
      <c r="BK134" s="153">
        <f>ROUND(I134*H134,3)</f>
        <v>0</v>
      </c>
      <c r="BL134" s="14" t="s">
        <v>119</v>
      </c>
      <c r="BM134" s="151" t="s">
        <v>141</v>
      </c>
    </row>
    <row r="135" spans="1:65" s="2" customFormat="1" ht="33" customHeight="1">
      <c r="A135" s="28"/>
      <c r="B135" s="140"/>
      <c r="C135" s="141">
        <v>8</v>
      </c>
      <c r="D135" s="141" t="s">
        <v>115</v>
      </c>
      <c r="E135" s="142" t="s">
        <v>142</v>
      </c>
      <c r="F135" s="143" t="s">
        <v>143</v>
      </c>
      <c r="G135" s="144" t="s">
        <v>124</v>
      </c>
      <c r="H135" s="145">
        <v>2</v>
      </c>
      <c r="I135" s="145"/>
      <c r="J135" s="145">
        <f>H135*I135</f>
        <v>0</v>
      </c>
      <c r="K135" s="146"/>
      <c r="L135" s="29"/>
      <c r="M135" s="147" t="s">
        <v>1</v>
      </c>
      <c r="N135" s="148" t="s">
        <v>36</v>
      </c>
      <c r="O135" s="149">
        <v>3.9050000000000001E-2</v>
      </c>
      <c r="P135" s="149">
        <f>O135*H135</f>
        <v>7.8100000000000003E-2</v>
      </c>
      <c r="Q135" s="149">
        <v>0</v>
      </c>
      <c r="R135" s="149">
        <f>Q135*H135</f>
        <v>0</v>
      </c>
      <c r="S135" s="149">
        <v>0.01</v>
      </c>
      <c r="T135" s="150">
        <f>S135*H135</f>
        <v>0.02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1" t="s">
        <v>119</v>
      </c>
      <c r="AT135" s="151" t="s">
        <v>115</v>
      </c>
      <c r="AU135" s="151" t="s">
        <v>120</v>
      </c>
      <c r="AY135" s="14" t="s">
        <v>112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4" t="s">
        <v>120</v>
      </c>
      <c r="BK135" s="153">
        <f>ROUND(I135*H135,3)</f>
        <v>0</v>
      </c>
      <c r="BL135" s="14" t="s">
        <v>119</v>
      </c>
      <c r="BM135" s="151" t="s">
        <v>144</v>
      </c>
    </row>
    <row r="136" spans="1:65" s="12" customFormat="1" ht="22.9" customHeight="1">
      <c r="B136" s="128"/>
      <c r="D136" s="129" t="s">
        <v>69</v>
      </c>
      <c r="E136" s="138" t="s">
        <v>145</v>
      </c>
      <c r="F136" s="138" t="s">
        <v>146</v>
      </c>
      <c r="J136" s="139">
        <f>SUM(J137)</f>
        <v>0</v>
      </c>
      <c r="L136" s="128"/>
      <c r="M136" s="132"/>
      <c r="N136" s="133"/>
      <c r="O136" s="133"/>
      <c r="P136" s="134">
        <f>P137</f>
        <v>24.630000000000003</v>
      </c>
      <c r="Q136" s="133"/>
      <c r="R136" s="134">
        <f>R137</f>
        <v>0</v>
      </c>
      <c r="S136" s="133"/>
      <c r="T136" s="135">
        <f>T137</f>
        <v>0</v>
      </c>
      <c r="AR136" s="129" t="s">
        <v>75</v>
      </c>
      <c r="AT136" s="136" t="s">
        <v>69</v>
      </c>
      <c r="AU136" s="136" t="s">
        <v>75</v>
      </c>
      <c r="AY136" s="129" t="s">
        <v>112</v>
      </c>
      <c r="BK136" s="137">
        <f>BK137</f>
        <v>0</v>
      </c>
    </row>
    <row r="137" spans="1:65" s="2" customFormat="1" ht="21.75" customHeight="1">
      <c r="A137" s="28"/>
      <c r="B137" s="140"/>
      <c r="C137" s="141">
        <v>9</v>
      </c>
      <c r="D137" s="141" t="s">
        <v>115</v>
      </c>
      <c r="E137" s="142" t="s">
        <v>147</v>
      </c>
      <c r="F137" s="143" t="s">
        <v>148</v>
      </c>
      <c r="G137" s="144" t="s">
        <v>149</v>
      </c>
      <c r="H137" s="145">
        <v>10</v>
      </c>
      <c r="I137" s="145"/>
      <c r="J137" s="145">
        <f>H137*I137</f>
        <v>0</v>
      </c>
      <c r="K137" s="146"/>
      <c r="L137" s="29"/>
      <c r="M137" s="147" t="s">
        <v>1</v>
      </c>
      <c r="N137" s="148" t="s">
        <v>36</v>
      </c>
      <c r="O137" s="149">
        <v>2.4630000000000001</v>
      </c>
      <c r="P137" s="149">
        <f>O137*H137</f>
        <v>24.630000000000003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1" t="s">
        <v>119</v>
      </c>
      <c r="AT137" s="151" t="s">
        <v>115</v>
      </c>
      <c r="AU137" s="151" t="s">
        <v>120</v>
      </c>
      <c r="AY137" s="14" t="s">
        <v>112</v>
      </c>
      <c r="BE137" s="152">
        <f>IF(N137="základná",J137,0)</f>
        <v>0</v>
      </c>
      <c r="BF137" s="152">
        <f>IF(N137="znížená",J137,0)</f>
        <v>0</v>
      </c>
      <c r="BG137" s="152">
        <f>IF(N137="zákl. prenesená",J137,0)</f>
        <v>0</v>
      </c>
      <c r="BH137" s="152">
        <f>IF(N137="zníž. prenesená",J137,0)</f>
        <v>0</v>
      </c>
      <c r="BI137" s="152">
        <f>IF(N137="nulová",J137,0)</f>
        <v>0</v>
      </c>
      <c r="BJ137" s="14" t="s">
        <v>120</v>
      </c>
      <c r="BK137" s="153">
        <f>ROUND(I137*H137,3)</f>
        <v>0</v>
      </c>
      <c r="BL137" s="14" t="s">
        <v>119</v>
      </c>
      <c r="BM137" s="151" t="s">
        <v>150</v>
      </c>
    </row>
    <row r="138" spans="1:65" s="12" customFormat="1" ht="25.9" customHeight="1">
      <c r="B138" s="128"/>
      <c r="D138" s="129" t="s">
        <v>69</v>
      </c>
      <c r="E138" s="130" t="s">
        <v>151</v>
      </c>
      <c r="F138" s="130" t="s">
        <v>152</v>
      </c>
      <c r="J138" s="131">
        <f>BK138</f>
        <v>0</v>
      </c>
      <c r="L138" s="128"/>
      <c r="M138" s="132"/>
      <c r="N138" s="133"/>
      <c r="O138" s="133"/>
      <c r="P138" s="134">
        <f>P139+P156</f>
        <v>56.644956000000001</v>
      </c>
      <c r="Q138" s="133"/>
      <c r="R138" s="134">
        <f>R139+R156</f>
        <v>15.674039999999998</v>
      </c>
      <c r="S138" s="133"/>
      <c r="T138" s="135">
        <f>T139+T156</f>
        <v>0</v>
      </c>
      <c r="AR138" s="129" t="s">
        <v>120</v>
      </c>
      <c r="AT138" s="136" t="s">
        <v>69</v>
      </c>
      <c r="AU138" s="136" t="s">
        <v>70</v>
      </c>
      <c r="AY138" s="129" t="s">
        <v>112</v>
      </c>
      <c r="BK138" s="137">
        <f>BK139+BK156</f>
        <v>0</v>
      </c>
    </row>
    <row r="139" spans="1:65" s="12" customFormat="1" ht="22.9" customHeight="1">
      <c r="B139" s="128"/>
      <c r="D139" s="129" t="s">
        <v>69</v>
      </c>
      <c r="E139" s="138" t="s">
        <v>153</v>
      </c>
      <c r="F139" s="138" t="s">
        <v>154</v>
      </c>
      <c r="J139" s="139">
        <f>SUM(J140:J155)</f>
        <v>0</v>
      </c>
      <c r="L139" s="128"/>
      <c r="M139" s="132"/>
      <c r="N139" s="133"/>
      <c r="O139" s="133"/>
      <c r="P139" s="134">
        <f>SUM(P140:P155)</f>
        <v>51.642456000000003</v>
      </c>
      <c r="Q139" s="133"/>
      <c r="R139" s="134">
        <f>SUM(R140:R155)</f>
        <v>15.658039999999998</v>
      </c>
      <c r="S139" s="133"/>
      <c r="T139" s="135">
        <f>SUM(T140:T155)</f>
        <v>0</v>
      </c>
      <c r="AR139" s="129" t="s">
        <v>120</v>
      </c>
      <c r="AT139" s="136" t="s">
        <v>69</v>
      </c>
      <c r="AU139" s="136" t="s">
        <v>75</v>
      </c>
      <c r="AY139" s="129" t="s">
        <v>112</v>
      </c>
      <c r="BK139" s="137">
        <f>SUM(BK140:BK155)</f>
        <v>0</v>
      </c>
    </row>
    <row r="140" spans="1:65" s="2" customFormat="1" ht="21.75" customHeight="1">
      <c r="A140" s="28"/>
      <c r="B140" s="140"/>
      <c r="C140" s="141">
        <v>10</v>
      </c>
      <c r="D140" s="141" t="s">
        <v>115</v>
      </c>
      <c r="E140" s="142" t="s">
        <v>155</v>
      </c>
      <c r="F140" s="143" t="s">
        <v>156</v>
      </c>
      <c r="G140" s="144" t="s">
        <v>124</v>
      </c>
      <c r="H140" s="145">
        <v>200</v>
      </c>
      <c r="I140" s="145"/>
      <c r="J140" s="145">
        <f>H140*I140</f>
        <v>0</v>
      </c>
      <c r="K140" s="146"/>
      <c r="L140" s="29"/>
      <c r="M140" s="147" t="s">
        <v>1</v>
      </c>
      <c r="N140" s="148" t="s">
        <v>36</v>
      </c>
      <c r="O140" s="149">
        <v>1.303E-2</v>
      </c>
      <c r="P140" s="149">
        <f t="shared" ref="P140:P151" si="10">O140*H140</f>
        <v>2.6059999999999999</v>
      </c>
      <c r="Q140" s="149">
        <v>0</v>
      </c>
      <c r="R140" s="149">
        <f t="shared" ref="R140:R151" si="11">Q140*H140</f>
        <v>0</v>
      </c>
      <c r="S140" s="149">
        <v>0</v>
      </c>
      <c r="T140" s="150">
        <f t="shared" ref="T140:T151" si="12"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1" t="s">
        <v>157</v>
      </c>
      <c r="AT140" s="151" t="s">
        <v>115</v>
      </c>
      <c r="AU140" s="151" t="s">
        <v>120</v>
      </c>
      <c r="AY140" s="14" t="s">
        <v>112</v>
      </c>
      <c r="BE140" s="152">
        <f t="shared" ref="BE140:BE151" si="13">IF(N140="základná",J140,0)</f>
        <v>0</v>
      </c>
      <c r="BF140" s="152">
        <f t="shared" ref="BF140:BF151" si="14">IF(N140="znížená",J140,0)</f>
        <v>0</v>
      </c>
      <c r="BG140" s="152">
        <f t="shared" ref="BG140:BG151" si="15">IF(N140="zákl. prenesená",J140,0)</f>
        <v>0</v>
      </c>
      <c r="BH140" s="152">
        <f t="shared" ref="BH140:BH151" si="16">IF(N140="zníž. prenesená",J140,0)</f>
        <v>0</v>
      </c>
      <c r="BI140" s="152">
        <f t="shared" ref="BI140:BI151" si="17">IF(N140="nulová",J140,0)</f>
        <v>0</v>
      </c>
      <c r="BJ140" s="14" t="s">
        <v>120</v>
      </c>
      <c r="BK140" s="153">
        <f t="shared" ref="BK140:BK152" si="18">ROUND(I140*H140,3)</f>
        <v>0</v>
      </c>
      <c r="BL140" s="14" t="s">
        <v>157</v>
      </c>
      <c r="BM140" s="151" t="s">
        <v>158</v>
      </c>
    </row>
    <row r="141" spans="1:65" s="2" customFormat="1" ht="16.5" customHeight="1">
      <c r="A141" s="28"/>
      <c r="B141" s="140"/>
      <c r="C141" s="154">
        <v>11</v>
      </c>
      <c r="D141" s="154" t="s">
        <v>159</v>
      </c>
      <c r="E141" s="155" t="s">
        <v>210</v>
      </c>
      <c r="F141" s="156" t="s">
        <v>208</v>
      </c>
      <c r="G141" s="157" t="s">
        <v>118</v>
      </c>
      <c r="H141" s="158">
        <v>12</v>
      </c>
      <c r="I141" s="158"/>
      <c r="J141" s="145">
        <f t="shared" ref="J141:J155" si="19">H141*I141</f>
        <v>0</v>
      </c>
      <c r="K141" s="159"/>
      <c r="L141" s="160"/>
      <c r="M141" s="161" t="s">
        <v>1</v>
      </c>
      <c r="N141" s="162" t="s">
        <v>36</v>
      </c>
      <c r="O141" s="149">
        <v>0</v>
      </c>
      <c r="P141" s="149">
        <f t="shared" si="10"/>
        <v>0</v>
      </c>
      <c r="Q141" s="149">
        <v>1</v>
      </c>
      <c r="R141" s="149">
        <f t="shared" si="11"/>
        <v>12</v>
      </c>
      <c r="S141" s="149">
        <v>0</v>
      </c>
      <c r="T141" s="150">
        <f t="shared" si="12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1" t="s">
        <v>160</v>
      </c>
      <c r="AT141" s="151" t="s">
        <v>159</v>
      </c>
      <c r="AU141" s="151" t="s">
        <v>120</v>
      </c>
      <c r="AY141" s="14" t="s">
        <v>112</v>
      </c>
      <c r="BE141" s="152">
        <f t="shared" si="13"/>
        <v>0</v>
      </c>
      <c r="BF141" s="152">
        <f t="shared" si="14"/>
        <v>0</v>
      </c>
      <c r="BG141" s="152">
        <f t="shared" si="15"/>
        <v>0</v>
      </c>
      <c r="BH141" s="152">
        <f t="shared" si="16"/>
        <v>0</v>
      </c>
      <c r="BI141" s="152">
        <f t="shared" si="17"/>
        <v>0</v>
      </c>
      <c r="BJ141" s="14" t="s">
        <v>120</v>
      </c>
      <c r="BK141" s="153">
        <f t="shared" si="18"/>
        <v>0</v>
      </c>
      <c r="BL141" s="14" t="s">
        <v>157</v>
      </c>
      <c r="BM141" s="151" t="s">
        <v>161</v>
      </c>
    </row>
    <row r="142" spans="1:65" s="2" customFormat="1" ht="21.75" customHeight="1">
      <c r="A142" s="28"/>
      <c r="B142" s="140"/>
      <c r="C142" s="141">
        <v>12</v>
      </c>
      <c r="D142" s="141" t="s">
        <v>115</v>
      </c>
      <c r="E142" s="142" t="s">
        <v>162</v>
      </c>
      <c r="F142" s="143" t="s">
        <v>163</v>
      </c>
      <c r="G142" s="144" t="s">
        <v>124</v>
      </c>
      <c r="H142" s="145">
        <v>200</v>
      </c>
      <c r="I142" s="145"/>
      <c r="J142" s="145">
        <f t="shared" si="19"/>
        <v>0</v>
      </c>
      <c r="K142" s="146"/>
      <c r="L142" s="29"/>
      <c r="M142" s="147" t="s">
        <v>1</v>
      </c>
      <c r="N142" s="148" t="s">
        <v>36</v>
      </c>
      <c r="O142" s="149">
        <v>1.61E-2</v>
      </c>
      <c r="P142" s="149">
        <f t="shared" si="10"/>
        <v>3.2199999999999998</v>
      </c>
      <c r="Q142" s="149">
        <v>0</v>
      </c>
      <c r="R142" s="149">
        <f t="shared" si="11"/>
        <v>0</v>
      </c>
      <c r="S142" s="149">
        <v>0</v>
      </c>
      <c r="T142" s="150">
        <f t="shared" si="12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1" t="s">
        <v>157</v>
      </c>
      <c r="AT142" s="151" t="s">
        <v>115</v>
      </c>
      <c r="AU142" s="151" t="s">
        <v>120</v>
      </c>
      <c r="AY142" s="14" t="s">
        <v>112</v>
      </c>
      <c r="BE142" s="152">
        <f t="shared" si="13"/>
        <v>0</v>
      </c>
      <c r="BF142" s="152">
        <f t="shared" si="14"/>
        <v>0</v>
      </c>
      <c r="BG142" s="152">
        <f t="shared" si="15"/>
        <v>0</v>
      </c>
      <c r="BH142" s="152">
        <f t="shared" si="16"/>
        <v>0</v>
      </c>
      <c r="BI142" s="152">
        <f t="shared" si="17"/>
        <v>0</v>
      </c>
      <c r="BJ142" s="14" t="s">
        <v>120</v>
      </c>
      <c r="BK142" s="153">
        <f t="shared" si="18"/>
        <v>0</v>
      </c>
      <c r="BL142" s="14" t="s">
        <v>157</v>
      </c>
      <c r="BM142" s="151" t="s">
        <v>164</v>
      </c>
    </row>
    <row r="143" spans="1:65" s="2" customFormat="1" ht="21.75" customHeight="1">
      <c r="A143" s="28"/>
      <c r="B143" s="140"/>
      <c r="C143" s="154">
        <v>13</v>
      </c>
      <c r="D143" s="154" t="s">
        <v>159</v>
      </c>
      <c r="E143" s="155" t="s">
        <v>211</v>
      </c>
      <c r="F143" s="156" t="s">
        <v>209</v>
      </c>
      <c r="G143" s="157" t="s">
        <v>118</v>
      </c>
      <c r="H143" s="158">
        <v>11</v>
      </c>
      <c r="I143" s="158"/>
      <c r="J143" s="145">
        <f t="shared" si="19"/>
        <v>0</v>
      </c>
      <c r="K143" s="159"/>
      <c r="L143" s="160"/>
      <c r="M143" s="161" t="s">
        <v>1</v>
      </c>
      <c r="N143" s="162" t="s">
        <v>36</v>
      </c>
      <c r="O143" s="149">
        <v>0</v>
      </c>
      <c r="P143" s="149">
        <f t="shared" si="10"/>
        <v>0</v>
      </c>
      <c r="Q143" s="149">
        <v>1E-3</v>
      </c>
      <c r="R143" s="149">
        <f t="shared" si="11"/>
        <v>1.0999999999999999E-2</v>
      </c>
      <c r="S143" s="149">
        <v>0</v>
      </c>
      <c r="T143" s="150">
        <f t="shared" si="12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1" t="s">
        <v>160</v>
      </c>
      <c r="AT143" s="151" t="s">
        <v>159</v>
      </c>
      <c r="AU143" s="151" t="s">
        <v>120</v>
      </c>
      <c r="AY143" s="14" t="s">
        <v>112</v>
      </c>
      <c r="BE143" s="152">
        <f t="shared" si="13"/>
        <v>0</v>
      </c>
      <c r="BF143" s="152">
        <f t="shared" si="14"/>
        <v>0</v>
      </c>
      <c r="BG143" s="152">
        <f t="shared" si="15"/>
        <v>0</v>
      </c>
      <c r="BH143" s="152">
        <f t="shared" si="16"/>
        <v>0</v>
      </c>
      <c r="BI143" s="152">
        <f t="shared" si="17"/>
        <v>0</v>
      </c>
      <c r="BJ143" s="14" t="s">
        <v>120</v>
      </c>
      <c r="BK143" s="153">
        <f t="shared" si="18"/>
        <v>0</v>
      </c>
      <c r="BL143" s="14" t="s">
        <v>157</v>
      </c>
      <c r="BM143" s="151" t="s">
        <v>165</v>
      </c>
    </row>
    <row r="144" spans="1:65" s="2" customFormat="1" ht="21.75" customHeight="1">
      <c r="A144" s="28"/>
      <c r="B144" s="140"/>
      <c r="C144" s="141">
        <v>14</v>
      </c>
      <c r="D144" s="141" t="s">
        <v>115</v>
      </c>
      <c r="E144" s="142" t="s">
        <v>167</v>
      </c>
      <c r="F144" s="143" t="s">
        <v>168</v>
      </c>
      <c r="G144" s="144" t="s">
        <v>124</v>
      </c>
      <c r="H144" s="145">
        <v>25</v>
      </c>
      <c r="I144" s="145"/>
      <c r="J144" s="145">
        <f t="shared" si="19"/>
        <v>0</v>
      </c>
      <c r="K144" s="146"/>
      <c r="L144" s="29"/>
      <c r="M144" s="147" t="s">
        <v>1</v>
      </c>
      <c r="N144" s="148" t="s">
        <v>36</v>
      </c>
      <c r="O144" s="149">
        <v>1.6029999999999999E-2</v>
      </c>
      <c r="P144" s="149">
        <f t="shared" si="10"/>
        <v>0.40075</v>
      </c>
      <c r="Q144" s="149">
        <v>0</v>
      </c>
      <c r="R144" s="149">
        <f t="shared" si="11"/>
        <v>0</v>
      </c>
      <c r="S144" s="149">
        <v>0</v>
      </c>
      <c r="T144" s="150">
        <f t="shared" si="12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1" t="s">
        <v>157</v>
      </c>
      <c r="AT144" s="151" t="s">
        <v>115</v>
      </c>
      <c r="AU144" s="151" t="s">
        <v>120</v>
      </c>
      <c r="AY144" s="14" t="s">
        <v>112</v>
      </c>
      <c r="BE144" s="152">
        <f t="shared" si="13"/>
        <v>0</v>
      </c>
      <c r="BF144" s="152">
        <f t="shared" si="14"/>
        <v>0</v>
      </c>
      <c r="BG144" s="152">
        <f t="shared" si="15"/>
        <v>0</v>
      </c>
      <c r="BH144" s="152">
        <f t="shared" si="16"/>
        <v>0</v>
      </c>
      <c r="BI144" s="152">
        <f t="shared" si="17"/>
        <v>0</v>
      </c>
      <c r="BJ144" s="14" t="s">
        <v>120</v>
      </c>
      <c r="BK144" s="153">
        <f t="shared" si="18"/>
        <v>0</v>
      </c>
      <c r="BL144" s="14" t="s">
        <v>157</v>
      </c>
      <c r="BM144" s="151" t="s">
        <v>169</v>
      </c>
    </row>
    <row r="145" spans="1:65" s="2" customFormat="1" ht="16.5" customHeight="1">
      <c r="A145" s="28"/>
      <c r="B145" s="140"/>
      <c r="C145" s="154" t="s">
        <v>113</v>
      </c>
      <c r="D145" s="154" t="s">
        <v>159</v>
      </c>
      <c r="E145" s="155" t="s">
        <v>212</v>
      </c>
      <c r="F145" s="156" t="s">
        <v>208</v>
      </c>
      <c r="G145" s="157" t="s">
        <v>118</v>
      </c>
      <c r="H145" s="158">
        <v>2</v>
      </c>
      <c r="I145" s="158"/>
      <c r="J145" s="145">
        <f t="shared" si="19"/>
        <v>0</v>
      </c>
      <c r="K145" s="159"/>
      <c r="L145" s="160"/>
      <c r="M145" s="161" t="s">
        <v>1</v>
      </c>
      <c r="N145" s="162" t="s">
        <v>36</v>
      </c>
      <c r="O145" s="149">
        <v>0</v>
      </c>
      <c r="P145" s="149">
        <f t="shared" si="10"/>
        <v>0</v>
      </c>
      <c r="Q145" s="149">
        <v>1</v>
      </c>
      <c r="R145" s="149">
        <f t="shared" si="11"/>
        <v>2</v>
      </c>
      <c r="S145" s="149">
        <v>0</v>
      </c>
      <c r="T145" s="150">
        <f t="shared" si="12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1" t="s">
        <v>160</v>
      </c>
      <c r="AT145" s="151" t="s">
        <v>159</v>
      </c>
      <c r="AU145" s="151" t="s">
        <v>120</v>
      </c>
      <c r="AY145" s="14" t="s">
        <v>112</v>
      </c>
      <c r="BE145" s="152">
        <f t="shared" si="13"/>
        <v>0</v>
      </c>
      <c r="BF145" s="152">
        <f t="shared" si="14"/>
        <v>0</v>
      </c>
      <c r="BG145" s="152">
        <f t="shared" si="15"/>
        <v>0</v>
      </c>
      <c r="BH145" s="152">
        <f t="shared" si="16"/>
        <v>0</v>
      </c>
      <c r="BI145" s="152">
        <f t="shared" si="17"/>
        <v>0</v>
      </c>
      <c r="BJ145" s="14" t="s">
        <v>120</v>
      </c>
      <c r="BK145" s="153">
        <f t="shared" si="18"/>
        <v>0</v>
      </c>
      <c r="BL145" s="14" t="s">
        <v>157</v>
      </c>
      <c r="BM145" s="151" t="s">
        <v>170</v>
      </c>
    </row>
    <row r="146" spans="1:65" s="2" customFormat="1" ht="21.75" customHeight="1">
      <c r="A146" s="28"/>
      <c r="B146" s="140"/>
      <c r="C146" s="141" t="s">
        <v>171</v>
      </c>
      <c r="D146" s="141" t="s">
        <v>115</v>
      </c>
      <c r="E146" s="142" t="s">
        <v>172</v>
      </c>
      <c r="F146" s="143" t="s">
        <v>173</v>
      </c>
      <c r="G146" s="144" t="s">
        <v>124</v>
      </c>
      <c r="H146" s="145">
        <v>25</v>
      </c>
      <c r="I146" s="145"/>
      <c r="J146" s="145">
        <f t="shared" si="19"/>
        <v>0</v>
      </c>
      <c r="K146" s="146"/>
      <c r="L146" s="29"/>
      <c r="M146" s="147" t="s">
        <v>1</v>
      </c>
      <c r="N146" s="148" t="s">
        <v>36</v>
      </c>
      <c r="O146" s="149">
        <v>2.0109999999999999E-2</v>
      </c>
      <c r="P146" s="149">
        <f t="shared" si="10"/>
        <v>0.50275000000000003</v>
      </c>
      <c r="Q146" s="149">
        <v>0</v>
      </c>
      <c r="R146" s="149">
        <f t="shared" si="11"/>
        <v>0</v>
      </c>
      <c r="S146" s="149">
        <v>0</v>
      </c>
      <c r="T146" s="150">
        <f t="shared" si="12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1" t="s">
        <v>157</v>
      </c>
      <c r="AT146" s="151" t="s">
        <v>115</v>
      </c>
      <c r="AU146" s="151" t="s">
        <v>120</v>
      </c>
      <c r="AY146" s="14" t="s">
        <v>112</v>
      </c>
      <c r="BE146" s="152">
        <f t="shared" si="13"/>
        <v>0</v>
      </c>
      <c r="BF146" s="152">
        <f t="shared" si="14"/>
        <v>0</v>
      </c>
      <c r="BG146" s="152">
        <f t="shared" si="15"/>
        <v>0</v>
      </c>
      <c r="BH146" s="152">
        <f t="shared" si="16"/>
        <v>0</v>
      </c>
      <c r="BI146" s="152">
        <f t="shared" si="17"/>
        <v>0</v>
      </c>
      <c r="BJ146" s="14" t="s">
        <v>120</v>
      </c>
      <c r="BK146" s="153">
        <f t="shared" si="18"/>
        <v>0</v>
      </c>
      <c r="BL146" s="14" t="s">
        <v>157</v>
      </c>
      <c r="BM146" s="151" t="s">
        <v>174</v>
      </c>
    </row>
    <row r="147" spans="1:65" s="2" customFormat="1" ht="33" customHeight="1">
      <c r="A147" s="28"/>
      <c r="B147" s="140"/>
      <c r="C147" s="154" t="s">
        <v>175</v>
      </c>
      <c r="D147" s="154" t="s">
        <v>159</v>
      </c>
      <c r="E147" s="155" t="s">
        <v>213</v>
      </c>
      <c r="F147" s="156" t="s">
        <v>209</v>
      </c>
      <c r="G147" s="157" t="s">
        <v>118</v>
      </c>
      <c r="H147" s="158">
        <v>4</v>
      </c>
      <c r="I147" s="158"/>
      <c r="J147" s="145">
        <f t="shared" si="19"/>
        <v>0</v>
      </c>
      <c r="K147" s="159"/>
      <c r="L147" s="160"/>
      <c r="M147" s="161" t="s">
        <v>1</v>
      </c>
      <c r="N147" s="162" t="s">
        <v>36</v>
      </c>
      <c r="O147" s="149">
        <v>0</v>
      </c>
      <c r="P147" s="149">
        <f t="shared" si="10"/>
        <v>0</v>
      </c>
      <c r="Q147" s="149">
        <v>1E-3</v>
      </c>
      <c r="R147" s="149">
        <f t="shared" si="11"/>
        <v>4.0000000000000001E-3</v>
      </c>
      <c r="S147" s="149">
        <v>0</v>
      </c>
      <c r="T147" s="150">
        <f t="shared" si="12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1" t="s">
        <v>160</v>
      </c>
      <c r="AT147" s="151" t="s">
        <v>159</v>
      </c>
      <c r="AU147" s="151" t="s">
        <v>120</v>
      </c>
      <c r="AY147" s="14" t="s">
        <v>112</v>
      </c>
      <c r="BE147" s="152">
        <f t="shared" si="13"/>
        <v>0</v>
      </c>
      <c r="BF147" s="152">
        <f t="shared" si="14"/>
        <v>0</v>
      </c>
      <c r="BG147" s="152">
        <f t="shared" si="15"/>
        <v>0</v>
      </c>
      <c r="BH147" s="152">
        <f t="shared" si="16"/>
        <v>0</v>
      </c>
      <c r="BI147" s="152">
        <f t="shared" si="17"/>
        <v>0</v>
      </c>
      <c r="BJ147" s="14" t="s">
        <v>120</v>
      </c>
      <c r="BK147" s="153">
        <f t="shared" si="18"/>
        <v>0</v>
      </c>
      <c r="BL147" s="14" t="s">
        <v>157</v>
      </c>
      <c r="BM147" s="151" t="s">
        <v>176</v>
      </c>
    </row>
    <row r="148" spans="1:65" s="2" customFormat="1" ht="21.75" customHeight="1">
      <c r="A148" s="28"/>
      <c r="B148" s="140"/>
      <c r="C148" s="141" t="s">
        <v>137</v>
      </c>
      <c r="D148" s="141" t="s">
        <v>115</v>
      </c>
      <c r="E148" s="142" t="s">
        <v>177</v>
      </c>
      <c r="F148" s="143" t="s">
        <v>178</v>
      </c>
      <c r="G148" s="144" t="s">
        <v>124</v>
      </c>
      <c r="H148" s="145">
        <v>160</v>
      </c>
      <c r="I148" s="145"/>
      <c r="J148" s="145">
        <f t="shared" si="19"/>
        <v>0</v>
      </c>
      <c r="K148" s="146"/>
      <c r="L148" s="29"/>
      <c r="M148" s="147" t="s">
        <v>1</v>
      </c>
      <c r="N148" s="148" t="s">
        <v>36</v>
      </c>
      <c r="O148" s="149">
        <v>0.21099000000000001</v>
      </c>
      <c r="P148" s="149">
        <f t="shared" si="10"/>
        <v>33.758400000000002</v>
      </c>
      <c r="Q148" s="149">
        <v>5.4000000000000001E-4</v>
      </c>
      <c r="R148" s="149">
        <f t="shared" si="11"/>
        <v>8.6400000000000005E-2</v>
      </c>
      <c r="S148" s="149">
        <v>0</v>
      </c>
      <c r="T148" s="150">
        <f t="shared" si="12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1" t="s">
        <v>157</v>
      </c>
      <c r="AT148" s="151" t="s">
        <v>115</v>
      </c>
      <c r="AU148" s="151" t="s">
        <v>120</v>
      </c>
      <c r="AY148" s="14" t="s">
        <v>112</v>
      </c>
      <c r="BE148" s="152">
        <f t="shared" si="13"/>
        <v>0</v>
      </c>
      <c r="BF148" s="152">
        <f t="shared" si="14"/>
        <v>0</v>
      </c>
      <c r="BG148" s="152">
        <f t="shared" si="15"/>
        <v>0</v>
      </c>
      <c r="BH148" s="152">
        <f t="shared" si="16"/>
        <v>0</v>
      </c>
      <c r="BI148" s="152">
        <f t="shared" si="17"/>
        <v>0</v>
      </c>
      <c r="BJ148" s="14" t="s">
        <v>120</v>
      </c>
      <c r="BK148" s="153">
        <f t="shared" si="18"/>
        <v>0</v>
      </c>
      <c r="BL148" s="14" t="s">
        <v>157</v>
      </c>
      <c r="BM148" s="151" t="s">
        <v>179</v>
      </c>
    </row>
    <row r="149" spans="1:65" s="2" customFormat="1" ht="21.75" customHeight="1">
      <c r="A149" s="28"/>
      <c r="B149" s="140"/>
      <c r="C149" s="154" t="s">
        <v>180</v>
      </c>
      <c r="D149" s="154" t="s">
        <v>159</v>
      </c>
      <c r="E149" s="155" t="s">
        <v>215</v>
      </c>
      <c r="F149" s="156" t="s">
        <v>214</v>
      </c>
      <c r="G149" s="157" t="s">
        <v>124</v>
      </c>
      <c r="H149" s="158">
        <v>166</v>
      </c>
      <c r="I149" s="158"/>
      <c r="J149" s="145">
        <f t="shared" si="19"/>
        <v>0</v>
      </c>
      <c r="K149" s="159"/>
      <c r="L149" s="160"/>
      <c r="M149" s="161" t="s">
        <v>1</v>
      </c>
      <c r="N149" s="162" t="s">
        <v>36</v>
      </c>
      <c r="O149" s="149">
        <v>0</v>
      </c>
      <c r="P149" s="149">
        <f t="shared" si="10"/>
        <v>0</v>
      </c>
      <c r="Q149" s="149">
        <v>7.4400000000000004E-3</v>
      </c>
      <c r="R149" s="149">
        <f t="shared" si="11"/>
        <v>1.2350400000000001</v>
      </c>
      <c r="S149" s="149">
        <v>0</v>
      </c>
      <c r="T149" s="150">
        <f t="shared" si="12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1" t="s">
        <v>160</v>
      </c>
      <c r="AT149" s="151" t="s">
        <v>159</v>
      </c>
      <c r="AU149" s="151" t="s">
        <v>120</v>
      </c>
      <c r="AY149" s="14" t="s">
        <v>112</v>
      </c>
      <c r="BE149" s="152">
        <f t="shared" si="13"/>
        <v>0</v>
      </c>
      <c r="BF149" s="152">
        <f t="shared" si="14"/>
        <v>0</v>
      </c>
      <c r="BG149" s="152">
        <f t="shared" si="15"/>
        <v>0</v>
      </c>
      <c r="BH149" s="152">
        <f t="shared" si="16"/>
        <v>0</v>
      </c>
      <c r="BI149" s="152">
        <f t="shared" si="17"/>
        <v>0</v>
      </c>
      <c r="BJ149" s="14" t="s">
        <v>120</v>
      </c>
      <c r="BK149" s="153">
        <f t="shared" si="18"/>
        <v>0</v>
      </c>
      <c r="BL149" s="14" t="s">
        <v>157</v>
      </c>
      <c r="BM149" s="151" t="s">
        <v>181</v>
      </c>
    </row>
    <row r="150" spans="1:65" s="2" customFormat="1" ht="21.75" customHeight="1">
      <c r="A150" s="28"/>
      <c r="B150" s="140"/>
      <c r="C150" s="141" t="s">
        <v>182</v>
      </c>
      <c r="D150" s="141" t="s">
        <v>115</v>
      </c>
      <c r="E150" s="142" t="s">
        <v>183</v>
      </c>
      <c r="F150" s="143" t="s">
        <v>184</v>
      </c>
      <c r="G150" s="144" t="s">
        <v>124</v>
      </c>
      <c r="H150" s="145">
        <v>35</v>
      </c>
      <c r="I150" s="145"/>
      <c r="J150" s="145">
        <f t="shared" si="19"/>
        <v>0</v>
      </c>
      <c r="K150" s="146"/>
      <c r="L150" s="29"/>
      <c r="M150" s="147" t="s">
        <v>1</v>
      </c>
      <c r="N150" s="148" t="s">
        <v>36</v>
      </c>
      <c r="O150" s="149">
        <v>0.23100999999999999</v>
      </c>
      <c r="P150" s="149">
        <f t="shared" si="10"/>
        <v>8.08535</v>
      </c>
      <c r="Q150" s="149">
        <v>5.4000000000000001E-4</v>
      </c>
      <c r="R150" s="149">
        <f t="shared" si="11"/>
        <v>1.89E-2</v>
      </c>
      <c r="S150" s="149">
        <v>0</v>
      </c>
      <c r="T150" s="150">
        <f t="shared" si="12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1" t="s">
        <v>157</v>
      </c>
      <c r="AT150" s="151" t="s">
        <v>115</v>
      </c>
      <c r="AU150" s="151" t="s">
        <v>120</v>
      </c>
      <c r="AY150" s="14" t="s">
        <v>112</v>
      </c>
      <c r="BE150" s="152">
        <f t="shared" si="13"/>
        <v>0</v>
      </c>
      <c r="BF150" s="152">
        <f t="shared" si="14"/>
        <v>0</v>
      </c>
      <c r="BG150" s="152">
        <f t="shared" si="15"/>
        <v>0</v>
      </c>
      <c r="BH150" s="152">
        <f t="shared" si="16"/>
        <v>0</v>
      </c>
      <c r="BI150" s="152">
        <f t="shared" si="17"/>
        <v>0</v>
      </c>
      <c r="BJ150" s="14" t="s">
        <v>120</v>
      </c>
      <c r="BK150" s="153">
        <f t="shared" si="18"/>
        <v>0</v>
      </c>
      <c r="BL150" s="14" t="s">
        <v>157</v>
      </c>
      <c r="BM150" s="151" t="s">
        <v>185</v>
      </c>
    </row>
    <row r="151" spans="1:65" s="2" customFormat="1" ht="21.75" customHeight="1">
      <c r="A151" s="28"/>
      <c r="B151" s="140"/>
      <c r="C151" s="154" t="s">
        <v>186</v>
      </c>
      <c r="D151" s="154" t="s">
        <v>159</v>
      </c>
      <c r="E151" s="155" t="s">
        <v>216</v>
      </c>
      <c r="F151" s="156" t="s">
        <v>214</v>
      </c>
      <c r="G151" s="157" t="s">
        <v>124</v>
      </c>
      <c r="H151" s="158">
        <v>40</v>
      </c>
      <c r="I151" s="158"/>
      <c r="J151" s="145">
        <f t="shared" si="19"/>
        <v>0</v>
      </c>
      <c r="K151" s="159"/>
      <c r="L151" s="160"/>
      <c r="M151" s="161" t="s">
        <v>1</v>
      </c>
      <c r="N151" s="162" t="s">
        <v>36</v>
      </c>
      <c r="O151" s="149">
        <v>0</v>
      </c>
      <c r="P151" s="149">
        <f t="shared" si="10"/>
        <v>0</v>
      </c>
      <c r="Q151" s="149">
        <v>7.4400000000000004E-3</v>
      </c>
      <c r="R151" s="149">
        <f t="shared" si="11"/>
        <v>0.29760000000000003</v>
      </c>
      <c r="S151" s="149">
        <v>0</v>
      </c>
      <c r="T151" s="150">
        <f t="shared" si="12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1" t="s">
        <v>160</v>
      </c>
      <c r="AT151" s="151" t="s">
        <v>159</v>
      </c>
      <c r="AU151" s="151" t="s">
        <v>120</v>
      </c>
      <c r="AY151" s="14" t="s">
        <v>112</v>
      </c>
      <c r="BE151" s="152">
        <f t="shared" si="13"/>
        <v>0</v>
      </c>
      <c r="BF151" s="152">
        <f t="shared" si="14"/>
        <v>0</v>
      </c>
      <c r="BG151" s="152">
        <f t="shared" si="15"/>
        <v>0</v>
      </c>
      <c r="BH151" s="152">
        <f t="shared" si="16"/>
        <v>0</v>
      </c>
      <c r="BI151" s="152">
        <f t="shared" si="17"/>
        <v>0</v>
      </c>
      <c r="BJ151" s="14" t="s">
        <v>120</v>
      </c>
      <c r="BK151" s="153">
        <f t="shared" si="18"/>
        <v>0</v>
      </c>
      <c r="BL151" s="14" t="s">
        <v>157</v>
      </c>
      <c r="BM151" s="151" t="s">
        <v>187</v>
      </c>
    </row>
    <row r="152" spans="1:65" s="2" customFormat="1" ht="21.75" customHeight="1">
      <c r="A152" s="28"/>
      <c r="B152" s="140"/>
      <c r="C152" s="167"/>
      <c r="D152" s="167"/>
      <c r="E152" s="168" t="s">
        <v>219</v>
      </c>
      <c r="F152" s="169" t="s">
        <v>220</v>
      </c>
      <c r="G152" s="170" t="s">
        <v>124</v>
      </c>
      <c r="H152" s="171">
        <v>200</v>
      </c>
      <c r="I152" s="171"/>
      <c r="J152" s="145">
        <f t="shared" si="19"/>
        <v>0</v>
      </c>
      <c r="K152" s="159"/>
      <c r="L152" s="160"/>
      <c r="M152" s="161"/>
      <c r="N152" s="162"/>
      <c r="O152" s="149"/>
      <c r="P152" s="149"/>
      <c r="Q152" s="149"/>
      <c r="R152" s="149"/>
      <c r="S152" s="149"/>
      <c r="T152" s="150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1"/>
      <c r="AT152" s="151"/>
      <c r="AU152" s="151"/>
      <c r="AY152" s="14"/>
      <c r="BE152" s="152"/>
      <c r="BF152" s="152"/>
      <c r="BG152" s="152"/>
      <c r="BH152" s="152"/>
      <c r="BI152" s="152"/>
      <c r="BJ152" s="14"/>
      <c r="BK152" s="153">
        <f t="shared" si="18"/>
        <v>0</v>
      </c>
      <c r="BL152" s="14"/>
      <c r="BM152" s="151"/>
    </row>
    <row r="153" spans="1:65" s="2" customFormat="1" ht="21.75" customHeight="1">
      <c r="A153" s="28"/>
      <c r="B153" s="140"/>
      <c r="C153" s="154"/>
      <c r="D153" s="154"/>
      <c r="E153" s="172" t="s">
        <v>221</v>
      </c>
      <c r="F153" s="169" t="s">
        <v>222</v>
      </c>
      <c r="G153" s="173" t="s">
        <v>118</v>
      </c>
      <c r="H153" s="158">
        <v>5</v>
      </c>
      <c r="I153" s="158"/>
      <c r="J153" s="145">
        <f t="shared" si="19"/>
        <v>0</v>
      </c>
      <c r="K153" s="159"/>
      <c r="L153" s="160"/>
      <c r="M153" s="161"/>
      <c r="N153" s="162"/>
      <c r="O153" s="149"/>
      <c r="P153" s="149"/>
      <c r="Q153" s="149"/>
      <c r="R153" s="149"/>
      <c r="S153" s="149"/>
      <c r="T153" s="150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1"/>
      <c r="AT153" s="151"/>
      <c r="AU153" s="151"/>
      <c r="AY153" s="14"/>
      <c r="BE153" s="152"/>
      <c r="BF153" s="152"/>
      <c r="BG153" s="152"/>
      <c r="BH153" s="152"/>
      <c r="BI153" s="152"/>
      <c r="BJ153" s="14"/>
      <c r="BK153" s="153"/>
      <c r="BL153" s="14"/>
      <c r="BM153" s="151"/>
    </row>
    <row r="154" spans="1:65" s="2" customFormat="1" ht="21.75" customHeight="1">
      <c r="A154" s="28"/>
      <c r="B154" s="140"/>
      <c r="C154" s="141" t="s">
        <v>188</v>
      </c>
      <c r="D154" s="141" t="s">
        <v>115</v>
      </c>
      <c r="E154" s="142" t="s">
        <v>217</v>
      </c>
      <c r="F154" s="143" t="s">
        <v>218</v>
      </c>
      <c r="G154" s="144" t="s">
        <v>118</v>
      </c>
      <c r="H154" s="145">
        <v>15</v>
      </c>
      <c r="I154" s="145"/>
      <c r="J154" s="145">
        <f t="shared" si="19"/>
        <v>0</v>
      </c>
      <c r="K154" s="146"/>
      <c r="L154" s="29"/>
      <c r="M154" s="147" t="s">
        <v>1</v>
      </c>
      <c r="N154" s="148" t="s">
        <v>36</v>
      </c>
      <c r="O154" s="149">
        <v>6.9370000000000001E-2</v>
      </c>
      <c r="P154" s="149">
        <f>O154*H154</f>
        <v>1.0405500000000001</v>
      </c>
      <c r="Q154" s="149">
        <v>3.4000000000000002E-4</v>
      </c>
      <c r="R154" s="149">
        <f>Q154*H154</f>
        <v>5.1000000000000004E-3</v>
      </c>
      <c r="S154" s="149">
        <v>0</v>
      </c>
      <c r="T154" s="150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1" t="s">
        <v>157</v>
      </c>
      <c r="AT154" s="151" t="s">
        <v>115</v>
      </c>
      <c r="AU154" s="151" t="s">
        <v>120</v>
      </c>
      <c r="AY154" s="14" t="s">
        <v>112</v>
      </c>
      <c r="BE154" s="152">
        <f>IF(N154="základná",J154,0)</f>
        <v>0</v>
      </c>
      <c r="BF154" s="152">
        <f>IF(N154="znížená",J154,0)</f>
        <v>0</v>
      </c>
      <c r="BG154" s="152">
        <f>IF(N154="zákl. prenesená",J154,0)</f>
        <v>0</v>
      </c>
      <c r="BH154" s="152">
        <f>IF(N154="zníž. prenesená",J154,0)</f>
        <v>0</v>
      </c>
      <c r="BI154" s="152">
        <f>IF(N154="nulová",J154,0)</f>
        <v>0</v>
      </c>
      <c r="BJ154" s="14" t="s">
        <v>120</v>
      </c>
      <c r="BK154" s="153">
        <f>ROUND(I154*H154,3)</f>
        <v>0</v>
      </c>
      <c r="BL154" s="14" t="s">
        <v>157</v>
      </c>
      <c r="BM154" s="151" t="s">
        <v>190</v>
      </c>
    </row>
    <row r="155" spans="1:65" s="2" customFormat="1" ht="21.75" customHeight="1">
      <c r="A155" s="28"/>
      <c r="B155" s="140"/>
      <c r="C155" s="141" t="s">
        <v>191</v>
      </c>
      <c r="D155" s="141" t="s">
        <v>115</v>
      </c>
      <c r="E155" s="142" t="s">
        <v>192</v>
      </c>
      <c r="F155" s="143" t="s">
        <v>193</v>
      </c>
      <c r="G155" s="144" t="s">
        <v>149</v>
      </c>
      <c r="H155" s="145">
        <v>1.228</v>
      </c>
      <c r="I155" s="145"/>
      <c r="J155" s="145">
        <f t="shared" si="19"/>
        <v>0</v>
      </c>
      <c r="K155" s="146"/>
      <c r="L155" s="29"/>
      <c r="M155" s="147" t="s">
        <v>1</v>
      </c>
      <c r="N155" s="148" t="s">
        <v>36</v>
      </c>
      <c r="O155" s="149">
        <v>1.6519999999999999</v>
      </c>
      <c r="P155" s="149">
        <f>O155*H155</f>
        <v>2.0286559999999998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1" t="s">
        <v>157</v>
      </c>
      <c r="AT155" s="151" t="s">
        <v>115</v>
      </c>
      <c r="AU155" s="151" t="s">
        <v>120</v>
      </c>
      <c r="AY155" s="14" t="s">
        <v>112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4" t="s">
        <v>120</v>
      </c>
      <c r="BK155" s="153">
        <f>ROUND(I155*H155,3)</f>
        <v>0</v>
      </c>
      <c r="BL155" s="14" t="s">
        <v>157</v>
      </c>
      <c r="BM155" s="151" t="s">
        <v>194</v>
      </c>
    </row>
    <row r="156" spans="1:65" s="12" customFormat="1" ht="22.9" customHeight="1">
      <c r="B156" s="128"/>
      <c r="D156" s="129" t="s">
        <v>69</v>
      </c>
      <c r="E156" s="138" t="s">
        <v>195</v>
      </c>
      <c r="F156" s="138" t="s">
        <v>196</v>
      </c>
      <c r="J156" s="139">
        <f>SUM(J157)</f>
        <v>0</v>
      </c>
      <c r="L156" s="128"/>
      <c r="M156" s="132"/>
      <c r="N156" s="133"/>
      <c r="O156" s="133"/>
      <c r="P156" s="134">
        <f>P157</f>
        <v>5.0025000000000004</v>
      </c>
      <c r="Q156" s="133"/>
      <c r="R156" s="134">
        <f>R157</f>
        <v>1.6E-2</v>
      </c>
      <c r="S156" s="133"/>
      <c r="T156" s="135">
        <f>T157</f>
        <v>0</v>
      </c>
      <c r="AR156" s="129" t="s">
        <v>120</v>
      </c>
      <c r="AT156" s="136" t="s">
        <v>69</v>
      </c>
      <c r="AU156" s="136" t="s">
        <v>75</v>
      </c>
      <c r="AY156" s="129" t="s">
        <v>112</v>
      </c>
      <c r="BK156" s="137">
        <f>BK157</f>
        <v>0</v>
      </c>
    </row>
    <row r="157" spans="1:65" s="2" customFormat="1" ht="16.5" customHeight="1">
      <c r="A157" s="28"/>
      <c r="B157" s="140"/>
      <c r="C157" s="141" t="s">
        <v>197</v>
      </c>
      <c r="D157" s="141" t="s">
        <v>115</v>
      </c>
      <c r="E157" s="142" t="s">
        <v>198</v>
      </c>
      <c r="F157" s="169" t="s">
        <v>223</v>
      </c>
      <c r="G157" s="144" t="s">
        <v>189</v>
      </c>
      <c r="H157" s="145">
        <v>50</v>
      </c>
      <c r="I157" s="145"/>
      <c r="J157" s="145">
        <f>H157*I157</f>
        <v>0</v>
      </c>
      <c r="K157" s="146"/>
      <c r="L157" s="29"/>
      <c r="M157" s="147" t="s">
        <v>1</v>
      </c>
      <c r="N157" s="148" t="s">
        <v>36</v>
      </c>
      <c r="O157" s="149">
        <v>0.10005</v>
      </c>
      <c r="P157" s="149">
        <f>O157*H157</f>
        <v>5.0025000000000004</v>
      </c>
      <c r="Q157" s="149">
        <v>3.2000000000000003E-4</v>
      </c>
      <c r="R157" s="149">
        <f>Q157*H157</f>
        <v>1.6E-2</v>
      </c>
      <c r="S157" s="149">
        <v>0</v>
      </c>
      <c r="T157" s="150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1" t="s">
        <v>157</v>
      </c>
      <c r="AT157" s="151" t="s">
        <v>115</v>
      </c>
      <c r="AU157" s="151" t="s">
        <v>120</v>
      </c>
      <c r="AY157" s="14" t="s">
        <v>112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4" t="s">
        <v>120</v>
      </c>
      <c r="BK157" s="153">
        <f>ROUND(I157*H157,3)</f>
        <v>0</v>
      </c>
      <c r="BL157" s="14" t="s">
        <v>157</v>
      </c>
      <c r="BM157" s="151" t="s">
        <v>199</v>
      </c>
    </row>
    <row r="158" spans="1:65" s="12" customFormat="1" ht="25.9" customHeight="1">
      <c r="B158" s="128"/>
      <c r="D158" s="129" t="s">
        <v>69</v>
      </c>
      <c r="E158" s="130" t="s">
        <v>200</v>
      </c>
      <c r="F158" s="130" t="s">
        <v>201</v>
      </c>
      <c r="J158" s="131">
        <f>SUM(J159)</f>
        <v>0</v>
      </c>
      <c r="L158" s="128"/>
      <c r="M158" s="132"/>
      <c r="N158" s="133"/>
      <c r="O158" s="133"/>
      <c r="P158" s="134">
        <f>P159</f>
        <v>0</v>
      </c>
      <c r="Q158" s="133"/>
      <c r="R158" s="134">
        <f>R159</f>
        <v>0</v>
      </c>
      <c r="S158" s="133"/>
      <c r="T158" s="135">
        <f>T159</f>
        <v>0</v>
      </c>
      <c r="AR158" s="129" t="s">
        <v>166</v>
      </c>
      <c r="AT158" s="136" t="s">
        <v>69</v>
      </c>
      <c r="AU158" s="136" t="s">
        <v>70</v>
      </c>
      <c r="AY158" s="129" t="s">
        <v>112</v>
      </c>
      <c r="BK158" s="137">
        <f>BK159</f>
        <v>0</v>
      </c>
    </row>
    <row r="159" spans="1:65" s="2" customFormat="1" ht="21.75" customHeight="1">
      <c r="A159" s="28"/>
      <c r="B159" s="140"/>
      <c r="C159" s="141" t="s">
        <v>157</v>
      </c>
      <c r="D159" s="141" t="s">
        <v>115</v>
      </c>
      <c r="E159" s="142" t="s">
        <v>202</v>
      </c>
      <c r="F159" s="143" t="s">
        <v>203</v>
      </c>
      <c r="G159" s="144" t="s">
        <v>204</v>
      </c>
      <c r="H159" s="145">
        <v>1</v>
      </c>
      <c r="I159" s="145"/>
      <c r="J159" s="145">
        <f>H159*I159</f>
        <v>0</v>
      </c>
      <c r="K159" s="146"/>
      <c r="L159" s="29"/>
      <c r="M159" s="163" t="s">
        <v>1</v>
      </c>
      <c r="N159" s="164" t="s">
        <v>36</v>
      </c>
      <c r="O159" s="165">
        <v>0</v>
      </c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1" t="s">
        <v>205</v>
      </c>
      <c r="AT159" s="151" t="s">
        <v>115</v>
      </c>
      <c r="AU159" s="151" t="s">
        <v>75</v>
      </c>
      <c r="AY159" s="14" t="s">
        <v>112</v>
      </c>
      <c r="BE159" s="152">
        <f>IF(N159="základná",J159,0)</f>
        <v>0</v>
      </c>
      <c r="BF159" s="152">
        <f>IF(N159="znížená",J159,0)</f>
        <v>0</v>
      </c>
      <c r="BG159" s="152">
        <f>IF(N159="zákl. prenesená",J159,0)</f>
        <v>0</v>
      </c>
      <c r="BH159" s="152">
        <f>IF(N159="zníž. prenesená",J159,0)</f>
        <v>0</v>
      </c>
      <c r="BI159" s="152">
        <f>IF(N159="nulová",J159,0)</f>
        <v>0</v>
      </c>
      <c r="BJ159" s="14" t="s">
        <v>120</v>
      </c>
      <c r="BK159" s="153">
        <f>ROUND(I159*H159,3)</f>
        <v>0</v>
      </c>
      <c r="BL159" s="14" t="s">
        <v>205</v>
      </c>
      <c r="BM159" s="151" t="s">
        <v>206</v>
      </c>
    </row>
    <row r="160" spans="1:65" s="2" customFormat="1" ht="6.95" customHeight="1">
      <c r="A160" s="28"/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29"/>
      <c r="M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</sheetData>
  <autoFilter ref="C123:K159"/>
  <mergeCells count="6">
    <mergeCell ref="E116:H116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88 - Oprava plochej strec...</vt:lpstr>
      <vt:lpstr>'88 - Oprava plochej strec...'!Názvy_tlače</vt:lpstr>
      <vt:lpstr>'Rekapitulácia stavby'!Názvy_tlače</vt:lpstr>
      <vt:lpstr>'88 - Oprava plochej strec...'!Oblasť_tlače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Narodova</cp:lastModifiedBy>
  <dcterms:created xsi:type="dcterms:W3CDTF">2020-07-15T09:33:55Z</dcterms:created>
  <dcterms:modified xsi:type="dcterms:W3CDTF">2020-07-16T06:39:56Z</dcterms:modified>
</cp:coreProperties>
</file>