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PT Oprava strechy Dolnoz. 0321\"/>
    </mc:Choice>
  </mc:AlternateContent>
  <bookViews>
    <workbookView xWindow="0" yWindow="0" windowWidth="20730" windowHeight="11760"/>
  </bookViews>
  <sheets>
    <sheet name="054 - Oprava strechy " sheetId="2" r:id="rId1"/>
  </sheets>
  <definedNames>
    <definedName name="_xlnm._FilterDatabase" localSheetId="0" hidden="1">'054 - Oprava strechy '!$A$16:$I$35</definedName>
    <definedName name="_xlnm.Print_Titles" localSheetId="0">'054 - Oprava strechy '!$16:$16</definedName>
    <definedName name="_xlnm.Print_Area" localSheetId="0">'054 - Oprava strechy '!$A$1:$V$42</definedName>
  </definedNames>
  <calcPr calcId="162913"/>
</workbook>
</file>

<file path=xl/calcChain.xml><?xml version="1.0" encoding="utf-8"?>
<calcChain xmlns="http://schemas.openxmlformats.org/spreadsheetml/2006/main">
  <c r="H3" i="2" l="1"/>
  <c r="H2" i="2"/>
  <c r="H1" i="2"/>
  <c r="BF35" i="2"/>
  <c r="BE35" i="2"/>
  <c r="BD35" i="2"/>
  <c r="BB35" i="2"/>
  <c r="R35" i="2"/>
  <c r="R34" i="2" s="1"/>
  <c r="P35" i="2"/>
  <c r="P34" i="2" s="1"/>
  <c r="N35" i="2"/>
  <c r="N34" i="2" s="1"/>
  <c r="BF33" i="2"/>
  <c r="BE33" i="2"/>
  <c r="BD33" i="2"/>
  <c r="BB33" i="2"/>
  <c r="R33" i="2"/>
  <c r="R32" i="2" s="1"/>
  <c r="P33" i="2"/>
  <c r="P32" i="2" s="1"/>
  <c r="N33" i="2"/>
  <c r="N32" i="2" s="1"/>
  <c r="BF31" i="2"/>
  <c r="BE31" i="2"/>
  <c r="BD31" i="2"/>
  <c r="BB31" i="2"/>
  <c r="R31" i="2"/>
  <c r="P31" i="2"/>
  <c r="N31" i="2"/>
  <c r="BF30" i="2"/>
  <c r="BE30" i="2"/>
  <c r="BD30" i="2"/>
  <c r="BB30" i="2"/>
  <c r="R30" i="2"/>
  <c r="P30" i="2"/>
  <c r="N30" i="2"/>
  <c r="BF29" i="2"/>
  <c r="BE29" i="2"/>
  <c r="BD29" i="2"/>
  <c r="BB29" i="2"/>
  <c r="R29" i="2"/>
  <c r="P29" i="2"/>
  <c r="N29" i="2"/>
  <c r="BF28" i="2"/>
  <c r="BE28" i="2"/>
  <c r="BD28" i="2"/>
  <c r="BB28" i="2"/>
  <c r="R28" i="2"/>
  <c r="P28" i="2"/>
  <c r="N28" i="2"/>
  <c r="BF25" i="2"/>
  <c r="BE25" i="2"/>
  <c r="BD25" i="2"/>
  <c r="BB25" i="2"/>
  <c r="R25" i="2"/>
  <c r="R24" i="2" s="1"/>
  <c r="P25" i="2"/>
  <c r="P24" i="2" s="1"/>
  <c r="N25" i="2"/>
  <c r="N24" i="2" s="1"/>
  <c r="BF23" i="2"/>
  <c r="BE23" i="2"/>
  <c r="BD23" i="2"/>
  <c r="BB23" i="2"/>
  <c r="R23" i="2"/>
  <c r="P23" i="2"/>
  <c r="N23" i="2"/>
  <c r="BF22" i="2"/>
  <c r="BE22" i="2"/>
  <c r="BD22" i="2"/>
  <c r="BB22" i="2"/>
  <c r="R22" i="2"/>
  <c r="P22" i="2"/>
  <c r="N22" i="2"/>
  <c r="BF21" i="2"/>
  <c r="BE21" i="2"/>
  <c r="BD21" i="2"/>
  <c r="BB21" i="2"/>
  <c r="R21" i="2"/>
  <c r="P21" i="2"/>
  <c r="N21" i="2"/>
  <c r="BF20" i="2"/>
  <c r="BE20" i="2"/>
  <c r="BD20" i="2"/>
  <c r="BB20" i="2"/>
  <c r="R20" i="2"/>
  <c r="P20" i="2"/>
  <c r="N20" i="2"/>
  <c r="H35" i="2"/>
  <c r="H33" i="2"/>
  <c r="BH31" i="2"/>
  <c r="H30" i="2"/>
  <c r="BH29" i="2"/>
  <c r="H29" i="2"/>
  <c r="BH28" i="2"/>
  <c r="H28" i="2"/>
  <c r="BH25" i="2"/>
  <c r="H25" i="2"/>
  <c r="BH23" i="2"/>
  <c r="H23" i="2"/>
  <c r="BH22" i="2"/>
  <c r="H22" i="2"/>
  <c r="BH21" i="2"/>
  <c r="H21" i="2"/>
  <c r="BH20" i="2"/>
  <c r="H20" i="2"/>
  <c r="BH35" i="2"/>
  <c r="BH33" i="2"/>
  <c r="H31" i="2"/>
  <c r="BH30" i="2"/>
  <c r="P27" i="2" l="1"/>
  <c r="BH19" i="2"/>
  <c r="H19" i="2" s="1"/>
  <c r="N19" i="2"/>
  <c r="P19" i="2"/>
  <c r="R19" i="2"/>
  <c r="BH27" i="2"/>
  <c r="H27" i="2" s="1"/>
  <c r="N27" i="2"/>
  <c r="R27" i="2"/>
  <c r="BH32" i="2"/>
  <c r="H32" i="2" s="1"/>
  <c r="BH34" i="2"/>
  <c r="H34" i="2" s="1"/>
  <c r="BC35" i="2"/>
  <c r="BC20" i="2"/>
  <c r="BC21" i="2"/>
  <c r="BC22" i="2"/>
  <c r="BC23" i="2"/>
  <c r="BC25" i="2"/>
  <c r="BC28" i="2"/>
  <c r="BC29" i="2"/>
  <c r="BC30" i="2"/>
  <c r="BC31" i="2"/>
  <c r="BC33" i="2"/>
  <c r="BH24" i="2"/>
  <c r="H24" i="2" s="1"/>
  <c r="D1" i="2"/>
  <c r="D3" i="2"/>
  <c r="D2" i="2"/>
  <c r="H18" i="2" l="1"/>
  <c r="H26" i="2"/>
  <c r="N26" i="2"/>
  <c r="R26" i="2"/>
  <c r="R18" i="2"/>
  <c r="P18" i="2"/>
  <c r="N18" i="2"/>
  <c r="P26" i="2"/>
  <c r="BH26" i="2"/>
  <c r="BH18" i="2"/>
  <c r="H17" i="2" l="1"/>
  <c r="H39" i="2" s="1"/>
  <c r="H40" i="2" s="1"/>
  <c r="N17" i="2"/>
  <c r="R17" i="2"/>
  <c r="P17" i="2"/>
  <c r="BH17" i="2"/>
</calcChain>
</file>

<file path=xl/sharedStrings.xml><?xml version="1.0" encoding="utf-8"?>
<sst xmlns="http://schemas.openxmlformats.org/spreadsheetml/2006/main" count="239" uniqueCount="108">
  <si>
    <t/>
  </si>
  <si>
    <t>20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</si>
  <si>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</si>
  <si>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</si>
  <si>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</si>
  <si>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</si>
  <si>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</si>
  <si>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</si>
  <si>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</si>
  <si>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DPH</t>
  </si>
  <si>
    <t>znížená</t>
  </si>
  <si>
    <t>zákl. prenesená</t>
  </si>
  <si>
    <t>zníž. prenesená</t>
  </si>
  <si>
    <t>nulová</t>
  </si>
  <si>
    <t>Kód</t>
  </si>
  <si>
    <t>Popis</t>
  </si>
  <si>
    <t>Typ</t>
  </si>
  <si>
    <t>D</t>
  </si>
  <si>
    <t>0</t>
  </si>
  <si>
    <t>1</t>
  </si>
  <si>
    <t>Cena celkom [EUR]</t>
  </si>
  <si>
    <t>-1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</si>
  <si>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</si>
  <si>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</si>
  <si>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</si>
  <si>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</si>
  <si>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</si>
  <si>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</si>
  <si>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</si>
  <si>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</si>
  <si>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</si>
  <si>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</si>
  <si>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</si>
  <si>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</si>
  <si>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</si>
  <si>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</si>
  <si>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</si>
  <si>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m2</t>
  </si>
  <si>
    <t>4</t>
  </si>
  <si>
    <t>2</t>
  </si>
  <si>
    <t>16</t>
  </si>
  <si>
    <t>m</t>
  </si>
  <si>
    <t>9</t>
  </si>
  <si>
    <t>Ostatné konštrukcie a práce-búranie</t>
  </si>
  <si>
    <t>979011131</t>
  </si>
  <si>
    <t>Zvislá doprava sutiny po schodoch ručne do 3,5 m</t>
  </si>
  <si>
    <t>t</t>
  </si>
  <si>
    <t>-408898715</t>
  </si>
  <si>
    <t>21</t>
  </si>
  <si>
    <t>979011141</t>
  </si>
  <si>
    <t>Príplatok za každých ďalších 3,5 m</t>
  </si>
  <si>
    <t>-45179871</t>
  </si>
  <si>
    <t>22</t>
  </si>
  <si>
    <t>979082111</t>
  </si>
  <si>
    <t>Vnútrostavenisková doprava sutiny a vybúraných hmôt do 10 m</t>
  </si>
  <si>
    <t>1868224741</t>
  </si>
  <si>
    <t>28</t>
  </si>
  <si>
    <t>979089612</t>
  </si>
  <si>
    <t>Poplatok za skladovanie - iné odpady zo stavieb a demolácií (17 09), ostatné</t>
  </si>
  <si>
    <t>1519723618</t>
  </si>
  <si>
    <t>99</t>
  </si>
  <si>
    <t>Presun hmôt HSV</t>
  </si>
  <si>
    <t>23</t>
  </si>
  <si>
    <t>999281111</t>
  </si>
  <si>
    <t>Presun hmôt pre opravy a údržbu objektov vrátane vonkajších plášťov výšky do 25 m</t>
  </si>
  <si>
    <t>1914823537</t>
  </si>
  <si>
    <t>PSV</t>
  </si>
  <si>
    <t>Práce a dodávky PSV</t>
  </si>
  <si>
    <t>764</t>
  </si>
  <si>
    <t>Konštrukcie klampiarske</t>
  </si>
  <si>
    <t>7</t>
  </si>
  <si>
    <t>764211912</t>
  </si>
  <si>
    <t>-1748036271</t>
  </si>
  <si>
    <t>5</t>
  </si>
  <si>
    <t>764215961</t>
  </si>
  <si>
    <t>1484170963</t>
  </si>
  <si>
    <t>764311822</t>
  </si>
  <si>
    <t>-844829201</t>
  </si>
  <si>
    <t>8</t>
  </si>
  <si>
    <t>998764102</t>
  </si>
  <si>
    <t>Presun hmôt pre konštrukcie klampiarske v objektoch výšky nad 6 do 12 m</t>
  </si>
  <si>
    <t>-342774037</t>
  </si>
  <si>
    <t>HZS</t>
  </si>
  <si>
    <t>Hodinové zúčtovacie sadzby</t>
  </si>
  <si>
    <t>24</t>
  </si>
  <si>
    <t>HZS000315.S</t>
  </si>
  <si>
    <t>hod</t>
  </si>
  <si>
    <t>512</t>
  </si>
  <si>
    <t>-822090143</t>
  </si>
  <si>
    <t>VRN</t>
  </si>
  <si>
    <t>Vedľajšie rozpočtové náklady</t>
  </si>
  <si>
    <t>29</t>
  </si>
  <si>
    <t>000700011.S</t>
  </si>
  <si>
    <t xml:space="preserve"> mimostavenisková doprava  materiálov</t>
  </si>
  <si>
    <t>eur</t>
  </si>
  <si>
    <t>1024</t>
  </si>
  <si>
    <t>-1741426096</t>
  </si>
  <si>
    <t xml:space="preserve">Stavebno montážne práce mimoriadne odborné (Tr. 5) </t>
  </si>
  <si>
    <t>Demontáž krytiny na rímse rš 60 cm</t>
  </si>
  <si>
    <t>M+D oplechovania rimsy pozink r.š. 600mm</t>
  </si>
  <si>
    <t xml:space="preserve">Prikotvenie plechu zvislého </t>
  </si>
  <si>
    <t>Bratislava, Dolnozemská cesta 1</t>
  </si>
  <si>
    <t>EUBA</t>
  </si>
  <si>
    <t>Oprava strechy</t>
  </si>
  <si>
    <t>Náklady z rozpočtu bez DPH</t>
  </si>
  <si>
    <t>Náklady z rozpočtu s DPH</t>
  </si>
  <si>
    <t xml:space="preserve">                                    DPH 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</si>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</sst>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#,##0.00000"/>
    <numFmt numFmtId="166" formatCode="#,##0.000"/>
  </numFmts>
  <fonts count="14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66FF3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166" fontId="10" fillId="0" borderId="0" xfId="0" applyNumberFormat="1" applyFont="1" applyAlignment="1" applyProtection="1"/>
    <xf numFmtId="0" fontId="0" fillId="0" borderId="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65" fontId="11" fillId="0" borderId="4" xfId="0" applyNumberFormat="1" applyFont="1" applyBorder="1" applyAlignment="1" applyProtection="1"/>
    <xf numFmtId="165" fontId="11" fillId="0" borderId="5" xfId="0" applyNumberFormat="1" applyFont="1" applyBorder="1" applyAlignment="1" applyProtection="1"/>
    <xf numFmtId="0" fontId="0" fillId="0" borderId="0" xfId="0" applyFont="1" applyAlignment="1" applyProtection="1">
      <alignment horizontal="left" vertical="center"/>
    </xf>
    <xf numFmtId="166" fontId="12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166" fontId="4" fillId="0" borderId="0" xfId="0" applyNumberFormat="1" applyFont="1" applyAlignment="1" applyProtection="1"/>
    <xf numFmtId="0" fontId="6" fillId="0" borderId="1" xfId="0" applyFont="1" applyBorder="1" applyAlignment="1" applyProtection="1"/>
    <xf numFmtId="0" fontId="6" fillId="0" borderId="6" xfId="0" applyFont="1" applyBorder="1" applyAlignment="1" applyProtection="1"/>
    <xf numFmtId="0" fontId="6" fillId="0" borderId="0" xfId="0" applyFont="1" applyBorder="1" applyAlignment="1" applyProtection="1"/>
    <xf numFmtId="165" fontId="6" fillId="0" borderId="0" xfId="0" applyNumberFormat="1" applyFont="1" applyBorder="1" applyAlignment="1" applyProtection="1"/>
    <xf numFmtId="165" fontId="6" fillId="0" borderId="7" xfId="0" applyNumberFormat="1" applyFont="1" applyBorder="1" applyAlignment="1" applyProtection="1"/>
    <xf numFmtId="0" fontId="6" fillId="0" borderId="0" xfId="0" applyFont="1" applyAlignment="1" applyProtection="1">
      <alignment horizontal="center"/>
    </xf>
    <xf numFmtId="166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/>
    </xf>
    <xf numFmtId="166" fontId="5" fillId="0" borderId="0" xfId="0" applyNumberFormat="1" applyFont="1" applyAlignment="1" applyProtection="1"/>
    <xf numFmtId="0" fontId="8" fillId="0" borderId="14" xfId="0" applyFont="1" applyBorder="1" applyAlignment="1" applyProtection="1">
      <alignment horizontal="center" vertical="center"/>
    </xf>
    <xf numFmtId="49" fontId="8" fillId="0" borderId="14" xfId="0" applyNumberFormat="1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165" fontId="9" fillId="0" borderId="0" xfId="0" applyNumberFormat="1" applyFont="1" applyBorder="1" applyAlignment="1" applyProtection="1">
      <alignment vertical="center"/>
    </xf>
    <xf numFmtId="165" fontId="9" fillId="0" borderId="7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center" vertical="center"/>
    </xf>
    <xf numFmtId="165" fontId="9" fillId="0" borderId="12" xfId="0" applyNumberFormat="1" applyFont="1" applyBorder="1" applyAlignment="1" applyProtection="1">
      <alignment vertical="center"/>
    </xf>
    <xf numFmtId="165" fontId="9" fillId="0" borderId="13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center"/>
    </xf>
    <xf numFmtId="166" fontId="13" fillId="0" borderId="0" xfId="0" applyNumberFormat="1" applyFont="1" applyAlignment="1" applyProtection="1"/>
    <xf numFmtId="0" fontId="2" fillId="3" borderId="15" xfId="0" applyFont="1" applyFill="1" applyBorder="1" applyAlignment="1" applyProtection="1">
      <alignment horizontal="left" vertical="center"/>
      <protection locked="0"/>
    </xf>
    <xf numFmtId="166" fontId="8" fillId="0" borderId="8" xfId="0" applyNumberFormat="1" applyFont="1" applyBorder="1" applyAlignment="1" applyProtection="1">
      <alignment vertical="center"/>
    </xf>
    <xf numFmtId="166" fontId="8" fillId="0" borderId="10" xfId="0" applyNumberFormat="1" applyFont="1" applyBorder="1" applyAlignment="1" applyProtection="1">
      <alignment vertical="center"/>
    </xf>
    <xf numFmtId="166" fontId="8" fillId="3" borderId="16" xfId="0" applyNumberFormat="1" applyFont="1" applyFill="1" applyBorder="1" applyAlignment="1" applyProtection="1">
      <alignment vertical="center"/>
      <protection locked="0"/>
    </xf>
    <xf numFmtId="9" fontId="13" fillId="3" borderId="16" xfId="0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0"/>
  <sheetViews>
    <sheetView showGridLines="0" tabSelected="1" view="pageBreakPreview" topLeftCell="A4" zoomScale="115" zoomScaleNormal="100" zoomScaleSheetLayoutView="115" workbookViewId="0">
      <selection activeCell="F10" sqref="F10"/>
    </sheetView>
  </sheetViews>
  <sheetFormatPr defaultColWidth="8.83203125" defaultRowHeight="11.25" x14ac:dyDescent="0.2"/>
  <cols>
    <col min="1" max="1" width="4.1640625" style="1" customWidth="1"/>
    <col min="2" max="2" width="4.33203125" style="1" customWidth="1"/>
    <col min="3" max="3" width="17.1640625" style="1" customWidth="1"/>
    <col min="4" max="4" width="50.83203125" style="1" customWidth="1"/>
    <col min="5" max="5" width="7.6640625" style="1" customWidth="1"/>
    <col min="6" max="6" width="11.5" style="1" customWidth="1"/>
    <col min="7" max="8" width="20.1640625" style="1" customWidth="1"/>
    <col min="9" max="9" width="20.1640625" style="1" hidden="1" customWidth="1"/>
    <col min="10" max="10" width="9.33203125" style="1" hidden="1" customWidth="1"/>
    <col min="11" max="11" width="10.83203125" style="1" hidden="1" customWidth="1"/>
    <col min="12" max="12" width="9.33203125" style="1" hidden="1" customWidth="1"/>
    <col min="13" max="18" width="14.1640625" style="1" hidden="1" customWidth="1"/>
    <col min="19" max="19" width="0.5" style="1" hidden="1" customWidth="1"/>
    <col min="20" max="20" width="12.33203125" style="1" hidden="1" customWidth="1"/>
    <col min="21" max="21" width="16.33203125" style="1" hidden="1" customWidth="1"/>
    <col min="22" max="22" width="2" style="1" customWidth="1"/>
    <col min="23" max="23" width="11" style="1" customWidth="1"/>
    <col min="24" max="24" width="15" style="1" customWidth="1"/>
    <col min="25" max="25" width="16.33203125" style="1" customWidth="1"/>
    <col min="26" max="26" width="11" style="1" customWidth="1"/>
    <col min="27" max="27" width="15" style="1" customWidth="1"/>
    <col min="28" max="28" width="16.33203125" style="1" customWidth="1"/>
    <col min="29" max="40" width="8.83203125" style="1"/>
    <col min="41" max="62" width="9.33203125" style="1" hidden="1"/>
    <col min="63" max="16384" width="8.83203125" style="1"/>
  </cols>
  <sheetData>
    <row r="1" spans="1:28" s="8" customFormat="1" ht="14.45" hidden="1" customHeight="1" x14ac:dyDescent="0.2">
      <c r="A1" s="3"/>
      <c r="B1" s="3"/>
      <c r="C1" s="4" t="s">
        <v>11</v>
      </c>
      <c r="D1" s="5" t="e">
        <f>ROUND((SUM(#REF!) + SUM(BD17:BD35)),  2)</f>
        <v>#REF!</v>
      </c>
      <c r="E1" s="3"/>
      <c r="F1" s="3"/>
      <c r="G1" s="6">
        <v>0.2</v>
      </c>
      <c r="H1" s="5">
        <f>0</f>
        <v>0</v>
      </c>
      <c r="I1" s="3"/>
      <c r="J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8" customFormat="1" ht="14.45" hidden="1" customHeight="1" x14ac:dyDescent="0.2">
      <c r="A2" s="3"/>
      <c r="B2" s="3"/>
      <c r="C2" s="4" t="s">
        <v>12</v>
      </c>
      <c r="D2" s="5" t="e">
        <f>ROUND((SUM(#REF!) + SUM(BE17:BE35)),  2)</f>
        <v>#REF!</v>
      </c>
      <c r="E2" s="3"/>
      <c r="F2" s="3"/>
      <c r="G2" s="6">
        <v>0.2</v>
      </c>
      <c r="H2" s="5">
        <f>0</f>
        <v>0</v>
      </c>
      <c r="I2" s="3"/>
      <c r="J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8" customFormat="1" ht="14.45" hidden="1" customHeight="1" x14ac:dyDescent="0.2">
      <c r="A3" s="3"/>
      <c r="B3" s="3"/>
      <c r="C3" s="4" t="s">
        <v>13</v>
      </c>
      <c r="D3" s="5" t="e">
        <f>ROUND((SUM(#REF!) + SUM(BF17:BF35)),  2)</f>
        <v>#REF!</v>
      </c>
      <c r="E3" s="3"/>
      <c r="F3" s="3"/>
      <c r="G3" s="6">
        <v>0</v>
      </c>
      <c r="H3" s="5">
        <f>0</f>
        <v>0</v>
      </c>
      <c r="I3" s="3"/>
      <c r="J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8" customFormat="1" ht="6.95" customHeight="1" x14ac:dyDescent="0.2">
      <c r="A4" s="3"/>
      <c r="B4" s="3"/>
      <c r="C4" s="3"/>
      <c r="D4" s="3"/>
      <c r="E4" s="3"/>
      <c r="F4" s="3"/>
      <c r="G4" s="3"/>
      <c r="H4" s="3"/>
      <c r="I4" s="3"/>
      <c r="J4" s="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8" customFormat="1" ht="6.95" customHeight="1" x14ac:dyDescent="0.2">
      <c r="A5" s="3"/>
      <c r="B5" s="3"/>
      <c r="C5" s="3"/>
      <c r="D5" s="3"/>
      <c r="E5" s="3"/>
      <c r="F5" s="3"/>
      <c r="G5" s="3"/>
      <c r="H5" s="3"/>
      <c r="I5" s="3"/>
      <c r="J5" s="7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8" customFormat="1" ht="12" customHeight="1" x14ac:dyDescent="0.2">
      <c r="A6" s="4" t="s">
        <v>2</v>
      </c>
      <c r="B6" s="3"/>
      <c r="C6" s="3"/>
      <c r="D6" s="3"/>
      <c r="E6" s="3"/>
      <c r="F6" s="3"/>
      <c r="G6" s="3"/>
      <c r="H6" s="3"/>
      <c r="I6" s="3"/>
      <c r="J6" s="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8" customFormat="1" ht="16.5" customHeight="1" x14ac:dyDescent="0.2">
      <c r="A7" s="3"/>
      <c r="B7" s="3"/>
      <c r="C7" s="72" t="s">
        <v>103</v>
      </c>
      <c r="D7" s="73"/>
      <c r="E7" s="73"/>
      <c r="F7" s="73"/>
      <c r="G7" s="3"/>
      <c r="H7" s="3"/>
      <c r="I7" s="3"/>
      <c r="J7" s="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8" customFormat="1" ht="6.95" customHeight="1" x14ac:dyDescent="0.2">
      <c r="A8" s="3"/>
      <c r="B8" s="3"/>
      <c r="C8" s="3"/>
      <c r="D8" s="3"/>
      <c r="E8" s="3"/>
      <c r="F8" s="3"/>
      <c r="G8" s="3"/>
      <c r="H8" s="3"/>
      <c r="I8" s="3"/>
      <c r="J8" s="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8" customFormat="1" ht="12" customHeight="1" x14ac:dyDescent="0.2">
      <c r="A9" s="4" t="s">
        <v>3</v>
      </c>
      <c r="B9" s="3"/>
      <c r="C9" s="3"/>
      <c r="D9" s="9" t="s">
        <v>101</v>
      </c>
      <c r="E9" s="3"/>
      <c r="F9" s="3"/>
      <c r="G9" s="4" t="s">
        <v>4</v>
      </c>
      <c r="H9" s="10">
        <v>2021</v>
      </c>
      <c r="I9" s="3"/>
      <c r="J9" s="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8" customFormat="1" ht="6.9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7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8" customFormat="1" ht="15.2" customHeight="1" thickBot="1" x14ac:dyDescent="0.25">
      <c r="A11" s="4" t="s">
        <v>5</v>
      </c>
      <c r="B11" s="3"/>
      <c r="C11" s="3"/>
      <c r="D11" s="9" t="s">
        <v>102</v>
      </c>
      <c r="E11" s="3"/>
      <c r="F11" s="3"/>
      <c r="G11" s="4" t="s">
        <v>7</v>
      </c>
      <c r="H11" s="11"/>
      <c r="I11" s="3"/>
      <c r="J11" s="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8" customFormat="1" ht="15.2" customHeight="1" thickBot="1" x14ac:dyDescent="0.25">
      <c r="A12" s="4" t="s">
        <v>6</v>
      </c>
      <c r="B12" s="3"/>
      <c r="C12" s="3"/>
      <c r="D12" s="65"/>
      <c r="E12" s="3"/>
      <c r="F12" s="3"/>
      <c r="G12" s="4" t="s">
        <v>8</v>
      </c>
      <c r="H12" s="11"/>
      <c r="I12" s="3"/>
      <c r="J12" s="7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8" customFormat="1" ht="24.95" customHeight="1" x14ac:dyDescent="0.2">
      <c r="A13" s="70" t="s">
        <v>107</v>
      </c>
      <c r="B13" s="71"/>
      <c r="C13" s="71"/>
      <c r="D13" s="3"/>
      <c r="E13" s="3"/>
      <c r="F13" s="3"/>
      <c r="G13" s="3"/>
      <c r="H13" s="3"/>
      <c r="I13" s="3"/>
      <c r="J13" s="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8" customFormat="1" ht="6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8" customFormat="1" ht="10.3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1" customFormat="1" ht="29.25" customHeight="1" x14ac:dyDescent="0.2">
      <c r="A16" s="12" t="s">
        <v>22</v>
      </c>
      <c r="B16" s="13" t="s">
        <v>16</v>
      </c>
      <c r="C16" s="13" t="s">
        <v>14</v>
      </c>
      <c r="D16" s="13" t="s">
        <v>15</v>
      </c>
      <c r="E16" s="13" t="s">
        <v>23</v>
      </c>
      <c r="F16" s="13" t="s">
        <v>24</v>
      </c>
      <c r="G16" s="13" t="s">
        <v>25</v>
      </c>
      <c r="H16" s="14" t="s">
        <v>20</v>
      </c>
      <c r="I16" s="15" t="s">
        <v>26</v>
      </c>
      <c r="J16" s="16"/>
      <c r="K16" s="17" t="s">
        <v>0</v>
      </c>
      <c r="L16" s="18" t="s">
        <v>9</v>
      </c>
      <c r="M16" s="18" t="s">
        <v>27</v>
      </c>
      <c r="N16" s="18" t="s">
        <v>28</v>
      </c>
      <c r="O16" s="18" t="s">
        <v>29</v>
      </c>
      <c r="P16" s="18" t="s">
        <v>30</v>
      </c>
      <c r="Q16" s="18" t="s">
        <v>31</v>
      </c>
      <c r="R16" s="19" t="s">
        <v>32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62" s="8" customFormat="1" ht="22.9" customHeight="1" x14ac:dyDescent="0.25">
      <c r="A17" s="22" t="s">
        <v>104</v>
      </c>
      <c r="B17" s="3"/>
      <c r="C17" s="3"/>
      <c r="D17" s="3"/>
      <c r="E17" s="3"/>
      <c r="F17" s="3"/>
      <c r="G17" s="3"/>
      <c r="H17" s="23">
        <f>H18+H26+H32+H34</f>
        <v>0</v>
      </c>
      <c r="I17" s="3"/>
      <c r="J17" s="24"/>
      <c r="K17" s="25"/>
      <c r="L17" s="26"/>
      <c r="M17" s="27"/>
      <c r="N17" s="28" t="e">
        <f>N18+N26+#REF!+N32+N34</f>
        <v>#REF!</v>
      </c>
      <c r="O17" s="27"/>
      <c r="P17" s="28" t="e">
        <f>P18+P26+#REF!+P32+P34</f>
        <v>#REF!</v>
      </c>
      <c r="Q17" s="27"/>
      <c r="R17" s="29" t="e">
        <f>R18+R26+#REF!+R32+R34</f>
        <v>#REF!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Q17" s="30" t="s">
        <v>17</v>
      </c>
      <c r="AR17" s="30" t="s">
        <v>21</v>
      </c>
      <c r="BH17" s="31" t="e">
        <f>BH18+BH26+#REF!+BH32+BH34</f>
        <v>#REF!</v>
      </c>
    </row>
    <row r="18" spans="1:62" s="32" customFormat="1" ht="25.9" customHeight="1" x14ac:dyDescent="0.2">
      <c r="B18" s="33" t="s">
        <v>17</v>
      </c>
      <c r="C18" s="34" t="s">
        <v>33</v>
      </c>
      <c r="D18" s="34" t="s">
        <v>34</v>
      </c>
      <c r="H18" s="35">
        <f>H19+H24</f>
        <v>0</v>
      </c>
      <c r="J18" s="36"/>
      <c r="K18" s="37"/>
      <c r="L18" s="38"/>
      <c r="M18" s="38"/>
      <c r="N18" s="39" t="e">
        <f>#REF!+N19+N24</f>
        <v>#REF!</v>
      </c>
      <c r="O18" s="38"/>
      <c r="P18" s="39" t="e">
        <f>#REF!+P19+P24</f>
        <v>#REF!</v>
      </c>
      <c r="Q18" s="38"/>
      <c r="R18" s="40" t="e">
        <f>#REF!+R19+R24</f>
        <v>#REF!</v>
      </c>
      <c r="AO18" s="33" t="s">
        <v>19</v>
      </c>
      <c r="AQ18" s="41" t="s">
        <v>17</v>
      </c>
      <c r="AR18" s="41" t="s">
        <v>18</v>
      </c>
      <c r="AV18" s="33" t="s">
        <v>35</v>
      </c>
      <c r="BH18" s="42" t="e">
        <f>#REF!+BH19+BH24</f>
        <v>#REF!</v>
      </c>
    </row>
    <row r="19" spans="1:62" s="32" customFormat="1" ht="22.9" customHeight="1" x14ac:dyDescent="0.2">
      <c r="B19" s="33" t="s">
        <v>17</v>
      </c>
      <c r="C19" s="43" t="s">
        <v>42</v>
      </c>
      <c r="D19" s="43" t="s">
        <v>43</v>
      </c>
      <c r="H19" s="44">
        <f>BH19</f>
        <v>0</v>
      </c>
      <c r="J19" s="36"/>
      <c r="K19" s="37"/>
      <c r="L19" s="38"/>
      <c r="M19" s="38"/>
      <c r="N19" s="39">
        <f>SUM(N20:N23)</f>
        <v>0.69620000000000004</v>
      </c>
      <c r="O19" s="38"/>
      <c r="P19" s="39">
        <f>SUM(P20:P23)</f>
        <v>0</v>
      </c>
      <c r="Q19" s="38"/>
      <c r="R19" s="40">
        <f>SUM(R20:R23)</f>
        <v>0</v>
      </c>
      <c r="AO19" s="33" t="s">
        <v>19</v>
      </c>
      <c r="AQ19" s="41" t="s">
        <v>17</v>
      </c>
      <c r="AR19" s="41" t="s">
        <v>19</v>
      </c>
      <c r="AV19" s="33" t="s">
        <v>35</v>
      </c>
      <c r="BH19" s="42">
        <f>SUM(BH20:BH23)</f>
        <v>0</v>
      </c>
    </row>
    <row r="20" spans="1:62" s="8" customFormat="1" ht="16.5" customHeight="1" x14ac:dyDescent="0.2">
      <c r="A20" s="45" t="s">
        <v>1</v>
      </c>
      <c r="B20" s="45" t="s">
        <v>36</v>
      </c>
      <c r="C20" s="46" t="s">
        <v>44</v>
      </c>
      <c r="D20" s="47" t="s">
        <v>45</v>
      </c>
      <c r="E20" s="48" t="s">
        <v>46</v>
      </c>
      <c r="F20" s="66">
        <v>0.2</v>
      </c>
      <c r="G20" s="68"/>
      <c r="H20" s="67">
        <f t="shared" ref="H20:H23" si="0">ROUND(G20*F20,3)</f>
        <v>0</v>
      </c>
      <c r="I20" s="49"/>
      <c r="J20" s="24"/>
      <c r="K20" s="50" t="s">
        <v>0</v>
      </c>
      <c r="L20" s="51" t="s">
        <v>10</v>
      </c>
      <c r="M20" s="52">
        <v>1.972</v>
      </c>
      <c r="N20" s="52">
        <f t="shared" ref="N20:N23" si="1">M20*F20</f>
        <v>0.39440000000000003</v>
      </c>
      <c r="O20" s="52">
        <v>0</v>
      </c>
      <c r="P20" s="52">
        <f t="shared" ref="P20:P23" si="2">O20*F20</f>
        <v>0</v>
      </c>
      <c r="Q20" s="52">
        <v>0</v>
      </c>
      <c r="R20" s="53">
        <f t="shared" ref="R20:R23" si="3">Q20*F20</f>
        <v>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O20" s="54" t="s">
        <v>38</v>
      </c>
      <c r="AQ20" s="54" t="s">
        <v>36</v>
      </c>
      <c r="AR20" s="54" t="s">
        <v>39</v>
      </c>
      <c r="AV20" s="30" t="s">
        <v>35</v>
      </c>
      <c r="BB20" s="55">
        <f t="shared" ref="BB20:BB23" si="4">IF(L20="základná",H20,0)</f>
        <v>0</v>
      </c>
      <c r="BC20" s="55">
        <f t="shared" ref="BC20:BC23" si="5">IF(L20="znížená",H20,0)</f>
        <v>0</v>
      </c>
      <c r="BD20" s="55">
        <f t="shared" ref="BD20:BD23" si="6">IF(L20="zákl. prenesená",H20,0)</f>
        <v>0</v>
      </c>
      <c r="BE20" s="55">
        <f t="shared" ref="BE20:BE23" si="7">IF(L20="zníž. prenesená",H20,0)</f>
        <v>0</v>
      </c>
      <c r="BF20" s="55">
        <f t="shared" ref="BF20:BF23" si="8">IF(L20="nulová",H20,0)</f>
        <v>0</v>
      </c>
      <c r="BG20" s="30" t="s">
        <v>39</v>
      </c>
      <c r="BH20" s="56">
        <f t="shared" ref="BH20:BH23" si="9">ROUND(G20*F20,3)</f>
        <v>0</v>
      </c>
      <c r="BI20" s="30" t="s">
        <v>38</v>
      </c>
      <c r="BJ20" s="54" t="s">
        <v>47</v>
      </c>
    </row>
    <row r="21" spans="1:62" s="8" customFormat="1" ht="16.5" customHeight="1" x14ac:dyDescent="0.2">
      <c r="A21" s="45" t="s">
        <v>48</v>
      </c>
      <c r="B21" s="45" t="s">
        <v>36</v>
      </c>
      <c r="C21" s="46" t="s">
        <v>49</v>
      </c>
      <c r="D21" s="47" t="s">
        <v>50</v>
      </c>
      <c r="E21" s="48" t="s">
        <v>46</v>
      </c>
      <c r="F21" s="66">
        <v>0.2</v>
      </c>
      <c r="G21" s="68"/>
      <c r="H21" s="67">
        <f t="shared" si="0"/>
        <v>0</v>
      </c>
      <c r="I21" s="49"/>
      <c r="J21" s="24"/>
      <c r="K21" s="50" t="s">
        <v>0</v>
      </c>
      <c r="L21" s="51" t="s">
        <v>10</v>
      </c>
      <c r="M21" s="52">
        <v>0.61899999999999999</v>
      </c>
      <c r="N21" s="52">
        <f t="shared" si="1"/>
        <v>0.12380000000000001</v>
      </c>
      <c r="O21" s="52">
        <v>0</v>
      </c>
      <c r="P21" s="52">
        <f t="shared" si="2"/>
        <v>0</v>
      </c>
      <c r="Q21" s="52">
        <v>0</v>
      </c>
      <c r="R21" s="53">
        <f t="shared" si="3"/>
        <v>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O21" s="54" t="s">
        <v>38</v>
      </c>
      <c r="AQ21" s="54" t="s">
        <v>36</v>
      </c>
      <c r="AR21" s="54" t="s">
        <v>39</v>
      </c>
      <c r="AV21" s="30" t="s">
        <v>35</v>
      </c>
      <c r="BB21" s="55">
        <f t="shared" si="4"/>
        <v>0</v>
      </c>
      <c r="BC21" s="55">
        <f t="shared" si="5"/>
        <v>0</v>
      </c>
      <c r="BD21" s="55">
        <f t="shared" si="6"/>
        <v>0</v>
      </c>
      <c r="BE21" s="55">
        <f t="shared" si="7"/>
        <v>0</v>
      </c>
      <c r="BF21" s="55">
        <f t="shared" si="8"/>
        <v>0</v>
      </c>
      <c r="BG21" s="30" t="s">
        <v>39</v>
      </c>
      <c r="BH21" s="56">
        <f t="shared" si="9"/>
        <v>0</v>
      </c>
      <c r="BI21" s="30" t="s">
        <v>38</v>
      </c>
      <c r="BJ21" s="54" t="s">
        <v>51</v>
      </c>
    </row>
    <row r="22" spans="1:62" s="8" customFormat="1" ht="21.75" customHeight="1" x14ac:dyDescent="0.2">
      <c r="A22" s="45" t="s">
        <v>52</v>
      </c>
      <c r="B22" s="45" t="s">
        <v>36</v>
      </c>
      <c r="C22" s="46" t="s">
        <v>53</v>
      </c>
      <c r="D22" s="47" t="s">
        <v>54</v>
      </c>
      <c r="E22" s="48" t="s">
        <v>46</v>
      </c>
      <c r="F22" s="66">
        <v>0.2</v>
      </c>
      <c r="G22" s="68"/>
      <c r="H22" s="67">
        <f t="shared" si="0"/>
        <v>0</v>
      </c>
      <c r="I22" s="49"/>
      <c r="J22" s="24"/>
      <c r="K22" s="50" t="s">
        <v>0</v>
      </c>
      <c r="L22" s="51" t="s">
        <v>10</v>
      </c>
      <c r="M22" s="52">
        <v>0.89</v>
      </c>
      <c r="N22" s="52">
        <f t="shared" si="1"/>
        <v>0.17800000000000002</v>
      </c>
      <c r="O22" s="52">
        <v>0</v>
      </c>
      <c r="P22" s="52">
        <f t="shared" si="2"/>
        <v>0</v>
      </c>
      <c r="Q22" s="52">
        <v>0</v>
      </c>
      <c r="R22" s="53">
        <f t="shared" si="3"/>
        <v>0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O22" s="54" t="s">
        <v>38</v>
      </c>
      <c r="AQ22" s="54" t="s">
        <v>36</v>
      </c>
      <c r="AR22" s="54" t="s">
        <v>39</v>
      </c>
      <c r="AV22" s="30" t="s">
        <v>35</v>
      </c>
      <c r="BB22" s="55">
        <f t="shared" si="4"/>
        <v>0</v>
      </c>
      <c r="BC22" s="55">
        <f t="shared" si="5"/>
        <v>0</v>
      </c>
      <c r="BD22" s="55">
        <f t="shared" si="6"/>
        <v>0</v>
      </c>
      <c r="BE22" s="55">
        <f t="shared" si="7"/>
        <v>0</v>
      </c>
      <c r="BF22" s="55">
        <f t="shared" si="8"/>
        <v>0</v>
      </c>
      <c r="BG22" s="30" t="s">
        <v>39</v>
      </c>
      <c r="BH22" s="56">
        <f t="shared" si="9"/>
        <v>0</v>
      </c>
      <c r="BI22" s="30" t="s">
        <v>38</v>
      </c>
      <c r="BJ22" s="54" t="s">
        <v>55</v>
      </c>
    </row>
    <row r="23" spans="1:62" s="8" customFormat="1" ht="21.75" customHeight="1" x14ac:dyDescent="0.2">
      <c r="A23" s="45" t="s">
        <v>56</v>
      </c>
      <c r="B23" s="45" t="s">
        <v>36</v>
      </c>
      <c r="C23" s="46" t="s">
        <v>57</v>
      </c>
      <c r="D23" s="47" t="s">
        <v>58</v>
      </c>
      <c r="E23" s="48" t="s">
        <v>46</v>
      </c>
      <c r="F23" s="66">
        <v>0.2</v>
      </c>
      <c r="G23" s="68"/>
      <c r="H23" s="67">
        <f t="shared" si="0"/>
        <v>0</v>
      </c>
      <c r="I23" s="49"/>
      <c r="J23" s="24"/>
      <c r="K23" s="50" t="s">
        <v>0</v>
      </c>
      <c r="L23" s="51" t="s">
        <v>10</v>
      </c>
      <c r="M23" s="52">
        <v>0</v>
      </c>
      <c r="N23" s="52">
        <f t="shared" si="1"/>
        <v>0</v>
      </c>
      <c r="O23" s="52">
        <v>0</v>
      </c>
      <c r="P23" s="52">
        <f t="shared" si="2"/>
        <v>0</v>
      </c>
      <c r="Q23" s="52">
        <v>0</v>
      </c>
      <c r="R23" s="53">
        <f t="shared" si="3"/>
        <v>0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O23" s="54" t="s">
        <v>38</v>
      </c>
      <c r="AQ23" s="54" t="s">
        <v>36</v>
      </c>
      <c r="AR23" s="54" t="s">
        <v>39</v>
      </c>
      <c r="AV23" s="30" t="s">
        <v>35</v>
      </c>
      <c r="BB23" s="55">
        <f t="shared" si="4"/>
        <v>0</v>
      </c>
      <c r="BC23" s="55">
        <f t="shared" si="5"/>
        <v>0</v>
      </c>
      <c r="BD23" s="55">
        <f t="shared" si="6"/>
        <v>0</v>
      </c>
      <c r="BE23" s="55">
        <f t="shared" si="7"/>
        <v>0</v>
      </c>
      <c r="BF23" s="55">
        <f t="shared" si="8"/>
        <v>0</v>
      </c>
      <c r="BG23" s="30" t="s">
        <v>39</v>
      </c>
      <c r="BH23" s="56">
        <f t="shared" si="9"/>
        <v>0</v>
      </c>
      <c r="BI23" s="30" t="s">
        <v>38</v>
      </c>
      <c r="BJ23" s="54" t="s">
        <v>59</v>
      </c>
    </row>
    <row r="24" spans="1:62" s="32" customFormat="1" ht="22.9" customHeight="1" x14ac:dyDescent="0.2">
      <c r="B24" s="33" t="s">
        <v>17</v>
      </c>
      <c r="C24" s="43" t="s">
        <v>60</v>
      </c>
      <c r="D24" s="43" t="s">
        <v>61</v>
      </c>
      <c r="G24" s="2"/>
      <c r="H24" s="44">
        <f>BH24</f>
        <v>0</v>
      </c>
      <c r="J24" s="36"/>
      <c r="K24" s="37"/>
      <c r="L24" s="38"/>
      <c r="M24" s="38"/>
      <c r="N24" s="39">
        <f>N25</f>
        <v>0.49260000000000004</v>
      </c>
      <c r="O24" s="38"/>
      <c r="P24" s="39">
        <f>P25</f>
        <v>0</v>
      </c>
      <c r="Q24" s="38"/>
      <c r="R24" s="40">
        <f>R25</f>
        <v>0</v>
      </c>
      <c r="AO24" s="33" t="s">
        <v>19</v>
      </c>
      <c r="AQ24" s="41" t="s">
        <v>17</v>
      </c>
      <c r="AR24" s="41" t="s">
        <v>19</v>
      </c>
      <c r="AV24" s="33" t="s">
        <v>35</v>
      </c>
      <c r="BH24" s="42">
        <f>BH25</f>
        <v>0</v>
      </c>
    </row>
    <row r="25" spans="1:62" s="8" customFormat="1" ht="21.75" customHeight="1" x14ac:dyDescent="0.2">
      <c r="A25" s="45" t="s">
        <v>62</v>
      </c>
      <c r="B25" s="45" t="s">
        <v>36</v>
      </c>
      <c r="C25" s="46" t="s">
        <v>63</v>
      </c>
      <c r="D25" s="47" t="s">
        <v>64</v>
      </c>
      <c r="E25" s="48" t="s">
        <v>46</v>
      </c>
      <c r="F25" s="66">
        <v>0.2</v>
      </c>
      <c r="G25" s="68"/>
      <c r="H25" s="67">
        <f>ROUND(G25*F25,3)</f>
        <v>0</v>
      </c>
      <c r="I25" s="49"/>
      <c r="J25" s="24"/>
      <c r="K25" s="50" t="s">
        <v>0</v>
      </c>
      <c r="L25" s="51" t="s">
        <v>10</v>
      </c>
      <c r="M25" s="52">
        <v>2.4630000000000001</v>
      </c>
      <c r="N25" s="52">
        <f>M25*F25</f>
        <v>0.49260000000000004</v>
      </c>
      <c r="O25" s="52">
        <v>0</v>
      </c>
      <c r="P25" s="52">
        <f>O25*F25</f>
        <v>0</v>
      </c>
      <c r="Q25" s="52">
        <v>0</v>
      </c>
      <c r="R25" s="53">
        <f>Q25*F25</f>
        <v>0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O25" s="54" t="s">
        <v>38</v>
      </c>
      <c r="AQ25" s="54" t="s">
        <v>36</v>
      </c>
      <c r="AR25" s="54" t="s">
        <v>39</v>
      </c>
      <c r="AV25" s="30" t="s">
        <v>35</v>
      </c>
      <c r="BB25" s="55">
        <f>IF(L25="základná",H25,0)</f>
        <v>0</v>
      </c>
      <c r="BC25" s="55">
        <f>IF(L25="znížená",H25,0)</f>
        <v>0</v>
      </c>
      <c r="BD25" s="55">
        <f>IF(L25="zákl. prenesená",H25,0)</f>
        <v>0</v>
      </c>
      <c r="BE25" s="55">
        <f>IF(L25="zníž. prenesená",H25,0)</f>
        <v>0</v>
      </c>
      <c r="BF25" s="55">
        <f>IF(L25="nulová",H25,0)</f>
        <v>0</v>
      </c>
      <c r="BG25" s="30" t="s">
        <v>39</v>
      </c>
      <c r="BH25" s="56">
        <f>ROUND(G25*F25,3)</f>
        <v>0</v>
      </c>
      <c r="BI25" s="30" t="s">
        <v>38</v>
      </c>
      <c r="BJ25" s="54" t="s">
        <v>65</v>
      </c>
    </row>
    <row r="26" spans="1:62" s="32" customFormat="1" ht="25.9" customHeight="1" x14ac:dyDescent="0.2">
      <c r="B26" s="33" t="s">
        <v>17</v>
      </c>
      <c r="C26" s="34" t="s">
        <v>66</v>
      </c>
      <c r="D26" s="34" t="s">
        <v>67</v>
      </c>
      <c r="G26" s="2"/>
      <c r="H26" s="35">
        <f>H27</f>
        <v>0</v>
      </c>
      <c r="J26" s="36"/>
      <c r="K26" s="37"/>
      <c r="L26" s="38"/>
      <c r="M26" s="38"/>
      <c r="N26" s="39" t="e">
        <f>N27+#REF!</f>
        <v>#REF!</v>
      </c>
      <c r="O26" s="38"/>
      <c r="P26" s="39" t="e">
        <f>P27+#REF!</f>
        <v>#REF!</v>
      </c>
      <c r="Q26" s="38"/>
      <c r="R26" s="40" t="e">
        <f>R27+#REF!</f>
        <v>#REF!</v>
      </c>
      <c r="AO26" s="33" t="s">
        <v>39</v>
      </c>
      <c r="AQ26" s="41" t="s">
        <v>17</v>
      </c>
      <c r="AR26" s="41" t="s">
        <v>18</v>
      </c>
      <c r="AV26" s="33" t="s">
        <v>35</v>
      </c>
      <c r="BH26" s="42" t="e">
        <f>BH27+#REF!</f>
        <v>#REF!</v>
      </c>
    </row>
    <row r="27" spans="1:62" s="32" customFormat="1" ht="22.9" customHeight="1" x14ac:dyDescent="0.2">
      <c r="B27" s="33" t="s">
        <v>17</v>
      </c>
      <c r="C27" s="43" t="s">
        <v>68</v>
      </c>
      <c r="D27" s="43" t="s">
        <v>69</v>
      </c>
      <c r="G27" s="2"/>
      <c r="H27" s="44">
        <f>BH27</f>
        <v>0</v>
      </c>
      <c r="J27" s="36"/>
      <c r="K27" s="37"/>
      <c r="L27" s="38"/>
      <c r="M27" s="38"/>
      <c r="N27" s="39">
        <f>SUM(N28:N31)</f>
        <v>15.938529000000003</v>
      </c>
      <c r="O27" s="38"/>
      <c r="P27" s="39">
        <f>SUM(P28:P31)</f>
        <v>8.7119999999999989E-2</v>
      </c>
      <c r="Q27" s="38"/>
      <c r="R27" s="40">
        <f>SUM(R28:R31)</f>
        <v>8.7840000000000001E-2</v>
      </c>
      <c r="AO27" s="33" t="s">
        <v>39</v>
      </c>
      <c r="AQ27" s="41" t="s">
        <v>17</v>
      </c>
      <c r="AR27" s="41" t="s">
        <v>19</v>
      </c>
      <c r="AV27" s="33" t="s">
        <v>35</v>
      </c>
      <c r="BH27" s="42">
        <f>SUM(BH28:BH31)</f>
        <v>0</v>
      </c>
    </row>
    <row r="28" spans="1:62" s="8" customFormat="1" ht="21.75" customHeight="1" x14ac:dyDescent="0.2">
      <c r="A28" s="45" t="s">
        <v>70</v>
      </c>
      <c r="B28" s="45" t="s">
        <v>36</v>
      </c>
      <c r="C28" s="46" t="s">
        <v>71</v>
      </c>
      <c r="D28" s="47" t="s">
        <v>99</v>
      </c>
      <c r="E28" s="48" t="s">
        <v>41</v>
      </c>
      <c r="F28" s="66">
        <v>12</v>
      </c>
      <c r="G28" s="68"/>
      <c r="H28" s="67">
        <f t="shared" ref="H28:H31" si="10">ROUND(G28*F28,3)</f>
        <v>0</v>
      </c>
      <c r="I28" s="49"/>
      <c r="J28" s="24"/>
      <c r="K28" s="50" t="s">
        <v>0</v>
      </c>
      <c r="L28" s="51" t="s">
        <v>10</v>
      </c>
      <c r="M28" s="52">
        <v>0.80488000000000004</v>
      </c>
      <c r="N28" s="52">
        <f t="shared" ref="N28:N31" si="11">M28*F28</f>
        <v>9.6585600000000014</v>
      </c>
      <c r="O28" s="52">
        <v>7.1900000000000002E-3</v>
      </c>
      <c r="P28" s="52">
        <f t="shared" ref="P28:P31" si="12">O28*F28</f>
        <v>8.6279999999999996E-2</v>
      </c>
      <c r="Q28" s="52">
        <v>0</v>
      </c>
      <c r="R28" s="53">
        <f t="shared" ref="R28:R31" si="13">Q28*F28</f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O28" s="54" t="s">
        <v>40</v>
      </c>
      <c r="AQ28" s="54" t="s">
        <v>36</v>
      </c>
      <c r="AR28" s="54" t="s">
        <v>39</v>
      </c>
      <c r="AV28" s="30" t="s">
        <v>35</v>
      </c>
      <c r="BB28" s="55">
        <f t="shared" ref="BB28:BB31" si="14">IF(L28="základná",H28,0)</f>
        <v>0</v>
      </c>
      <c r="BC28" s="55">
        <f t="shared" ref="BC28:BC31" si="15">IF(L28="znížená",H28,0)</f>
        <v>0</v>
      </c>
      <c r="BD28" s="55">
        <f t="shared" ref="BD28:BD31" si="16">IF(L28="zákl. prenesená",H28,0)</f>
        <v>0</v>
      </c>
      <c r="BE28" s="55">
        <f t="shared" ref="BE28:BE31" si="17">IF(L28="zníž. prenesená",H28,0)</f>
        <v>0</v>
      </c>
      <c r="BF28" s="55">
        <f t="shared" ref="BF28:BF31" si="18">IF(L28="nulová",H28,0)</f>
        <v>0</v>
      </c>
      <c r="BG28" s="30" t="s">
        <v>39</v>
      </c>
      <c r="BH28" s="56">
        <f t="shared" ref="BH28:BH31" si="19">ROUND(G28*F28,3)</f>
        <v>0</v>
      </c>
      <c r="BI28" s="30" t="s">
        <v>40</v>
      </c>
      <c r="BJ28" s="54" t="s">
        <v>72</v>
      </c>
    </row>
    <row r="29" spans="1:62" s="8" customFormat="1" ht="21.75" customHeight="1" x14ac:dyDescent="0.2">
      <c r="A29" s="45" t="s">
        <v>73</v>
      </c>
      <c r="B29" s="45" t="s">
        <v>36</v>
      </c>
      <c r="C29" s="46" t="s">
        <v>74</v>
      </c>
      <c r="D29" s="47" t="s">
        <v>100</v>
      </c>
      <c r="E29" s="48" t="s">
        <v>37</v>
      </c>
      <c r="F29" s="66">
        <v>12</v>
      </c>
      <c r="G29" s="68"/>
      <c r="H29" s="67">
        <f t="shared" si="10"/>
        <v>0</v>
      </c>
      <c r="I29" s="49"/>
      <c r="J29" s="24"/>
      <c r="K29" s="50" t="s">
        <v>0</v>
      </c>
      <c r="L29" s="51" t="s">
        <v>10</v>
      </c>
      <c r="M29" s="52">
        <v>0.40616000000000002</v>
      </c>
      <c r="N29" s="52">
        <f t="shared" si="11"/>
        <v>4.87392</v>
      </c>
      <c r="O29" s="52">
        <v>6.9999999999999994E-5</v>
      </c>
      <c r="P29" s="52">
        <f t="shared" si="12"/>
        <v>8.3999999999999993E-4</v>
      </c>
      <c r="Q29" s="52">
        <v>0</v>
      </c>
      <c r="R29" s="53">
        <f t="shared" si="13"/>
        <v>0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O29" s="54" t="s">
        <v>40</v>
      </c>
      <c r="AQ29" s="54" t="s">
        <v>36</v>
      </c>
      <c r="AR29" s="54" t="s">
        <v>39</v>
      </c>
      <c r="AV29" s="30" t="s">
        <v>35</v>
      </c>
      <c r="BB29" s="55">
        <f t="shared" si="14"/>
        <v>0</v>
      </c>
      <c r="BC29" s="55">
        <f t="shared" si="15"/>
        <v>0</v>
      </c>
      <c r="BD29" s="55">
        <f t="shared" si="16"/>
        <v>0</v>
      </c>
      <c r="BE29" s="55">
        <f t="shared" si="17"/>
        <v>0</v>
      </c>
      <c r="BF29" s="55">
        <f t="shared" si="18"/>
        <v>0</v>
      </c>
      <c r="BG29" s="30" t="s">
        <v>39</v>
      </c>
      <c r="BH29" s="56">
        <f t="shared" si="19"/>
        <v>0</v>
      </c>
      <c r="BI29" s="30" t="s">
        <v>40</v>
      </c>
      <c r="BJ29" s="54" t="s">
        <v>75</v>
      </c>
    </row>
    <row r="30" spans="1:62" s="8" customFormat="1" ht="21.75" customHeight="1" x14ac:dyDescent="0.2">
      <c r="A30" s="45" t="s">
        <v>42</v>
      </c>
      <c r="B30" s="45" t="s">
        <v>36</v>
      </c>
      <c r="C30" s="46" t="s">
        <v>76</v>
      </c>
      <c r="D30" s="47" t="s">
        <v>98</v>
      </c>
      <c r="E30" s="48" t="s">
        <v>41</v>
      </c>
      <c r="F30" s="66">
        <v>12</v>
      </c>
      <c r="G30" s="68"/>
      <c r="H30" s="67">
        <f t="shared" si="10"/>
        <v>0</v>
      </c>
      <c r="I30" s="49"/>
      <c r="J30" s="24"/>
      <c r="K30" s="50" t="s">
        <v>0</v>
      </c>
      <c r="L30" s="51" t="s">
        <v>10</v>
      </c>
      <c r="M30" s="52">
        <v>7.4999999999999997E-2</v>
      </c>
      <c r="N30" s="52">
        <f t="shared" si="11"/>
        <v>0.89999999999999991</v>
      </c>
      <c r="O30" s="52">
        <v>0</v>
      </c>
      <c r="P30" s="52">
        <f t="shared" si="12"/>
        <v>0</v>
      </c>
      <c r="Q30" s="52">
        <v>7.3200000000000001E-3</v>
      </c>
      <c r="R30" s="53">
        <f t="shared" si="13"/>
        <v>8.7840000000000001E-2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O30" s="54" t="s">
        <v>40</v>
      </c>
      <c r="AQ30" s="54" t="s">
        <v>36</v>
      </c>
      <c r="AR30" s="54" t="s">
        <v>39</v>
      </c>
      <c r="AV30" s="30" t="s">
        <v>35</v>
      </c>
      <c r="BB30" s="55">
        <f t="shared" si="14"/>
        <v>0</v>
      </c>
      <c r="BC30" s="55">
        <f t="shared" si="15"/>
        <v>0</v>
      </c>
      <c r="BD30" s="55">
        <f t="shared" si="16"/>
        <v>0</v>
      </c>
      <c r="BE30" s="55">
        <f t="shared" si="17"/>
        <v>0</v>
      </c>
      <c r="BF30" s="55">
        <f t="shared" si="18"/>
        <v>0</v>
      </c>
      <c r="BG30" s="30" t="s">
        <v>39</v>
      </c>
      <c r="BH30" s="56">
        <f t="shared" si="19"/>
        <v>0</v>
      </c>
      <c r="BI30" s="30" t="s">
        <v>40</v>
      </c>
      <c r="BJ30" s="54" t="s">
        <v>77</v>
      </c>
    </row>
    <row r="31" spans="1:62" s="8" customFormat="1" ht="21.75" customHeight="1" x14ac:dyDescent="0.2">
      <c r="A31" s="45" t="s">
        <v>78</v>
      </c>
      <c r="B31" s="45" t="s">
        <v>36</v>
      </c>
      <c r="C31" s="46" t="s">
        <v>79</v>
      </c>
      <c r="D31" s="47" t="s">
        <v>80</v>
      </c>
      <c r="E31" s="48" t="s">
        <v>46</v>
      </c>
      <c r="F31" s="66">
        <v>0.111</v>
      </c>
      <c r="G31" s="68"/>
      <c r="H31" s="67">
        <f t="shared" si="10"/>
        <v>0</v>
      </c>
      <c r="I31" s="49"/>
      <c r="J31" s="24"/>
      <c r="K31" s="50" t="s">
        <v>0</v>
      </c>
      <c r="L31" s="51" t="s">
        <v>10</v>
      </c>
      <c r="M31" s="52">
        <v>4.5590000000000002</v>
      </c>
      <c r="N31" s="52">
        <f t="shared" si="11"/>
        <v>0.50604899999999997</v>
      </c>
      <c r="O31" s="52">
        <v>0</v>
      </c>
      <c r="P31" s="52">
        <f t="shared" si="12"/>
        <v>0</v>
      </c>
      <c r="Q31" s="52">
        <v>0</v>
      </c>
      <c r="R31" s="53">
        <f t="shared" si="13"/>
        <v>0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O31" s="54" t="s">
        <v>40</v>
      </c>
      <c r="AQ31" s="54" t="s">
        <v>36</v>
      </c>
      <c r="AR31" s="54" t="s">
        <v>39</v>
      </c>
      <c r="AV31" s="30" t="s">
        <v>35</v>
      </c>
      <c r="BB31" s="55">
        <f t="shared" si="14"/>
        <v>0</v>
      </c>
      <c r="BC31" s="55">
        <f t="shared" si="15"/>
        <v>0</v>
      </c>
      <c r="BD31" s="55">
        <f t="shared" si="16"/>
        <v>0</v>
      </c>
      <c r="BE31" s="55">
        <f t="shared" si="17"/>
        <v>0</v>
      </c>
      <c r="BF31" s="55">
        <f t="shared" si="18"/>
        <v>0</v>
      </c>
      <c r="BG31" s="30" t="s">
        <v>39</v>
      </c>
      <c r="BH31" s="56">
        <f t="shared" si="19"/>
        <v>0</v>
      </c>
      <c r="BI31" s="30" t="s">
        <v>40</v>
      </c>
      <c r="BJ31" s="54" t="s">
        <v>81</v>
      </c>
    </row>
    <row r="32" spans="1:62" s="32" customFormat="1" ht="25.9" customHeight="1" x14ac:dyDescent="0.2">
      <c r="B32" s="33" t="s">
        <v>17</v>
      </c>
      <c r="C32" s="34" t="s">
        <v>82</v>
      </c>
      <c r="D32" s="34" t="s">
        <v>83</v>
      </c>
      <c r="G32" s="2"/>
      <c r="H32" s="35">
        <f>BH32</f>
        <v>0</v>
      </c>
      <c r="J32" s="36"/>
      <c r="K32" s="37"/>
      <c r="L32" s="38"/>
      <c r="M32" s="38"/>
      <c r="N32" s="39">
        <f>N33</f>
        <v>9.52</v>
      </c>
      <c r="O32" s="38"/>
      <c r="P32" s="39">
        <f>P33</f>
        <v>0</v>
      </c>
      <c r="Q32" s="38"/>
      <c r="R32" s="40">
        <f>R33</f>
        <v>0</v>
      </c>
      <c r="AO32" s="33" t="s">
        <v>38</v>
      </c>
      <c r="AQ32" s="41" t="s">
        <v>17</v>
      </c>
      <c r="AR32" s="41" t="s">
        <v>18</v>
      </c>
      <c r="AV32" s="33" t="s">
        <v>35</v>
      </c>
      <c r="BH32" s="42">
        <f>BH33</f>
        <v>0</v>
      </c>
    </row>
    <row r="33" spans="1:62" s="8" customFormat="1" ht="21.75" customHeight="1" x14ac:dyDescent="0.2">
      <c r="A33" s="45" t="s">
        <v>84</v>
      </c>
      <c r="B33" s="45" t="s">
        <v>36</v>
      </c>
      <c r="C33" s="46" t="s">
        <v>85</v>
      </c>
      <c r="D33" s="47" t="s">
        <v>97</v>
      </c>
      <c r="E33" s="48" t="s">
        <v>86</v>
      </c>
      <c r="F33" s="66">
        <v>8</v>
      </c>
      <c r="G33" s="68"/>
      <c r="H33" s="67">
        <f>ROUND(G33*F33,3)</f>
        <v>0</v>
      </c>
      <c r="I33" s="49"/>
      <c r="J33" s="24"/>
      <c r="K33" s="50" t="s">
        <v>0</v>
      </c>
      <c r="L33" s="51" t="s">
        <v>10</v>
      </c>
      <c r="M33" s="52">
        <v>1.19</v>
      </c>
      <c r="N33" s="52">
        <f>M33*F33</f>
        <v>9.52</v>
      </c>
      <c r="O33" s="52">
        <v>0</v>
      </c>
      <c r="P33" s="52">
        <f>O33*F33</f>
        <v>0</v>
      </c>
      <c r="Q33" s="52">
        <v>0</v>
      </c>
      <c r="R33" s="53">
        <f>Q33*F33</f>
        <v>0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O33" s="54" t="s">
        <v>87</v>
      </c>
      <c r="AQ33" s="54" t="s">
        <v>36</v>
      </c>
      <c r="AR33" s="54" t="s">
        <v>19</v>
      </c>
      <c r="AV33" s="30" t="s">
        <v>35</v>
      </c>
      <c r="BB33" s="55">
        <f>IF(L33="základná",H33,0)</f>
        <v>0</v>
      </c>
      <c r="BC33" s="55">
        <f>IF(L33="znížená",H33,0)</f>
        <v>0</v>
      </c>
      <c r="BD33" s="55">
        <f>IF(L33="zákl. prenesená",H33,0)</f>
        <v>0</v>
      </c>
      <c r="BE33" s="55">
        <f>IF(L33="zníž. prenesená",H33,0)</f>
        <v>0</v>
      </c>
      <c r="BF33" s="55">
        <f>IF(L33="nulová",H33,0)</f>
        <v>0</v>
      </c>
      <c r="BG33" s="30" t="s">
        <v>39</v>
      </c>
      <c r="BH33" s="56">
        <f>ROUND(G33*F33,3)</f>
        <v>0</v>
      </c>
      <c r="BI33" s="30" t="s">
        <v>87</v>
      </c>
      <c r="BJ33" s="54" t="s">
        <v>88</v>
      </c>
    </row>
    <row r="34" spans="1:62" s="32" customFormat="1" ht="25.9" customHeight="1" x14ac:dyDescent="0.2">
      <c r="B34" s="33" t="s">
        <v>17</v>
      </c>
      <c r="C34" s="34" t="s">
        <v>89</v>
      </c>
      <c r="D34" s="34" t="s">
        <v>90</v>
      </c>
      <c r="G34" s="2"/>
      <c r="H34" s="35">
        <f>BH34</f>
        <v>0</v>
      </c>
      <c r="J34" s="36"/>
      <c r="K34" s="37"/>
      <c r="L34" s="38"/>
      <c r="M34" s="38"/>
      <c r="N34" s="39">
        <f>N35</f>
        <v>0</v>
      </c>
      <c r="O34" s="38"/>
      <c r="P34" s="39">
        <f>P35</f>
        <v>0</v>
      </c>
      <c r="Q34" s="38"/>
      <c r="R34" s="40">
        <f>R35</f>
        <v>0</v>
      </c>
      <c r="AO34" s="33" t="s">
        <v>73</v>
      </c>
      <c r="AQ34" s="41" t="s">
        <v>17</v>
      </c>
      <c r="AR34" s="41" t="s">
        <v>18</v>
      </c>
      <c r="AV34" s="33" t="s">
        <v>35</v>
      </c>
      <c r="BH34" s="42">
        <f>BH35</f>
        <v>0</v>
      </c>
    </row>
    <row r="35" spans="1:62" s="8" customFormat="1" ht="16.5" customHeight="1" x14ac:dyDescent="0.2">
      <c r="A35" s="45" t="s">
        <v>91</v>
      </c>
      <c r="B35" s="45" t="s">
        <v>36</v>
      </c>
      <c r="C35" s="46" t="s">
        <v>92</v>
      </c>
      <c r="D35" s="47" t="s">
        <v>93</v>
      </c>
      <c r="E35" s="48" t="s">
        <v>94</v>
      </c>
      <c r="F35" s="66">
        <v>1</v>
      </c>
      <c r="G35" s="68"/>
      <c r="H35" s="67">
        <f>ROUND(G35*F35,3)</f>
        <v>0</v>
      </c>
      <c r="I35" s="49"/>
      <c r="J35" s="24"/>
      <c r="K35" s="57" t="s">
        <v>0</v>
      </c>
      <c r="L35" s="58" t="s">
        <v>10</v>
      </c>
      <c r="M35" s="59">
        <v>0</v>
      </c>
      <c r="N35" s="59">
        <f>M35*F35</f>
        <v>0</v>
      </c>
      <c r="O35" s="59">
        <v>0</v>
      </c>
      <c r="P35" s="59">
        <f>O35*F35</f>
        <v>0</v>
      </c>
      <c r="Q35" s="59">
        <v>0</v>
      </c>
      <c r="R35" s="60">
        <f>Q35*F35</f>
        <v>0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O35" s="54" t="s">
        <v>95</v>
      </c>
      <c r="AQ35" s="54" t="s">
        <v>36</v>
      </c>
      <c r="AR35" s="54" t="s">
        <v>19</v>
      </c>
      <c r="AV35" s="30" t="s">
        <v>35</v>
      </c>
      <c r="BB35" s="55">
        <f>IF(L35="základná",H35,0)</f>
        <v>0</v>
      </c>
      <c r="BC35" s="55">
        <f>IF(L35="znížená",H35,0)</f>
        <v>0</v>
      </c>
      <c r="BD35" s="55">
        <f>IF(L35="zákl. prenesená",H35,0)</f>
        <v>0</v>
      </c>
      <c r="BE35" s="55">
        <f>IF(L35="zníž. prenesená",H35,0)</f>
        <v>0</v>
      </c>
      <c r="BF35" s="55">
        <f>IF(L35="nulová",H35,0)</f>
        <v>0</v>
      </c>
      <c r="BG35" s="30" t="s">
        <v>39</v>
      </c>
      <c r="BH35" s="56">
        <f>ROUND(G35*F35,3)</f>
        <v>0</v>
      </c>
      <c r="BI35" s="30" t="s">
        <v>95</v>
      </c>
      <c r="BJ35" s="54" t="s">
        <v>96</v>
      </c>
    </row>
    <row r="36" spans="1:62" s="8" customFormat="1" ht="6.95" customHeigh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24"/>
      <c r="K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8" spans="1:62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</row>
    <row r="39" spans="1:62" ht="15.75" x14ac:dyDescent="0.25">
      <c r="A39" s="22" t="s">
        <v>106</v>
      </c>
      <c r="B39" s="63"/>
      <c r="C39" s="63"/>
      <c r="D39" s="63"/>
      <c r="E39" s="69">
        <v>0.2</v>
      </c>
      <c r="F39" s="62"/>
      <c r="G39" s="62"/>
      <c r="H39" s="64">
        <f>E39*H17</f>
        <v>0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62" ht="15.75" x14ac:dyDescent="0.25">
      <c r="A40" s="22" t="s">
        <v>105</v>
      </c>
      <c r="B40" s="3"/>
      <c r="C40" s="3"/>
      <c r="D40" s="3"/>
      <c r="E40" s="3"/>
      <c r="F40" s="3"/>
      <c r="G40" s="3"/>
      <c r="H40" s="23">
        <f>H39+H17</f>
        <v>0</v>
      </c>
    </row>
  </sheetData>
  <sheetProtection algorithmName="SHA-512" hashValue="qNi2GzO9cPWs8yegBHQzAhNlDePXk4rIJFZ6YO7APbni/EVQz+75YmsrXexrxjP3SgAIiO7bs3GXDvOAYcgssw==" saltValue="hdrb0oO0/Yc0FaZF1EQpxA==" spinCount="100000" sheet="1" objects="1" scenarios="1"/>
  <autoFilter ref="A16:I35"/>
  <mergeCells count="1">
    <mergeCell ref="C7:F7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054 - Oprava strechy </vt:lpstr>
      <vt:lpstr>'054 - Oprava strechy '!Názvy_tlače</vt:lpstr>
      <vt:lpstr>'054 - Oprava strechy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office</dc:creator>
  <cp:lastModifiedBy>EU</cp:lastModifiedBy>
  <dcterms:created xsi:type="dcterms:W3CDTF">2020-11-02T10:10:30Z</dcterms:created>
  <dcterms:modified xsi:type="dcterms:W3CDTF">2021-03-04T09:44:55Z</dcterms:modified>
</cp:coreProperties>
</file>