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U\Desktop\CPČaUS\Verejne obstaravanie\VO-Stavebné opravy jún 2021\"/>
    </mc:Choice>
  </mc:AlternateContent>
  <bookViews>
    <workbookView xWindow="0" yWindow="0" windowWidth="25125" windowHeight="12300"/>
  </bookViews>
  <sheets>
    <sheet name="Rekapitulácia stavby" sheetId="1" r:id="rId1"/>
    <sheet name="2..................." sheetId="2" r:id="rId2"/>
  </sheets>
  <definedNames>
    <definedName name="_xlnm._FilterDatabase" localSheetId="1" hidden="1">'2...................'!$C$122:$K$140</definedName>
    <definedName name="_xlnm.Print_Titles" localSheetId="1">'2...................'!$122:$122</definedName>
    <definedName name="_xlnm.Print_Titles" localSheetId="0">'Rekapitulácia stavby'!$95:$95</definedName>
    <definedName name="_xlnm.Print_Area" localSheetId="1">'2...................'!$C$4:$J$76,'2...................'!$C$82:$J$106,'2...................'!$C$112:$K$140</definedName>
    <definedName name="_xlnm.Print_Area" localSheetId="0">'Rekapitulácia stavby'!$D$4:$AO$79,'Rekapitulácia stavby'!$C$85:$AQ$102</definedName>
  </definedNames>
  <calcPr calcId="162913"/>
</workbook>
</file>

<file path=xl/calcChain.xml><?xml version="1.0" encoding="utf-8"?>
<calcChain xmlns="http://schemas.openxmlformats.org/spreadsheetml/2006/main">
  <c r="J140" i="2" l="1"/>
  <c r="J139" i="2" s="1"/>
  <c r="J138" i="2"/>
  <c r="J137" i="2" s="1"/>
  <c r="J136" i="2"/>
  <c r="J135" i="2"/>
  <c r="J134" i="2" s="1"/>
  <c r="J133" i="2" s="1"/>
  <c r="J132" i="2"/>
  <c r="J131" i="2" s="1"/>
  <c r="J127" i="2"/>
  <c r="J128" i="2"/>
  <c r="J129" i="2"/>
  <c r="J130" i="2"/>
  <c r="J126" i="2"/>
  <c r="J125" i="2" l="1"/>
  <c r="J37" i="2"/>
  <c r="J36" i="2"/>
  <c r="AY98" i="1" s="1"/>
  <c r="J35" i="2"/>
  <c r="AX98" i="1"/>
  <c r="BI140" i="2"/>
  <c r="BH140" i="2"/>
  <c r="BG140" i="2"/>
  <c r="BE140" i="2"/>
  <c r="T140" i="2"/>
  <c r="T139" i="2" s="1"/>
  <c r="R140" i="2"/>
  <c r="R139" i="2" s="1"/>
  <c r="P140" i="2"/>
  <c r="P139" i="2" s="1"/>
  <c r="BI138" i="2"/>
  <c r="BH138" i="2"/>
  <c r="BG138" i="2"/>
  <c r="BE138" i="2"/>
  <c r="T138" i="2"/>
  <c r="T137" i="2" s="1"/>
  <c r="R138" i="2"/>
  <c r="R137" i="2" s="1"/>
  <c r="P138" i="2"/>
  <c r="P137" i="2" s="1"/>
  <c r="BI136" i="2"/>
  <c r="BH136" i="2"/>
  <c r="BG136" i="2"/>
  <c r="BE136" i="2"/>
  <c r="T136" i="2"/>
  <c r="R136" i="2"/>
  <c r="P136" i="2"/>
  <c r="BI135" i="2"/>
  <c r="BH135" i="2"/>
  <c r="BG135" i="2"/>
  <c r="BE135" i="2"/>
  <c r="T135" i="2"/>
  <c r="R135" i="2"/>
  <c r="P135" i="2"/>
  <c r="BI132" i="2"/>
  <c r="BH132" i="2"/>
  <c r="BG132" i="2"/>
  <c r="BE132" i="2"/>
  <c r="T132" i="2"/>
  <c r="T131" i="2" s="1"/>
  <c r="R132" i="2"/>
  <c r="R131" i="2" s="1"/>
  <c r="P132" i="2"/>
  <c r="P131" i="2"/>
  <c r="BI130" i="2"/>
  <c r="BH130" i="2"/>
  <c r="BG130" i="2"/>
  <c r="BE130" i="2"/>
  <c r="T130" i="2"/>
  <c r="R130" i="2"/>
  <c r="P130" i="2"/>
  <c r="BI129" i="2"/>
  <c r="BH129" i="2"/>
  <c r="BG129" i="2"/>
  <c r="BE129" i="2"/>
  <c r="T129" i="2"/>
  <c r="R129" i="2"/>
  <c r="P129" i="2"/>
  <c r="BI127" i="2"/>
  <c r="BH127" i="2"/>
  <c r="BG127" i="2"/>
  <c r="BE127" i="2"/>
  <c r="T127" i="2"/>
  <c r="R127" i="2"/>
  <c r="P127" i="2"/>
  <c r="BI126" i="2"/>
  <c r="BH126" i="2"/>
  <c r="BG126" i="2"/>
  <c r="BE126" i="2"/>
  <c r="T126" i="2"/>
  <c r="R126" i="2"/>
  <c r="P126" i="2"/>
  <c r="F117" i="2"/>
  <c r="J29" i="2"/>
  <c r="F87" i="2"/>
  <c r="E85" i="2"/>
  <c r="J22" i="2"/>
  <c r="E22" i="2"/>
  <c r="J120" i="2" s="1"/>
  <c r="J21" i="2"/>
  <c r="J19" i="2"/>
  <c r="E19" i="2"/>
  <c r="J119" i="2" s="1"/>
  <c r="J18" i="2"/>
  <c r="J16" i="2"/>
  <c r="E16" i="2"/>
  <c r="F120" i="2" s="1"/>
  <c r="J15" i="2"/>
  <c r="J13" i="2"/>
  <c r="E13" i="2"/>
  <c r="F119" i="2" s="1"/>
  <c r="J12" i="2"/>
  <c r="J117" i="2"/>
  <c r="L93" i="1"/>
  <c r="AM93" i="1"/>
  <c r="AM92" i="1"/>
  <c r="L92" i="1"/>
  <c r="AM90" i="1"/>
  <c r="L90" i="1"/>
  <c r="L88" i="1"/>
  <c r="L87" i="1"/>
  <c r="AS97" i="1"/>
  <c r="BK138" i="2"/>
  <c r="BK136" i="2"/>
  <c r="BK135" i="2"/>
  <c r="BK132" i="2"/>
  <c r="BK130" i="2"/>
  <c r="BK129" i="2"/>
  <c r="BK127" i="2"/>
  <c r="BK126" i="2"/>
  <c r="BK140" i="2"/>
  <c r="AK27" i="1"/>
  <c r="J124" i="2" l="1"/>
  <c r="J123" i="2" s="1"/>
  <c r="BK125" i="2"/>
  <c r="J96" i="2" s="1"/>
  <c r="P125" i="2"/>
  <c r="R125" i="2"/>
  <c r="T125" i="2"/>
  <c r="P134" i="2"/>
  <c r="R134" i="2"/>
  <c r="T134" i="2"/>
  <c r="BK134" i="2"/>
  <c r="J99" i="2" s="1"/>
  <c r="BK131" i="2"/>
  <c r="J97" i="2" s="1"/>
  <c r="F89" i="2"/>
  <c r="F90" i="2"/>
  <c r="BF126" i="2"/>
  <c r="BF127" i="2"/>
  <c r="BF130" i="2"/>
  <c r="BF135" i="2"/>
  <c r="BF136" i="2"/>
  <c r="BF138" i="2"/>
  <c r="BF140" i="2"/>
  <c r="BK137" i="2"/>
  <c r="J100" i="2" s="1"/>
  <c r="BK139" i="2"/>
  <c r="J101" i="2" s="1"/>
  <c r="J87" i="2"/>
  <c r="J89" i="2"/>
  <c r="J90" i="2"/>
  <c r="BF129" i="2"/>
  <c r="BF132" i="2"/>
  <c r="F33" i="2"/>
  <c r="AZ98" i="1" s="1"/>
  <c r="AZ97" i="1" s="1"/>
  <c r="W32" i="1" s="1"/>
  <c r="J33" i="2"/>
  <c r="AV98" i="1" s="1"/>
  <c r="F36" i="2"/>
  <c r="BC98" i="1" s="1"/>
  <c r="BC97" i="1" s="1"/>
  <c r="W35" i="1" s="1"/>
  <c r="F37" i="2"/>
  <c r="BD98" i="1" s="1"/>
  <c r="BD97" i="1" s="1"/>
  <c r="W36" i="1" s="1"/>
  <c r="F35" i="2"/>
  <c r="BB98" i="1" s="1"/>
  <c r="BB97" i="1" s="1"/>
  <c r="W34" i="1" s="1"/>
  <c r="P124" i="2" l="1"/>
  <c r="R133" i="2"/>
  <c r="P133" i="2"/>
  <c r="R124" i="2"/>
  <c r="T133" i="2"/>
  <c r="T124" i="2"/>
  <c r="BK124" i="2"/>
  <c r="J95" i="2" s="1"/>
  <c r="BK133" i="2"/>
  <c r="J98" i="2" s="1"/>
  <c r="AX97" i="1"/>
  <c r="AV97" i="1"/>
  <c r="AK32" i="1" s="1"/>
  <c r="AY97" i="1"/>
  <c r="R123" i="2" l="1"/>
  <c r="P123" i="2"/>
  <c r="AU98" i="1" s="1"/>
  <c r="AU97" i="1" s="1"/>
  <c r="T123" i="2"/>
  <c r="BK123" i="2"/>
  <c r="J94" i="2" s="1"/>
  <c r="J106" i="2" s="1"/>
  <c r="J28" i="2" l="1"/>
  <c r="J30" i="2" l="1"/>
  <c r="AG98" i="1" s="1"/>
  <c r="AG97" i="1" s="1"/>
  <c r="AK26" i="1" s="1"/>
  <c r="AK29" i="1" s="1"/>
  <c r="F34" i="2"/>
  <c r="AG102" i="1" l="1"/>
  <c r="J34" i="2"/>
  <c r="AW98" i="1" s="1"/>
  <c r="AT98" i="1" s="1"/>
  <c r="AN98" i="1" s="1"/>
  <c r="BA98" i="1"/>
  <c r="BA97" i="1" s="1"/>
  <c r="AW97" i="1" l="1"/>
  <c r="W33" i="1"/>
  <c r="J39" i="2"/>
  <c r="AK33" i="1" l="1"/>
  <c r="AK38" i="1" s="1"/>
  <c r="AT97" i="1"/>
  <c r="AN97" i="1" s="1"/>
  <c r="AN102" i="1" s="1"/>
</calcChain>
</file>

<file path=xl/sharedStrings.xml><?xml version="1.0" encoding="utf-8"?>
<sst xmlns="http://schemas.openxmlformats.org/spreadsheetml/2006/main" count="429" uniqueCount="177">
  <si>
    <t>Export Komplet</t>
  </si>
  <si>
    <t/>
  </si>
  <si>
    <t>2.0</t>
  </si>
  <si>
    <t>False</t>
  </si>
  <si>
    <t>{d8a848ec-5487-4484-8730-7a26a754d893}</t>
  </si>
  <si>
    <t>&gt;&gt;  skryté stĺpce  &lt;&lt;</t>
  </si>
  <si>
    <t>0,001</t>
  </si>
  <si>
    <t>20</t>
  </si>
  <si>
    <t>REKAPITULÁCIA STAVBY</t>
  </si>
  <si>
    <t>v ---  nižšie sa nachádzajú doplnkové a pomocné údaje k zostavám  --- v</t>
  </si>
  <si>
    <t>Kód:</t>
  </si>
  <si>
    <t>061</t>
  </si>
  <si>
    <t>Stavba:</t>
  </si>
  <si>
    <t>doplnenie poteru</t>
  </si>
  <si>
    <t>JKSO:</t>
  </si>
  <si>
    <t>KS:</t>
  </si>
  <si>
    <t>Miesto:</t>
  </si>
  <si>
    <t xml:space="preserve"> </t>
  </si>
  <si>
    <t>Objednávateľ:</t>
  </si>
  <si>
    <t>IČO:</t>
  </si>
  <si>
    <t>IČ DPH:</t>
  </si>
  <si>
    <t>Zhotoviteľ:</t>
  </si>
  <si>
    <t>Projektant:</t>
  </si>
  <si>
    <t>True</t>
  </si>
  <si>
    <t>0,01</t>
  </si>
  <si>
    <t>Spracovateľ:</t>
  </si>
  <si>
    <t>Poznámka:</t>
  </si>
  <si>
    <t>Náklady z rozpočtov</t>
  </si>
  <si>
    <t>Ostatné náklady zo súhrnného listu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</si>
  <si>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</si>
  <si>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</si>
  <si>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</si>
  <si>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</si>
  <si>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</si>
  <si>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</si>
  <si>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</si>
  <si>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</si>
  <si>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</si>
  <si>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</si>
  <si>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</si>
  <si>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</si>
  <si>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</si>
  <si>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</si>
  <si>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</si>
  <si>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</si>
  <si>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</si>
  <si>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</si>
  <si>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</si>
  <si>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</si>
  <si>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</si>
  <si>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</si>
  <si>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</si>
  <si>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</si>
  <si>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</si>
  <si>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</si>
  <si>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</si>
  <si>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</si>
  <si>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</si>
  <si>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</si>
  <si>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</si>
  <si>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</si>
  <si>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</si>
  <si>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</si>
  <si>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</si>
  <si>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</si>
  <si>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</si>
  <si>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</si>
  <si>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1) Náklady z rozpočtov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</si>
  <si>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</si>
  <si>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</si>
  <si>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</si>
  <si>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</si>
  <si>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</si>
  <si>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</si>
  <si>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</si>
  <si>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</si>
  <si>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2) Ostatné náklady zo súhrnného listu</t>
  </si>
  <si>
    <t>Percent. zadanie_x000D_
[% nákladov rozpočtu]</t>
  </si>
  <si>
    <t>Zaradenie nákladov</t>
  </si>
  <si>
    <t>Celkové náklady za stavbu 1) + 2)</t>
  </si>
  <si>
    <t>KRYCÍ LIST ROZPOČTU</t>
  </si>
  <si>
    <t>Náklady z rozpočtu</t>
  </si>
  <si>
    <t>Ostatné náklady</t>
  </si>
  <si>
    <t>REKAPITULÁCIA ROZPOČTU</t>
  </si>
  <si>
    <t>Kód dielu - Popis</t>
  </si>
  <si>
    <t>Cena celkom [EUR]</t>
  </si>
  <si>
    <t>1) Náklady z rozpočtu</t>
  </si>
  <si>
    <t>-1</t>
  </si>
  <si>
    <t>HSV - Práce a dodávky HSV</t>
  </si>
  <si>
    <t xml:space="preserve">    9 - Ostatné konštrukcie a práce-búranie</t>
  </si>
  <si>
    <t xml:space="preserve">    99 - Presun hmôt HSV</t>
  </si>
  <si>
    <t>PSV - Práce a dodávky PSV</t>
  </si>
  <si>
    <t xml:space="preserve">    777 - Podlahy syntetické</t>
  </si>
  <si>
    <t>HZS - Hodinové zúčtovacie sadzby</t>
  </si>
  <si>
    <t>VRN - Vedľajšie rozpočtové náklady</t>
  </si>
  <si>
    <t>2) Ostatné náklady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</si>
  <si>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</si>
  <si>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</si>
  <si>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</si>
  <si>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</si>
  <si>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</si>
  <si>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</si>
  <si>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</si>
  <si>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</si>
  <si>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</si>
  <si>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</si>
  <si>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</si>
  <si>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</si>
  <si>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</si>
  <si>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</si>
  <si>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</si>
  <si>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K</t>
  </si>
  <si>
    <t>m2</t>
  </si>
  <si>
    <t>4</t>
  </si>
  <si>
    <t>2</t>
  </si>
  <si>
    <t>8</t>
  </si>
  <si>
    <t>9</t>
  </si>
  <si>
    <t>Ostatné konštrukcie a práce-búranie</t>
  </si>
  <si>
    <t>952901114.S</t>
  </si>
  <si>
    <t>Vyčistenie budov pri výške podlaží nad 4 m</t>
  </si>
  <si>
    <t>268676443</t>
  </si>
  <si>
    <t>34</t>
  </si>
  <si>
    <t>965081712</t>
  </si>
  <si>
    <t>Búranie dlažieb, bez podklad. lôžka z xylolit., alebo keramických dlaždíc hr. do 10 mm,  -0,02000t</t>
  </si>
  <si>
    <t>-866986754</t>
  </si>
  <si>
    <t>t</t>
  </si>
  <si>
    <t>41</t>
  </si>
  <si>
    <t>979089012</t>
  </si>
  <si>
    <t>Poplatok za skladovanie - betón, tehly, dlaždice (17 01) ostatné</t>
  </si>
  <si>
    <t>48584234</t>
  </si>
  <si>
    <t>40</t>
  </si>
  <si>
    <t>979089712</t>
  </si>
  <si>
    <t>ks</t>
  </si>
  <si>
    <t>399085861</t>
  </si>
  <si>
    <t>99</t>
  </si>
  <si>
    <t>Presun hmôt HSV</t>
  </si>
  <si>
    <t>7</t>
  </si>
  <si>
    <t>999281111</t>
  </si>
  <si>
    <t>Presun hmôt pre opravy a údržbu objektov vrátane vonkajších plášťov výšky do 25 m</t>
  </si>
  <si>
    <t>751000424</t>
  </si>
  <si>
    <t>PSV</t>
  </si>
  <si>
    <t>Práce a dodávky PSV</t>
  </si>
  <si>
    <t>16</t>
  </si>
  <si>
    <t>777</t>
  </si>
  <si>
    <t>Podlahy syntetické</t>
  </si>
  <si>
    <t>36</t>
  </si>
  <si>
    <t>777610100</t>
  </si>
  <si>
    <t>Epoxidový penetračný náter Sikafloor 156 jednonásobný</t>
  </si>
  <si>
    <t>1170984880</t>
  </si>
  <si>
    <t>37</t>
  </si>
  <si>
    <t>777610210</t>
  </si>
  <si>
    <t>1542811514</t>
  </si>
  <si>
    <t>HZS</t>
  </si>
  <si>
    <t>Hodinové zúčtovacie sadzby</t>
  </si>
  <si>
    <t>33</t>
  </si>
  <si>
    <t>HZS000113.S</t>
  </si>
  <si>
    <t>Stavebno montážne práce náročné ucelené - nepredvídané</t>
  </si>
  <si>
    <t>hod</t>
  </si>
  <si>
    <t>512</t>
  </si>
  <si>
    <t>1909089607</t>
  </si>
  <si>
    <t>VRN</t>
  </si>
  <si>
    <t>Vedľajšie rozpočtové náklady</t>
  </si>
  <si>
    <t>5</t>
  </si>
  <si>
    <t>13</t>
  </si>
  <si>
    <t>000700011.S</t>
  </si>
  <si>
    <t xml:space="preserve"> mimostavenisková doprava  materiálov</t>
  </si>
  <si>
    <t>eur</t>
  </si>
  <si>
    <t>1024</t>
  </si>
  <si>
    <t>1519202284</t>
  </si>
  <si>
    <t>Epoxidový uzatvárací náter Sikafloor 2540 W, 2x náter, posyp čipsami, pečatiaca vrstva</t>
  </si>
  <si>
    <t>Brúsenie existujúcich betónových podláh, zbrúsenie hrúbky do 3 mm</t>
  </si>
  <si>
    <t>Oprava poškodenej terasy v exteréry v objekte ŠD Ekonóm</t>
  </si>
  <si>
    <t>965000000</t>
  </si>
  <si>
    <t>Prenájom kontajneru 2 m3</t>
  </si>
  <si>
    <t>Dátum: 2.6.2021</t>
  </si>
  <si>
    <t>Oprava poškodenej terasy v exteriéry v objekte ŠD Ekonóm</t>
  </si>
  <si>
    <t>Miesto: Študentský domov Ekonóm, Prístavná 8, Bratislava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</si>
</sst>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sz val="10"/>
      <color rgb="FF46464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u/>
      <sz val="11"/>
      <color theme="10"/>
      <name val="Calibri"/>
      <scheme val="minor"/>
    </font>
    <font>
      <b/>
      <sz val="10"/>
      <color rgb="FF969696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29" fillId="0" borderId="0" applyNumberFormat="0" applyFill="0" applyBorder="0" applyAlignment="0" applyProtection="0"/>
  </cellStyleXfs>
  <cellXfs count="20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12" fillId="0" borderId="0" xfId="0" applyFont="1" applyAlignment="1">
      <alignment horizontal="left" vertical="center"/>
    </xf>
    <xf numFmtId="4" fontId="2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3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5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18" fillId="4" borderId="0" xfId="0" applyFont="1" applyFill="1" applyAlignment="1">
      <alignment horizontal="center" vertical="center"/>
    </xf>
    <xf numFmtId="0" fontId="19" fillId="0" borderId="16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4" fontId="20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6" fillId="0" borderId="14" xfId="0" applyNumberFormat="1" applyFont="1" applyBorder="1" applyAlignment="1">
      <alignment vertical="center"/>
    </xf>
    <xf numFmtId="4" fontId="16" fillId="0" borderId="0" xfId="0" applyNumberFormat="1" applyFont="1" applyBorder="1" applyAlignment="1">
      <alignment vertical="center"/>
    </xf>
    <xf numFmtId="166" fontId="16" fillId="0" borderId="0" xfId="0" applyNumberFormat="1" applyFont="1" applyBorder="1" applyAlignment="1">
      <alignment vertical="center"/>
    </xf>
    <xf numFmtId="4" fontId="16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1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4" fillId="0" borderId="19" xfId="0" applyNumberFormat="1" applyFont="1" applyBorder="1" applyAlignment="1">
      <alignment vertical="center"/>
    </xf>
    <xf numFmtId="4" fontId="24" fillId="0" borderId="20" xfId="0" applyNumberFormat="1" applyFont="1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4" fontId="24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22" xfId="0" applyFont="1" applyBorder="1" applyAlignment="1">
      <alignment vertical="center"/>
    </xf>
    <xf numFmtId="0" fontId="20" fillId="4" borderId="0" xfId="0" applyFont="1" applyFill="1" applyAlignment="1">
      <alignment horizontal="left" vertical="center"/>
    </xf>
    <xf numFmtId="0" fontId="0" fillId="4" borderId="0" xfId="0" applyFont="1" applyFill="1" applyAlignment="1">
      <alignment vertical="center"/>
    </xf>
    <xf numFmtId="4" fontId="20" fillId="4" borderId="0" xfId="0" applyNumberFormat="1" applyFont="1" applyFill="1" applyAlignment="1">
      <alignment vertical="center"/>
    </xf>
    <xf numFmtId="0" fontId="0" fillId="0" borderId="0" xfId="0" applyProtection="1"/>
    <xf numFmtId="0" fontId="25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3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8" fillId="4" borderId="0" xfId="0" applyFont="1" applyFill="1" applyAlignment="1">
      <alignment horizontal="left" vertical="center"/>
    </xf>
    <xf numFmtId="0" fontId="18" fillId="4" borderId="0" xfId="0" applyFont="1" applyFill="1" applyAlignment="1">
      <alignment horizontal="right" vertical="center"/>
    </xf>
    <xf numFmtId="0" fontId="26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4" fontId="26" fillId="0" borderId="0" xfId="0" applyNumberFormat="1" applyFont="1" applyAlignment="1">
      <alignment vertical="center"/>
    </xf>
    <xf numFmtId="0" fontId="19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8" fillId="4" borderId="16" xfId="0" applyFont="1" applyFill="1" applyBorder="1" applyAlignment="1">
      <alignment horizontal="center" vertical="center" wrapText="1"/>
    </xf>
    <xf numFmtId="0" fontId="18" fillId="4" borderId="17" xfId="0" applyFont="1" applyFill="1" applyBorder="1" applyAlignment="1">
      <alignment horizontal="center" vertical="center" wrapText="1"/>
    </xf>
    <xf numFmtId="0" fontId="18" fillId="4" borderId="18" xfId="0" applyFont="1" applyFill="1" applyBorder="1" applyAlignment="1">
      <alignment horizontal="center" vertical="center" wrapText="1"/>
    </xf>
    <xf numFmtId="0" fontId="18" fillId="4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7" fontId="20" fillId="0" borderId="0" xfId="0" applyNumberFormat="1" applyFont="1" applyAlignment="1"/>
    <xf numFmtId="166" fontId="27" fillId="0" borderId="12" xfId="0" applyNumberFormat="1" applyFont="1" applyBorder="1" applyAlignment="1"/>
    <xf numFmtId="166" fontId="27" fillId="0" borderId="13" xfId="0" applyNumberFormat="1" applyFont="1" applyBorder="1" applyAlignment="1"/>
    <xf numFmtId="167" fontId="28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167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167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167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8" fillId="0" borderId="23" xfId="0" applyFont="1" applyBorder="1" applyAlignment="1" applyProtection="1">
      <alignment horizontal="center" vertical="center"/>
      <protection locked="0"/>
    </xf>
    <xf numFmtId="49" fontId="18" fillId="0" borderId="23" xfId="0" applyNumberFormat="1" applyFont="1" applyBorder="1" applyAlignment="1" applyProtection="1">
      <alignment horizontal="left" vertical="center" wrapText="1"/>
      <protection locked="0"/>
    </xf>
    <xf numFmtId="0" fontId="18" fillId="0" borderId="23" xfId="0" applyFont="1" applyBorder="1" applyAlignment="1" applyProtection="1">
      <alignment horizontal="left" vertical="center" wrapText="1"/>
      <protection locked="0"/>
    </xf>
    <xf numFmtId="0" fontId="18" fillId="0" borderId="23" xfId="0" applyFont="1" applyBorder="1" applyAlignment="1" applyProtection="1">
      <alignment horizontal="center" vertical="center" wrapText="1"/>
      <protection locked="0"/>
    </xf>
    <xf numFmtId="167" fontId="18" fillId="0" borderId="23" xfId="0" applyNumberFormat="1" applyFont="1" applyBorder="1" applyAlignment="1" applyProtection="1">
      <alignment vertical="center"/>
      <protection locked="0"/>
    </xf>
    <xf numFmtId="0" fontId="0" fillId="0" borderId="23" xfId="0" applyFont="1" applyBorder="1" applyAlignment="1" applyProtection="1">
      <alignment vertical="center"/>
      <protection locked="0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center" vertical="center"/>
    </xf>
    <xf numFmtId="166" fontId="19" fillId="0" borderId="0" xfId="0" applyNumberFormat="1" applyFont="1" applyBorder="1" applyAlignment="1">
      <alignment vertical="center"/>
    </xf>
    <xf numFmtId="166" fontId="19" fillId="0" borderId="15" xfId="0" applyNumberFormat="1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167" fontId="0" fillId="0" borderId="0" xfId="0" applyNumberFormat="1" applyFont="1" applyAlignment="1">
      <alignment vertical="center"/>
    </xf>
    <xf numFmtId="0" fontId="19" fillId="0" borderId="19" xfId="0" applyFont="1" applyBorder="1" applyAlignment="1">
      <alignment horizontal="left" vertical="center"/>
    </xf>
    <xf numFmtId="0" fontId="19" fillId="0" borderId="20" xfId="0" applyFont="1" applyBorder="1" applyAlignment="1">
      <alignment horizontal="center" vertical="center"/>
    </xf>
    <xf numFmtId="166" fontId="19" fillId="0" borderId="20" xfId="0" applyNumberFormat="1" applyFont="1" applyBorder="1" applyAlignment="1">
      <alignment vertical="center"/>
    </xf>
    <xf numFmtId="166" fontId="19" fillId="0" borderId="21" xfId="0" applyNumberFormat="1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/>
    <xf numFmtId="0" fontId="0" fillId="0" borderId="0" xfId="0" applyFont="1" applyAlignment="1">
      <alignment vertical="center"/>
    </xf>
    <xf numFmtId="4" fontId="20" fillId="0" borderId="0" xfId="0" applyNumberFormat="1" applyFont="1" applyAlignment="1">
      <alignment vertical="center"/>
    </xf>
    <xf numFmtId="4" fontId="20" fillId="4" borderId="0" xfId="0" applyNumberFormat="1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0" fillId="0" borderId="0" xfId="0"/>
    <xf numFmtId="4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4" fontId="13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vertical="center"/>
    </xf>
    <xf numFmtId="0" fontId="22" fillId="0" borderId="0" xfId="0" applyFont="1" applyAlignment="1">
      <alignment horizontal="left" vertical="center" wrapText="1"/>
    </xf>
    <xf numFmtId="4" fontId="20" fillId="0" borderId="0" xfId="0" applyNumberFormat="1" applyFont="1" applyAlignment="1">
      <alignment horizontal="right"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left" vertical="center"/>
    </xf>
    <xf numFmtId="0" fontId="17" fillId="0" borderId="14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8" fillId="4" borderId="6" xfId="0" applyFont="1" applyFill="1" applyBorder="1" applyAlignment="1">
      <alignment horizontal="center" vertical="center"/>
    </xf>
    <xf numFmtId="0" fontId="18" fillId="4" borderId="7" xfId="0" applyFont="1" applyFill="1" applyBorder="1" applyAlignment="1">
      <alignment horizontal="left" vertical="center"/>
    </xf>
    <xf numFmtId="0" fontId="18" fillId="4" borderId="7" xfId="0" applyFont="1" applyFill="1" applyBorder="1" applyAlignment="1">
      <alignment horizontal="center" vertical="center"/>
    </xf>
    <xf numFmtId="0" fontId="18" fillId="4" borderId="7" xfId="0" applyFont="1" applyFill="1" applyBorder="1" applyAlignment="1">
      <alignment horizontal="right" vertical="center"/>
    </xf>
    <xf numFmtId="0" fontId="18" fillId="4" borderId="8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4" fontId="14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3"/>
  <sheetViews>
    <sheetView showGridLines="0" tabSelected="1" workbookViewId="0">
      <selection activeCell="P13" sqref="P13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pans="1:74" s="1" customFormat="1" ht="36.950000000000003" customHeight="1">
      <c r="AR2" s="163" t="s">
        <v>5</v>
      </c>
      <c r="AS2" s="164"/>
      <c r="AT2" s="164"/>
      <c r="AU2" s="164"/>
      <c r="AV2" s="164"/>
      <c r="AW2" s="164"/>
      <c r="AX2" s="164"/>
      <c r="AY2" s="164"/>
      <c r="AZ2" s="164"/>
      <c r="BA2" s="164"/>
      <c r="BB2" s="164"/>
      <c r="BC2" s="164"/>
      <c r="BD2" s="164"/>
      <c r="BE2" s="164"/>
      <c r="BS2" s="14" t="s">
        <v>6</v>
      </c>
      <c r="BT2" s="14" t="s">
        <v>7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7</v>
      </c>
    </row>
    <row r="4" spans="1:74" s="1" customFormat="1" ht="24.95" customHeight="1">
      <c r="B4" s="17"/>
      <c r="D4" s="18" t="s">
        <v>8</v>
      </c>
      <c r="AR4" s="17"/>
      <c r="AS4" s="19" t="s">
        <v>9</v>
      </c>
      <c r="BS4" s="14" t="s">
        <v>6</v>
      </c>
    </row>
    <row r="5" spans="1:74" s="1" customFormat="1" ht="12" customHeight="1">
      <c r="B5" s="17"/>
      <c r="D5" s="20" t="s">
        <v>10</v>
      </c>
      <c r="K5" s="169" t="s">
        <v>11</v>
      </c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4"/>
      <c r="W5" s="164"/>
      <c r="X5" s="164"/>
      <c r="Y5" s="164"/>
      <c r="Z5" s="164"/>
      <c r="AA5" s="164"/>
      <c r="AB5" s="164"/>
      <c r="AC5" s="164"/>
      <c r="AD5" s="164"/>
      <c r="AE5" s="164"/>
      <c r="AF5" s="164"/>
      <c r="AG5" s="164"/>
      <c r="AH5" s="164"/>
      <c r="AI5" s="164"/>
      <c r="AJ5" s="164"/>
      <c r="AK5" s="164"/>
      <c r="AL5" s="164"/>
      <c r="AM5" s="164"/>
      <c r="AN5" s="164"/>
      <c r="AO5" s="164"/>
      <c r="AR5" s="17"/>
      <c r="BS5" s="14" t="s">
        <v>6</v>
      </c>
    </row>
    <row r="6" spans="1:74" s="1" customFormat="1" ht="36.950000000000003" customHeight="1">
      <c r="B6" s="17"/>
      <c r="D6" s="22" t="s">
        <v>12</v>
      </c>
      <c r="K6" s="170" t="s">
        <v>175</v>
      </c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4"/>
      <c r="AA6" s="164"/>
      <c r="AB6" s="164"/>
      <c r="AC6" s="164"/>
      <c r="AD6" s="164"/>
      <c r="AE6" s="164"/>
      <c r="AF6" s="164"/>
      <c r="AG6" s="164"/>
      <c r="AH6" s="164"/>
      <c r="AI6" s="164"/>
      <c r="AJ6" s="164"/>
      <c r="AK6" s="164"/>
      <c r="AL6" s="164"/>
      <c r="AM6" s="164"/>
      <c r="AN6" s="164"/>
      <c r="AO6" s="164"/>
      <c r="AR6" s="17"/>
      <c r="BS6" s="14" t="s">
        <v>6</v>
      </c>
    </row>
    <row r="7" spans="1:74" s="1" customFormat="1" ht="12" customHeight="1">
      <c r="B7" s="17"/>
      <c r="D7" s="23" t="s">
        <v>14</v>
      </c>
      <c r="K7" s="21" t="s">
        <v>1</v>
      </c>
      <c r="AK7" s="23" t="s">
        <v>15</v>
      </c>
      <c r="AN7" s="21" t="s">
        <v>1</v>
      </c>
      <c r="AR7" s="17"/>
      <c r="BS7" s="14" t="s">
        <v>6</v>
      </c>
    </row>
    <row r="8" spans="1:74" s="1" customFormat="1" ht="12" customHeight="1">
      <c r="B8" s="17"/>
      <c r="D8" s="199" t="s">
        <v>176</v>
      </c>
      <c r="E8" s="199"/>
      <c r="F8" s="199"/>
      <c r="G8" s="199"/>
      <c r="H8" s="199"/>
      <c r="I8" s="199"/>
      <c r="J8" s="199"/>
      <c r="K8" s="199"/>
      <c r="L8" s="199"/>
      <c r="M8" s="199"/>
      <c r="N8" s="199"/>
      <c r="O8" s="199"/>
      <c r="P8" s="199"/>
      <c r="Q8" s="199"/>
      <c r="R8" s="199"/>
      <c r="S8" s="199"/>
      <c r="T8" s="199"/>
      <c r="U8" s="199"/>
      <c r="V8" s="199"/>
      <c r="W8" s="199"/>
      <c r="X8" s="199"/>
      <c r="Y8" s="199"/>
      <c r="Z8" s="199"/>
      <c r="AA8" s="199"/>
      <c r="AB8" s="199"/>
      <c r="AC8" s="199"/>
      <c r="AD8" s="199"/>
      <c r="AE8" s="199"/>
      <c r="AF8" s="199"/>
      <c r="AG8" s="199"/>
      <c r="AH8" s="199"/>
      <c r="AI8" s="199"/>
      <c r="AK8" s="23" t="s">
        <v>174</v>
      </c>
      <c r="AN8" s="21"/>
      <c r="AR8" s="17"/>
      <c r="BS8" s="14" t="s">
        <v>6</v>
      </c>
    </row>
    <row r="9" spans="1:74" s="1" customFormat="1" ht="14.45" customHeight="1">
      <c r="B9" s="17"/>
      <c r="AR9" s="17"/>
      <c r="BS9" s="14" t="s">
        <v>6</v>
      </c>
    </row>
    <row r="10" spans="1:74" s="1" customFormat="1" ht="12" customHeight="1">
      <c r="B10" s="17"/>
      <c r="D10" s="23" t="s">
        <v>18</v>
      </c>
      <c r="AK10" s="23" t="s">
        <v>19</v>
      </c>
      <c r="AN10" s="21" t="s">
        <v>1</v>
      </c>
      <c r="AR10" s="17"/>
      <c r="BS10" s="14" t="s">
        <v>6</v>
      </c>
    </row>
    <row r="11" spans="1:74" s="1" customFormat="1" ht="18.399999999999999" customHeight="1">
      <c r="B11" s="17"/>
      <c r="E11" s="21" t="s">
        <v>17</v>
      </c>
      <c r="AK11" s="23" t="s">
        <v>20</v>
      </c>
      <c r="AN11" s="21" t="s">
        <v>1</v>
      </c>
      <c r="AR11" s="17"/>
      <c r="BS11" s="14" t="s">
        <v>6</v>
      </c>
    </row>
    <row r="12" spans="1:74" s="1" customFormat="1" ht="6.95" customHeight="1">
      <c r="B12" s="17"/>
      <c r="AR12" s="17"/>
      <c r="BS12" s="14" t="s">
        <v>6</v>
      </c>
    </row>
    <row r="13" spans="1:74" s="1" customFormat="1" ht="12" customHeight="1">
      <c r="B13" s="17"/>
      <c r="D13" s="23" t="s">
        <v>21</v>
      </c>
      <c r="AK13" s="23" t="s">
        <v>19</v>
      </c>
      <c r="AN13" s="21" t="s">
        <v>1</v>
      </c>
      <c r="AR13" s="17"/>
      <c r="BS13" s="14" t="s">
        <v>6</v>
      </c>
    </row>
    <row r="14" spans="1:74" ht="12.75">
      <c r="B14" s="17"/>
      <c r="E14" s="21" t="s">
        <v>17</v>
      </c>
      <c r="AK14" s="23" t="s">
        <v>20</v>
      </c>
      <c r="AN14" s="21" t="s">
        <v>1</v>
      </c>
      <c r="AR14" s="17"/>
      <c r="BS14" s="14" t="s">
        <v>6</v>
      </c>
    </row>
    <row r="15" spans="1:74" s="1" customFormat="1" ht="6.95" customHeight="1">
      <c r="B15" s="17"/>
      <c r="AR15" s="17"/>
      <c r="BS15" s="14" t="s">
        <v>3</v>
      </c>
    </row>
    <row r="16" spans="1:74" s="1" customFormat="1" ht="12" customHeight="1">
      <c r="B16" s="17"/>
      <c r="D16" s="23" t="s">
        <v>22</v>
      </c>
      <c r="AK16" s="23" t="s">
        <v>19</v>
      </c>
      <c r="AN16" s="21" t="s">
        <v>1</v>
      </c>
      <c r="AR16" s="17"/>
      <c r="BS16" s="14" t="s">
        <v>3</v>
      </c>
    </row>
    <row r="17" spans="1:71" s="1" customFormat="1" ht="18.399999999999999" customHeight="1">
      <c r="B17" s="17"/>
      <c r="E17" s="21" t="s">
        <v>17</v>
      </c>
      <c r="AK17" s="23" t="s">
        <v>20</v>
      </c>
      <c r="AN17" s="21" t="s">
        <v>1</v>
      </c>
      <c r="AR17" s="17"/>
      <c r="BS17" s="14" t="s">
        <v>23</v>
      </c>
    </row>
    <row r="18" spans="1:71" s="1" customFormat="1" ht="6.95" customHeight="1">
      <c r="B18" s="17"/>
      <c r="AR18" s="17"/>
      <c r="BS18" s="14" t="s">
        <v>24</v>
      </c>
    </row>
    <row r="19" spans="1:71" s="1" customFormat="1" ht="12" customHeight="1">
      <c r="B19" s="17"/>
      <c r="D19" s="23" t="s">
        <v>25</v>
      </c>
      <c r="AK19" s="23" t="s">
        <v>19</v>
      </c>
      <c r="AN19" s="21" t="s">
        <v>1</v>
      </c>
      <c r="AR19" s="17"/>
      <c r="BS19" s="14" t="s">
        <v>24</v>
      </c>
    </row>
    <row r="20" spans="1:71" s="1" customFormat="1" ht="18.399999999999999" customHeight="1">
      <c r="B20" s="17"/>
      <c r="E20" s="21" t="s">
        <v>17</v>
      </c>
      <c r="AK20" s="23" t="s">
        <v>20</v>
      </c>
      <c r="AN20" s="21" t="s">
        <v>1</v>
      </c>
      <c r="AR20" s="17"/>
      <c r="BS20" s="14" t="s">
        <v>23</v>
      </c>
    </row>
    <row r="21" spans="1:71" s="1" customFormat="1" ht="6.95" customHeight="1">
      <c r="B21" s="17"/>
      <c r="AR21" s="17"/>
    </row>
    <row r="22" spans="1:71" s="1" customFormat="1" ht="12" customHeight="1">
      <c r="B22" s="17"/>
      <c r="D22" s="23" t="s">
        <v>26</v>
      </c>
      <c r="AR22" s="17"/>
    </row>
    <row r="23" spans="1:71" s="1" customFormat="1" ht="16.5" customHeight="1">
      <c r="B23" s="17"/>
      <c r="E23" s="171" t="s">
        <v>1</v>
      </c>
      <c r="F23" s="171"/>
      <c r="G23" s="171"/>
      <c r="H23" s="171"/>
      <c r="I23" s="171"/>
      <c r="J23" s="171"/>
      <c r="K23" s="171"/>
      <c r="L23" s="171"/>
      <c r="M23" s="171"/>
      <c r="N23" s="171"/>
      <c r="O23" s="171"/>
      <c r="P23" s="171"/>
      <c r="Q23" s="171"/>
      <c r="R23" s="171"/>
      <c r="S23" s="171"/>
      <c r="T23" s="171"/>
      <c r="U23" s="171"/>
      <c r="V23" s="171"/>
      <c r="W23" s="171"/>
      <c r="X23" s="171"/>
      <c r="Y23" s="171"/>
      <c r="Z23" s="171"/>
      <c r="AA23" s="171"/>
      <c r="AB23" s="171"/>
      <c r="AC23" s="171"/>
      <c r="AD23" s="171"/>
      <c r="AE23" s="171"/>
      <c r="AF23" s="171"/>
      <c r="AG23" s="171"/>
      <c r="AH23" s="171"/>
      <c r="AI23" s="171"/>
      <c r="AJ23" s="171"/>
      <c r="AK23" s="171"/>
      <c r="AL23" s="171"/>
      <c r="AM23" s="171"/>
      <c r="AN23" s="171"/>
      <c r="AR23" s="17"/>
    </row>
    <row r="24" spans="1:71" s="1" customFormat="1" ht="6.95" customHeight="1">
      <c r="B24" s="17"/>
      <c r="AR24" s="17"/>
    </row>
    <row r="25" spans="1:71" s="1" customFormat="1" ht="6.95" customHeight="1">
      <c r="B25" s="17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R25" s="17"/>
    </row>
    <row r="26" spans="1:71" s="1" customFormat="1" ht="14.45" customHeight="1">
      <c r="B26" s="17"/>
      <c r="D26" s="26" t="s">
        <v>27</v>
      </c>
      <c r="AK26" s="172">
        <f>ROUND(AG97,2)</f>
        <v>0</v>
      </c>
      <c r="AL26" s="164"/>
      <c r="AM26" s="164"/>
      <c r="AN26" s="164"/>
      <c r="AO26" s="164"/>
      <c r="AR26" s="17"/>
    </row>
    <row r="27" spans="1:71" s="1" customFormat="1" ht="14.45" customHeight="1">
      <c r="B27" s="17"/>
      <c r="D27" s="26" t="s">
        <v>28</v>
      </c>
      <c r="AK27" s="172">
        <f>ROUND(AG100, 2)</f>
        <v>0</v>
      </c>
      <c r="AL27" s="172"/>
      <c r="AM27" s="172"/>
      <c r="AN27" s="172"/>
      <c r="AO27" s="172"/>
      <c r="AR27" s="17"/>
    </row>
    <row r="28" spans="1:71" s="2" customFormat="1" ht="6.95" customHeight="1">
      <c r="A28" s="28"/>
      <c r="B28" s="29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9"/>
      <c r="BE28" s="28"/>
    </row>
    <row r="29" spans="1:71" s="2" customFormat="1" ht="25.9" customHeight="1">
      <c r="A29" s="28"/>
      <c r="B29" s="29"/>
      <c r="C29" s="28"/>
      <c r="D29" s="30" t="s">
        <v>29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167">
        <f>ROUND(AK26 + AK27, 2)</f>
        <v>0</v>
      </c>
      <c r="AL29" s="168"/>
      <c r="AM29" s="168"/>
      <c r="AN29" s="168"/>
      <c r="AO29" s="168"/>
      <c r="AP29" s="28"/>
      <c r="AQ29" s="28"/>
      <c r="AR29" s="29"/>
      <c r="BE29" s="28"/>
    </row>
    <row r="30" spans="1:71" s="2" customFormat="1" ht="6.95" customHeight="1">
      <c r="A30" s="28"/>
      <c r="B30" s="29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9"/>
      <c r="BE30" s="28"/>
    </row>
    <row r="31" spans="1:71" s="2" customFormat="1" ht="12.75">
      <c r="A31" s="28"/>
      <c r="B31" s="29"/>
      <c r="C31" s="28"/>
      <c r="D31" s="28"/>
      <c r="E31" s="28"/>
      <c r="F31" s="28"/>
      <c r="G31" s="28"/>
      <c r="H31" s="28"/>
      <c r="I31" s="28"/>
      <c r="J31" s="28"/>
      <c r="K31" s="28"/>
      <c r="L31" s="196" t="s">
        <v>30</v>
      </c>
      <c r="M31" s="196"/>
      <c r="N31" s="196"/>
      <c r="O31" s="196"/>
      <c r="P31" s="196"/>
      <c r="Q31" s="28"/>
      <c r="R31" s="28"/>
      <c r="S31" s="28"/>
      <c r="T31" s="28"/>
      <c r="U31" s="28"/>
      <c r="V31" s="28"/>
      <c r="W31" s="196" t="s">
        <v>31</v>
      </c>
      <c r="X31" s="196"/>
      <c r="Y31" s="196"/>
      <c r="Z31" s="196"/>
      <c r="AA31" s="196"/>
      <c r="AB31" s="196"/>
      <c r="AC31" s="196"/>
      <c r="AD31" s="196"/>
      <c r="AE31" s="196"/>
      <c r="AF31" s="28"/>
      <c r="AG31" s="28"/>
      <c r="AH31" s="28"/>
      <c r="AI31" s="28"/>
      <c r="AJ31" s="28"/>
      <c r="AK31" s="196" t="s">
        <v>32</v>
      </c>
      <c r="AL31" s="196"/>
      <c r="AM31" s="196"/>
      <c r="AN31" s="196"/>
      <c r="AO31" s="196"/>
      <c r="AP31" s="28"/>
      <c r="AQ31" s="28"/>
      <c r="AR31" s="29"/>
      <c r="BE31" s="28"/>
    </row>
    <row r="32" spans="1:71" s="3" customFormat="1" ht="14.45" customHeight="1">
      <c r="B32" s="33"/>
      <c r="D32" s="23" t="s">
        <v>33</v>
      </c>
      <c r="F32" s="23" t="s">
        <v>34</v>
      </c>
      <c r="L32" s="195">
        <v>0.2</v>
      </c>
      <c r="M32" s="194"/>
      <c r="N32" s="194"/>
      <c r="O32" s="194"/>
      <c r="P32" s="194"/>
      <c r="W32" s="193">
        <f>ROUND(AZ97 + SUM(CD100), 2)</f>
        <v>0</v>
      </c>
      <c r="X32" s="194"/>
      <c r="Y32" s="194"/>
      <c r="Z32" s="194"/>
      <c r="AA32" s="194"/>
      <c r="AB32" s="194"/>
      <c r="AC32" s="194"/>
      <c r="AD32" s="194"/>
      <c r="AE32" s="194"/>
      <c r="AK32" s="193">
        <f>ROUND(AV97 + SUM(BY100), 2)</f>
        <v>0</v>
      </c>
      <c r="AL32" s="194"/>
      <c r="AM32" s="194"/>
      <c r="AN32" s="194"/>
      <c r="AO32" s="194"/>
      <c r="AR32" s="33"/>
    </row>
    <row r="33" spans="1:57" s="3" customFormat="1" ht="14.45" customHeight="1">
      <c r="B33" s="33"/>
      <c r="F33" s="23" t="s">
        <v>35</v>
      </c>
      <c r="L33" s="195">
        <v>0.2</v>
      </c>
      <c r="M33" s="194"/>
      <c r="N33" s="194"/>
      <c r="O33" s="194"/>
      <c r="P33" s="194"/>
      <c r="W33" s="193">
        <f>ROUND(BA97 + SUM(CE100), 2)</f>
        <v>0</v>
      </c>
      <c r="X33" s="194"/>
      <c r="Y33" s="194"/>
      <c r="Z33" s="194"/>
      <c r="AA33" s="194"/>
      <c r="AB33" s="194"/>
      <c r="AC33" s="194"/>
      <c r="AD33" s="194"/>
      <c r="AE33" s="194"/>
      <c r="AK33" s="193">
        <f>ROUND(AW97 + SUM(BZ100), 2)</f>
        <v>0</v>
      </c>
      <c r="AL33" s="194"/>
      <c r="AM33" s="194"/>
      <c r="AN33" s="194"/>
      <c r="AO33" s="194"/>
      <c r="AR33" s="33"/>
    </row>
    <row r="34" spans="1:57" s="3" customFormat="1" ht="14.45" hidden="1" customHeight="1">
      <c r="B34" s="33"/>
      <c r="F34" s="23" t="s">
        <v>36</v>
      </c>
      <c r="L34" s="195">
        <v>0.2</v>
      </c>
      <c r="M34" s="194"/>
      <c r="N34" s="194"/>
      <c r="O34" s="194"/>
      <c r="P34" s="194"/>
      <c r="W34" s="193">
        <f>ROUND(BB97 + SUM(CF100), 2)</f>
        <v>0</v>
      </c>
      <c r="X34" s="194"/>
      <c r="Y34" s="194"/>
      <c r="Z34" s="194"/>
      <c r="AA34" s="194"/>
      <c r="AB34" s="194"/>
      <c r="AC34" s="194"/>
      <c r="AD34" s="194"/>
      <c r="AE34" s="194"/>
      <c r="AK34" s="193">
        <v>0</v>
      </c>
      <c r="AL34" s="194"/>
      <c r="AM34" s="194"/>
      <c r="AN34" s="194"/>
      <c r="AO34" s="194"/>
      <c r="AR34" s="33"/>
    </row>
    <row r="35" spans="1:57" s="3" customFormat="1" ht="14.45" hidden="1" customHeight="1">
      <c r="B35" s="33"/>
      <c r="F35" s="23" t="s">
        <v>37</v>
      </c>
      <c r="L35" s="195">
        <v>0.2</v>
      </c>
      <c r="M35" s="194"/>
      <c r="N35" s="194"/>
      <c r="O35" s="194"/>
      <c r="P35" s="194"/>
      <c r="W35" s="193">
        <f>ROUND(BC97 + SUM(CG100), 2)</f>
        <v>0</v>
      </c>
      <c r="X35" s="194"/>
      <c r="Y35" s="194"/>
      <c r="Z35" s="194"/>
      <c r="AA35" s="194"/>
      <c r="AB35" s="194"/>
      <c r="AC35" s="194"/>
      <c r="AD35" s="194"/>
      <c r="AE35" s="194"/>
      <c r="AK35" s="193">
        <v>0</v>
      </c>
      <c r="AL35" s="194"/>
      <c r="AM35" s="194"/>
      <c r="AN35" s="194"/>
      <c r="AO35" s="194"/>
      <c r="AR35" s="33"/>
    </row>
    <row r="36" spans="1:57" s="3" customFormat="1" ht="14.45" hidden="1" customHeight="1">
      <c r="B36" s="33"/>
      <c r="F36" s="23" t="s">
        <v>38</v>
      </c>
      <c r="L36" s="195">
        <v>0</v>
      </c>
      <c r="M36" s="194"/>
      <c r="N36" s="194"/>
      <c r="O36" s="194"/>
      <c r="P36" s="194"/>
      <c r="W36" s="193">
        <f>ROUND(BD97 + SUM(CH100), 2)</f>
        <v>0</v>
      </c>
      <c r="X36" s="194"/>
      <c r="Y36" s="194"/>
      <c r="Z36" s="194"/>
      <c r="AA36" s="194"/>
      <c r="AB36" s="194"/>
      <c r="AC36" s="194"/>
      <c r="AD36" s="194"/>
      <c r="AE36" s="194"/>
      <c r="AK36" s="193">
        <v>0</v>
      </c>
      <c r="AL36" s="194"/>
      <c r="AM36" s="194"/>
      <c r="AN36" s="194"/>
      <c r="AO36" s="194"/>
      <c r="AR36" s="33"/>
    </row>
    <row r="37" spans="1:57" s="2" customFormat="1" ht="6.95" customHeight="1">
      <c r="A37" s="28"/>
      <c r="B37" s="29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9"/>
      <c r="BE37" s="28"/>
    </row>
    <row r="38" spans="1:57" s="2" customFormat="1" ht="25.9" customHeight="1">
      <c r="A38" s="28"/>
      <c r="B38" s="29"/>
      <c r="C38" s="34"/>
      <c r="D38" s="35" t="s">
        <v>39</v>
      </c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7" t="s">
        <v>40</v>
      </c>
      <c r="U38" s="36"/>
      <c r="V38" s="36"/>
      <c r="W38" s="36"/>
      <c r="X38" s="186" t="s">
        <v>41</v>
      </c>
      <c r="Y38" s="187"/>
      <c r="Z38" s="187"/>
      <c r="AA38" s="187"/>
      <c r="AB38" s="187"/>
      <c r="AC38" s="36"/>
      <c r="AD38" s="36"/>
      <c r="AE38" s="36"/>
      <c r="AF38" s="36"/>
      <c r="AG38" s="36"/>
      <c r="AH38" s="36"/>
      <c r="AI38" s="36"/>
      <c r="AJ38" s="36"/>
      <c r="AK38" s="188">
        <f>SUM(AK29:AK36)</f>
        <v>0</v>
      </c>
      <c r="AL38" s="187"/>
      <c r="AM38" s="187"/>
      <c r="AN38" s="187"/>
      <c r="AO38" s="189"/>
      <c r="AP38" s="34"/>
      <c r="AQ38" s="34"/>
      <c r="AR38" s="29"/>
      <c r="BE38" s="28"/>
    </row>
    <row r="39" spans="1:57" s="2" customFormat="1" ht="6.95" customHeight="1">
      <c r="A39" s="28"/>
      <c r="B39" s="29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9"/>
      <c r="BE39" s="28"/>
    </row>
    <row r="40" spans="1:57" s="2" customFormat="1" ht="14.45" customHeight="1">
      <c r="A40" s="28"/>
      <c r="B40" s="29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9"/>
      <c r="BE40" s="28"/>
    </row>
    <row r="41" spans="1:57" s="1" customFormat="1" ht="14.45" customHeight="1">
      <c r="B41" s="17"/>
      <c r="AR41" s="17"/>
    </row>
    <row r="42" spans="1:57" s="1" customFormat="1" ht="14.45" customHeight="1">
      <c r="B42" s="17"/>
      <c r="AR42" s="17"/>
    </row>
    <row r="43" spans="1:57" s="1" customFormat="1" ht="14.45" customHeight="1">
      <c r="B43" s="17"/>
      <c r="AR43" s="17"/>
    </row>
    <row r="44" spans="1:57" s="1" customFormat="1" ht="14.45" customHeight="1">
      <c r="B44" s="17"/>
      <c r="AR44" s="17"/>
    </row>
    <row r="45" spans="1:57" s="1" customFormat="1" ht="14.45" customHeight="1">
      <c r="B45" s="17"/>
      <c r="AR45" s="17"/>
    </row>
    <row r="46" spans="1:57" s="1" customFormat="1" ht="14.45" customHeight="1">
      <c r="B46" s="17"/>
      <c r="AR46" s="17"/>
    </row>
    <row r="47" spans="1:57" s="1" customFormat="1" ht="14.45" customHeight="1">
      <c r="B47" s="17"/>
      <c r="AR47" s="17"/>
    </row>
    <row r="48" spans="1:57" s="1" customFormat="1" ht="14.45" customHeight="1">
      <c r="B48" s="17"/>
      <c r="AR48" s="17"/>
    </row>
    <row r="49" spans="1:57" s="2" customFormat="1" ht="14.45" customHeight="1">
      <c r="B49" s="38"/>
      <c r="D49" s="39" t="s">
        <v>42</v>
      </c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39" t="s">
        <v>43</v>
      </c>
      <c r="AI49" s="40"/>
      <c r="AJ49" s="40"/>
      <c r="AK49" s="40"/>
      <c r="AL49" s="40"/>
      <c r="AM49" s="40"/>
      <c r="AN49" s="40"/>
      <c r="AO49" s="40"/>
      <c r="AR49" s="38"/>
    </row>
    <row r="50" spans="1:57">
      <c r="B50" s="17"/>
      <c r="AR50" s="17"/>
    </row>
    <row r="51" spans="1:57" s="159" customFormat="1">
      <c r="B51" s="17"/>
      <c r="AR51" s="17"/>
    </row>
    <row r="52" spans="1:57" s="159" customFormat="1">
      <c r="B52" s="17"/>
      <c r="AR52" s="17"/>
    </row>
    <row r="53" spans="1:57" s="159" customFormat="1">
      <c r="B53" s="17"/>
      <c r="AR53" s="17"/>
    </row>
    <row r="54" spans="1:57">
      <c r="B54" s="17"/>
      <c r="AR54" s="17"/>
    </row>
    <row r="55" spans="1:57">
      <c r="B55" s="17"/>
      <c r="AR55" s="17"/>
    </row>
    <row r="56" spans="1:57">
      <c r="B56" s="17"/>
      <c r="AR56" s="17"/>
    </row>
    <row r="57" spans="1:57">
      <c r="B57" s="17"/>
      <c r="AR57" s="17"/>
    </row>
    <row r="58" spans="1:57">
      <c r="B58" s="17"/>
      <c r="AR58" s="17"/>
    </row>
    <row r="59" spans="1:57">
      <c r="B59" s="17"/>
      <c r="AR59" s="17"/>
    </row>
    <row r="60" spans="1:57">
      <c r="B60" s="17"/>
      <c r="AR60" s="17"/>
    </row>
    <row r="61" spans="1:57">
      <c r="B61" s="17"/>
      <c r="AR61" s="17"/>
    </row>
    <row r="62" spans="1:57">
      <c r="B62" s="17"/>
      <c r="AR62" s="17"/>
    </row>
    <row r="63" spans="1:57" s="2" customFormat="1" ht="12.75">
      <c r="A63" s="28"/>
      <c r="B63" s="29"/>
      <c r="C63" s="28"/>
      <c r="D63" s="41" t="s">
        <v>44</v>
      </c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41" t="s">
        <v>45</v>
      </c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1"/>
      <c r="AH63" s="41" t="s">
        <v>44</v>
      </c>
      <c r="AI63" s="31"/>
      <c r="AJ63" s="31"/>
      <c r="AK63" s="31"/>
      <c r="AL63" s="31"/>
      <c r="AM63" s="41" t="s">
        <v>45</v>
      </c>
      <c r="AN63" s="31"/>
      <c r="AO63" s="31"/>
      <c r="AP63" s="28"/>
      <c r="AQ63" s="28"/>
      <c r="AR63" s="29"/>
      <c r="BE63" s="28"/>
    </row>
    <row r="64" spans="1:57">
      <c r="B64" s="17"/>
      <c r="AR64" s="17"/>
    </row>
    <row r="65" spans="1:57">
      <c r="B65" s="17"/>
      <c r="AR65" s="17"/>
    </row>
    <row r="66" spans="1:57">
      <c r="B66" s="17"/>
      <c r="AR66" s="17"/>
    </row>
    <row r="67" spans="1:57" s="2" customFormat="1" ht="12.75">
      <c r="A67" s="28"/>
      <c r="B67" s="29"/>
      <c r="C67" s="28"/>
      <c r="D67" s="39" t="s">
        <v>46</v>
      </c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39" t="s">
        <v>47</v>
      </c>
      <c r="AI67" s="42"/>
      <c r="AJ67" s="42"/>
      <c r="AK67" s="42"/>
      <c r="AL67" s="42"/>
      <c r="AM67" s="42"/>
      <c r="AN67" s="42"/>
      <c r="AO67" s="42"/>
      <c r="AP67" s="28"/>
      <c r="AQ67" s="28"/>
      <c r="AR67" s="29"/>
      <c r="BE67" s="28"/>
    </row>
    <row r="68" spans="1:57">
      <c r="B68" s="17"/>
      <c r="AR68" s="17"/>
    </row>
    <row r="69" spans="1:57">
      <c r="B69" s="17"/>
      <c r="AR69" s="17"/>
    </row>
    <row r="70" spans="1:57">
      <c r="B70" s="17"/>
      <c r="AR70" s="17"/>
    </row>
    <row r="71" spans="1:57">
      <c r="B71" s="17"/>
      <c r="AR71" s="17"/>
    </row>
    <row r="72" spans="1:57">
      <c r="B72" s="17"/>
      <c r="AR72" s="17"/>
    </row>
    <row r="73" spans="1:57">
      <c r="B73" s="17"/>
      <c r="AR73" s="17"/>
    </row>
    <row r="74" spans="1:57">
      <c r="B74" s="17"/>
      <c r="AR74" s="17"/>
    </row>
    <row r="75" spans="1:57">
      <c r="B75" s="17"/>
      <c r="AR75" s="17"/>
    </row>
    <row r="76" spans="1:57">
      <c r="B76" s="17"/>
      <c r="AR76" s="17"/>
    </row>
    <row r="77" spans="1:57">
      <c r="B77" s="17"/>
      <c r="AR77" s="17"/>
    </row>
    <row r="78" spans="1:57" s="2" customFormat="1" ht="12.75">
      <c r="A78" s="28"/>
      <c r="B78" s="29"/>
      <c r="C78" s="28"/>
      <c r="D78" s="41" t="s">
        <v>44</v>
      </c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41" t="s">
        <v>45</v>
      </c>
      <c r="W78" s="31"/>
      <c r="X78" s="31"/>
      <c r="Y78" s="31"/>
      <c r="Z78" s="31"/>
      <c r="AA78" s="31"/>
      <c r="AB78" s="31"/>
      <c r="AC78" s="31"/>
      <c r="AD78" s="31"/>
      <c r="AE78" s="31"/>
      <c r="AF78" s="31"/>
      <c r="AG78" s="31"/>
      <c r="AH78" s="41" t="s">
        <v>44</v>
      </c>
      <c r="AI78" s="31"/>
      <c r="AJ78" s="31"/>
      <c r="AK78" s="31"/>
      <c r="AL78" s="31"/>
      <c r="AM78" s="41" t="s">
        <v>45</v>
      </c>
      <c r="AN78" s="31"/>
      <c r="AO78" s="31"/>
      <c r="AP78" s="28"/>
      <c r="AQ78" s="28"/>
      <c r="AR78" s="29"/>
      <c r="BE78" s="28"/>
    </row>
    <row r="79" spans="1:57" s="2" customFormat="1">
      <c r="A79" s="28"/>
      <c r="B79" s="29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9"/>
      <c r="BE79" s="28"/>
    </row>
    <row r="80" spans="1:57" s="2" customFormat="1" ht="6.95" customHeight="1">
      <c r="A80" s="28"/>
      <c r="B80" s="43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  <c r="AA80" s="44"/>
      <c r="AB80" s="44"/>
      <c r="AC80" s="44"/>
      <c r="AD80" s="44"/>
      <c r="AE80" s="44"/>
      <c r="AF80" s="44"/>
      <c r="AG80" s="44"/>
      <c r="AH80" s="44"/>
      <c r="AI80" s="44"/>
      <c r="AJ80" s="44"/>
      <c r="AK80" s="44"/>
      <c r="AL80" s="44"/>
      <c r="AM80" s="44"/>
      <c r="AN80" s="44"/>
      <c r="AO80" s="44"/>
      <c r="AP80" s="44"/>
      <c r="AQ80" s="44"/>
      <c r="AR80" s="29"/>
      <c r="BE80" s="28"/>
    </row>
    <row r="84" spans="1:57" s="2" customFormat="1" ht="6.95" customHeight="1">
      <c r="A84" s="28"/>
      <c r="B84" s="45"/>
      <c r="C84" s="46"/>
      <c r="D84" s="46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29"/>
      <c r="BE84" s="28"/>
    </row>
    <row r="85" spans="1:57" s="2" customFormat="1" ht="24.95" customHeight="1">
      <c r="A85" s="28"/>
      <c r="B85" s="29"/>
      <c r="C85" s="18" t="s">
        <v>48</v>
      </c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8"/>
      <c r="AR85" s="29"/>
      <c r="BE85" s="28"/>
    </row>
    <row r="86" spans="1:57" s="2" customFormat="1" ht="6.95" customHeight="1">
      <c r="A86" s="28"/>
      <c r="B86" s="29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9"/>
      <c r="BE86" s="28"/>
    </row>
    <row r="87" spans="1:57" s="4" customFormat="1" ht="12" customHeight="1">
      <c r="B87" s="47"/>
      <c r="C87" s="23" t="s">
        <v>10</v>
      </c>
      <c r="L87" s="4" t="str">
        <f>K5</f>
        <v>061</v>
      </c>
      <c r="AR87" s="47"/>
    </row>
    <row r="88" spans="1:57" s="5" customFormat="1" ht="36.950000000000003" customHeight="1">
      <c r="B88" s="48"/>
      <c r="C88" s="49" t="s">
        <v>12</v>
      </c>
      <c r="L88" s="190" t="str">
        <f>K6</f>
        <v>Oprava poškodenej terasy v exteriéry v objekte ŠD Ekonóm</v>
      </c>
      <c r="M88" s="191"/>
      <c r="N88" s="191"/>
      <c r="O88" s="191"/>
      <c r="P88" s="191"/>
      <c r="Q88" s="191"/>
      <c r="R88" s="191"/>
      <c r="S88" s="191"/>
      <c r="T88" s="191"/>
      <c r="U88" s="191"/>
      <c r="V88" s="191"/>
      <c r="W88" s="191"/>
      <c r="X88" s="191"/>
      <c r="Y88" s="191"/>
      <c r="Z88" s="191"/>
      <c r="AA88" s="191"/>
      <c r="AB88" s="191"/>
      <c r="AC88" s="191"/>
      <c r="AD88" s="191"/>
      <c r="AE88" s="191"/>
      <c r="AF88" s="191"/>
      <c r="AG88" s="191"/>
      <c r="AH88" s="191"/>
      <c r="AI88" s="191"/>
      <c r="AJ88" s="191"/>
      <c r="AK88" s="191"/>
      <c r="AL88" s="191"/>
      <c r="AM88" s="191"/>
      <c r="AN88" s="191"/>
      <c r="AO88" s="191"/>
      <c r="AR88" s="48"/>
    </row>
    <row r="89" spans="1:57" s="2" customFormat="1" ht="6.95" customHeight="1">
      <c r="A89" s="28"/>
      <c r="B89" s="29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9"/>
      <c r="BE89" s="28"/>
    </row>
    <row r="90" spans="1:57" s="2" customFormat="1" ht="12" customHeight="1">
      <c r="A90" s="28"/>
      <c r="B90" s="29"/>
      <c r="C90" s="23" t="s">
        <v>16</v>
      </c>
      <c r="D90" s="28"/>
      <c r="E90" s="28"/>
      <c r="F90" s="28"/>
      <c r="G90" s="28"/>
      <c r="H90" s="28"/>
      <c r="I90" s="28"/>
      <c r="J90" s="28"/>
      <c r="K90" s="28"/>
      <c r="L90" s="50" t="str">
        <f>IF(K8="","",K8)</f>
        <v/>
      </c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3" t="s">
        <v>174</v>
      </c>
      <c r="AJ90" s="28"/>
      <c r="AK90" s="28"/>
      <c r="AL90" s="28"/>
      <c r="AM90" s="192" t="str">
        <f>IF(AN8= "","",AN8)</f>
        <v/>
      </c>
      <c r="AN90" s="192"/>
      <c r="AO90" s="28"/>
      <c r="AP90" s="28"/>
      <c r="AQ90" s="28"/>
      <c r="AR90" s="29"/>
      <c r="BE90" s="28"/>
    </row>
    <row r="91" spans="1:57" s="2" customFormat="1" ht="6.95" customHeight="1">
      <c r="A91" s="28"/>
      <c r="B91" s="29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9"/>
      <c r="BE91" s="28"/>
    </row>
    <row r="92" spans="1:57" s="2" customFormat="1" ht="15.2" customHeight="1">
      <c r="A92" s="28"/>
      <c r="B92" s="29"/>
      <c r="C92" s="23" t="s">
        <v>18</v>
      </c>
      <c r="D92" s="28"/>
      <c r="E92" s="28"/>
      <c r="F92" s="28"/>
      <c r="G92" s="28"/>
      <c r="H92" s="28"/>
      <c r="I92" s="28"/>
      <c r="J92" s="28"/>
      <c r="K92" s="28"/>
      <c r="L92" s="4" t="str">
        <f>IF(E11= "","",E11)</f>
        <v xml:space="preserve"> </v>
      </c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3" t="s">
        <v>22</v>
      </c>
      <c r="AJ92" s="28"/>
      <c r="AK92" s="28"/>
      <c r="AL92" s="28"/>
      <c r="AM92" s="179" t="str">
        <f>IF(E17="","",E17)</f>
        <v xml:space="preserve"> </v>
      </c>
      <c r="AN92" s="180"/>
      <c r="AO92" s="180"/>
      <c r="AP92" s="180"/>
      <c r="AQ92" s="28"/>
      <c r="AR92" s="29"/>
      <c r="AS92" s="175" t="s">
        <v>49</v>
      </c>
      <c r="AT92" s="176"/>
      <c r="AU92" s="52"/>
      <c r="AV92" s="52"/>
      <c r="AW92" s="52"/>
      <c r="AX92" s="52"/>
      <c r="AY92" s="52"/>
      <c r="AZ92" s="52"/>
      <c r="BA92" s="52"/>
      <c r="BB92" s="52"/>
      <c r="BC92" s="52"/>
      <c r="BD92" s="53"/>
      <c r="BE92" s="28"/>
    </row>
    <row r="93" spans="1:57" s="2" customFormat="1" ht="15.2" customHeight="1">
      <c r="A93" s="28"/>
      <c r="B93" s="29"/>
      <c r="C93" s="23" t="s">
        <v>21</v>
      </c>
      <c r="D93" s="28"/>
      <c r="E93" s="28"/>
      <c r="F93" s="28"/>
      <c r="G93" s="28"/>
      <c r="H93" s="28"/>
      <c r="I93" s="28"/>
      <c r="J93" s="28"/>
      <c r="K93" s="28"/>
      <c r="L93" s="4" t="str">
        <f>IF(E14="","",E14)</f>
        <v xml:space="preserve"> </v>
      </c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3" t="s">
        <v>25</v>
      </c>
      <c r="AJ93" s="28"/>
      <c r="AK93" s="28"/>
      <c r="AL93" s="28"/>
      <c r="AM93" s="179" t="str">
        <f>IF(E20="","",E20)</f>
        <v xml:space="preserve"> </v>
      </c>
      <c r="AN93" s="180"/>
      <c r="AO93" s="180"/>
      <c r="AP93" s="180"/>
      <c r="AQ93" s="28"/>
      <c r="AR93" s="29"/>
      <c r="AS93" s="177"/>
      <c r="AT93" s="178"/>
      <c r="AU93" s="54"/>
      <c r="AV93" s="54"/>
      <c r="AW93" s="54"/>
      <c r="AX93" s="54"/>
      <c r="AY93" s="54"/>
      <c r="AZ93" s="54"/>
      <c r="BA93" s="54"/>
      <c r="BB93" s="54"/>
      <c r="BC93" s="54"/>
      <c r="BD93" s="55"/>
      <c r="BE93" s="28"/>
    </row>
    <row r="94" spans="1:57" s="2" customFormat="1" ht="10.9" customHeight="1">
      <c r="A94" s="28"/>
      <c r="B94" s="29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R94" s="29"/>
      <c r="AS94" s="177"/>
      <c r="AT94" s="178"/>
      <c r="AU94" s="54"/>
      <c r="AV94" s="54"/>
      <c r="AW94" s="54"/>
      <c r="AX94" s="54"/>
      <c r="AY94" s="54"/>
      <c r="AZ94" s="54"/>
      <c r="BA94" s="54"/>
      <c r="BB94" s="54"/>
      <c r="BC94" s="54"/>
      <c r="BD94" s="55"/>
      <c r="BE94" s="28"/>
    </row>
    <row r="95" spans="1:57" s="2" customFormat="1" ht="29.25" customHeight="1">
      <c r="A95" s="28"/>
      <c r="B95" s="29"/>
      <c r="C95" s="181" t="s">
        <v>50</v>
      </c>
      <c r="D95" s="182"/>
      <c r="E95" s="182"/>
      <c r="F95" s="182"/>
      <c r="G95" s="182"/>
      <c r="H95" s="56"/>
      <c r="I95" s="183" t="s">
        <v>51</v>
      </c>
      <c r="J95" s="182"/>
      <c r="K95" s="182"/>
      <c r="L95" s="182"/>
      <c r="M95" s="182"/>
      <c r="N95" s="182"/>
      <c r="O95" s="182"/>
      <c r="P95" s="182"/>
      <c r="Q95" s="182"/>
      <c r="R95" s="182"/>
      <c r="S95" s="182"/>
      <c r="T95" s="182"/>
      <c r="U95" s="182"/>
      <c r="V95" s="182"/>
      <c r="W95" s="182"/>
      <c r="X95" s="182"/>
      <c r="Y95" s="182"/>
      <c r="Z95" s="182"/>
      <c r="AA95" s="182"/>
      <c r="AB95" s="182"/>
      <c r="AC95" s="182"/>
      <c r="AD95" s="182"/>
      <c r="AE95" s="182"/>
      <c r="AF95" s="182"/>
      <c r="AG95" s="184" t="s">
        <v>52</v>
      </c>
      <c r="AH95" s="182"/>
      <c r="AI95" s="182"/>
      <c r="AJ95" s="182"/>
      <c r="AK95" s="182"/>
      <c r="AL95" s="182"/>
      <c r="AM95" s="182"/>
      <c r="AN95" s="183" t="s">
        <v>53</v>
      </c>
      <c r="AO95" s="182"/>
      <c r="AP95" s="185"/>
      <c r="AQ95" s="57" t="s">
        <v>54</v>
      </c>
      <c r="AR95" s="29"/>
      <c r="AS95" s="58" t="s">
        <v>55</v>
      </c>
      <c r="AT95" s="59" t="s">
        <v>56</v>
      </c>
      <c r="AU95" s="59" t="s">
        <v>57</v>
      </c>
      <c r="AV95" s="59" t="s">
        <v>58</v>
      </c>
      <c r="AW95" s="59" t="s">
        <v>59</v>
      </c>
      <c r="AX95" s="59" t="s">
        <v>60</v>
      </c>
      <c r="AY95" s="59" t="s">
        <v>61</v>
      </c>
      <c r="AZ95" s="59" t="s">
        <v>62</v>
      </c>
      <c r="BA95" s="59" t="s">
        <v>63</v>
      </c>
      <c r="BB95" s="59" t="s">
        <v>64</v>
      </c>
      <c r="BC95" s="59" t="s">
        <v>65</v>
      </c>
      <c r="BD95" s="60" t="s">
        <v>66</v>
      </c>
      <c r="BE95" s="28"/>
    </row>
    <row r="96" spans="1:57" s="2" customFormat="1" ht="10.9" customHeight="1">
      <c r="A96" s="28"/>
      <c r="B96" s="29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9"/>
      <c r="AS96" s="61"/>
      <c r="AT96" s="62"/>
      <c r="AU96" s="62"/>
      <c r="AV96" s="62"/>
      <c r="AW96" s="62"/>
      <c r="AX96" s="62"/>
      <c r="AY96" s="62"/>
      <c r="AZ96" s="62"/>
      <c r="BA96" s="62"/>
      <c r="BB96" s="62"/>
      <c r="BC96" s="62"/>
      <c r="BD96" s="63"/>
      <c r="BE96" s="28"/>
    </row>
    <row r="97" spans="1:90" s="6" customFormat="1" ht="32.450000000000003" customHeight="1">
      <c r="B97" s="64"/>
      <c r="C97" s="65" t="s">
        <v>67</v>
      </c>
      <c r="D97" s="66"/>
      <c r="E97" s="66"/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66"/>
      <c r="U97" s="66"/>
      <c r="V97" s="66"/>
      <c r="W97" s="66"/>
      <c r="X97" s="66"/>
      <c r="Y97" s="66"/>
      <c r="Z97" s="66"/>
      <c r="AA97" s="66"/>
      <c r="AB97" s="66"/>
      <c r="AC97" s="66"/>
      <c r="AD97" s="66"/>
      <c r="AE97" s="66"/>
      <c r="AF97" s="66"/>
      <c r="AG97" s="174">
        <f>ROUND(AG98,2)</f>
        <v>0</v>
      </c>
      <c r="AH97" s="174"/>
      <c r="AI97" s="174"/>
      <c r="AJ97" s="174"/>
      <c r="AK97" s="174"/>
      <c r="AL97" s="174"/>
      <c r="AM97" s="174"/>
      <c r="AN97" s="161">
        <f>SUM(AG97,AT97)</f>
        <v>0</v>
      </c>
      <c r="AO97" s="161"/>
      <c r="AP97" s="161"/>
      <c r="AQ97" s="68" t="s">
        <v>1</v>
      </c>
      <c r="AR97" s="64"/>
      <c r="AS97" s="69">
        <f>ROUND(AS98,2)</f>
        <v>0</v>
      </c>
      <c r="AT97" s="70">
        <f>ROUND(SUM(AV97:AW97),2)</f>
        <v>0</v>
      </c>
      <c r="AU97" s="71" t="e">
        <f>ROUND(AU98,5)</f>
        <v>#REF!</v>
      </c>
      <c r="AV97" s="70">
        <f>ROUND(AZ97*L32,2)</f>
        <v>0</v>
      </c>
      <c r="AW97" s="70">
        <f>ROUND(BA97*L33,2)</f>
        <v>0</v>
      </c>
      <c r="AX97" s="70">
        <f>ROUND(BB97*L32,2)</f>
        <v>0</v>
      </c>
      <c r="AY97" s="70">
        <f>ROUND(BC97*L33,2)</f>
        <v>0</v>
      </c>
      <c r="AZ97" s="70">
        <f>ROUND(AZ98,2)</f>
        <v>0</v>
      </c>
      <c r="BA97" s="70">
        <f>ROUND(BA98,2)</f>
        <v>0</v>
      </c>
      <c r="BB97" s="70">
        <f>ROUND(BB98,2)</f>
        <v>0</v>
      </c>
      <c r="BC97" s="70">
        <f>ROUND(BC98,2)</f>
        <v>0</v>
      </c>
      <c r="BD97" s="72">
        <f>ROUND(BD98,2)</f>
        <v>0</v>
      </c>
      <c r="BS97" s="73" t="s">
        <v>68</v>
      </c>
      <c r="BT97" s="73" t="s">
        <v>69</v>
      </c>
      <c r="BV97" s="73" t="s">
        <v>70</v>
      </c>
      <c r="BW97" s="73" t="s">
        <v>4</v>
      </c>
      <c r="BX97" s="73" t="s">
        <v>71</v>
      </c>
      <c r="CL97" s="73" t="s">
        <v>1</v>
      </c>
    </row>
    <row r="98" spans="1:90" s="7" customFormat="1" ht="16.5" customHeight="1">
      <c r="A98" s="74" t="s">
        <v>72</v>
      </c>
      <c r="B98" s="75"/>
      <c r="C98" s="76"/>
      <c r="D98" s="173" t="s">
        <v>11</v>
      </c>
      <c r="E98" s="173"/>
      <c r="F98" s="173"/>
      <c r="G98" s="173"/>
      <c r="H98" s="173"/>
      <c r="I98" s="77"/>
      <c r="J98" s="173" t="s">
        <v>13</v>
      </c>
      <c r="K98" s="173"/>
      <c r="L98" s="173"/>
      <c r="M98" s="173"/>
      <c r="N98" s="173"/>
      <c r="O98" s="173"/>
      <c r="P98" s="173"/>
      <c r="Q98" s="173"/>
      <c r="R98" s="173"/>
      <c r="S98" s="173"/>
      <c r="T98" s="173"/>
      <c r="U98" s="173"/>
      <c r="V98" s="173"/>
      <c r="W98" s="173"/>
      <c r="X98" s="173"/>
      <c r="Y98" s="173"/>
      <c r="Z98" s="173"/>
      <c r="AA98" s="173"/>
      <c r="AB98" s="173"/>
      <c r="AC98" s="173"/>
      <c r="AD98" s="173"/>
      <c r="AE98" s="173"/>
      <c r="AF98" s="173"/>
      <c r="AG98" s="165">
        <f>'2...................'!J30</f>
        <v>0</v>
      </c>
      <c r="AH98" s="166"/>
      <c r="AI98" s="166"/>
      <c r="AJ98" s="166"/>
      <c r="AK98" s="166"/>
      <c r="AL98" s="166"/>
      <c r="AM98" s="166"/>
      <c r="AN98" s="165">
        <f>SUM(AG98,AT98)</f>
        <v>0</v>
      </c>
      <c r="AO98" s="166"/>
      <c r="AP98" s="166"/>
      <c r="AQ98" s="78" t="s">
        <v>73</v>
      </c>
      <c r="AR98" s="75"/>
      <c r="AS98" s="79">
        <v>0</v>
      </c>
      <c r="AT98" s="80">
        <f>ROUND(SUM(AV98:AW98),2)</f>
        <v>0</v>
      </c>
      <c r="AU98" s="81" t="e">
        <f>'2...................'!P123</f>
        <v>#REF!</v>
      </c>
      <c r="AV98" s="80">
        <f>'2...................'!J33</f>
        <v>0</v>
      </c>
      <c r="AW98" s="80">
        <f>'2...................'!J34</f>
        <v>0</v>
      </c>
      <c r="AX98" s="80">
        <f>'2...................'!J35</f>
        <v>0</v>
      </c>
      <c r="AY98" s="80">
        <f>'2...................'!J36</f>
        <v>0</v>
      </c>
      <c r="AZ98" s="80">
        <f>'2...................'!F33</f>
        <v>0</v>
      </c>
      <c r="BA98" s="80">
        <f>'2...................'!F34</f>
        <v>0</v>
      </c>
      <c r="BB98" s="80">
        <f>'2...................'!F35</f>
        <v>0</v>
      </c>
      <c r="BC98" s="80">
        <f>'2...................'!F36</f>
        <v>0</v>
      </c>
      <c r="BD98" s="82">
        <f>'2...................'!F37</f>
        <v>0</v>
      </c>
      <c r="BT98" s="83" t="s">
        <v>74</v>
      </c>
      <c r="BU98" s="83" t="s">
        <v>75</v>
      </c>
      <c r="BV98" s="83" t="s">
        <v>70</v>
      </c>
      <c r="BW98" s="83" t="s">
        <v>4</v>
      </c>
      <c r="BX98" s="83" t="s">
        <v>71</v>
      </c>
      <c r="CL98" s="83" t="s">
        <v>1</v>
      </c>
    </row>
    <row r="99" spans="1:90">
      <c r="B99" s="17"/>
      <c r="AR99" s="17"/>
    </row>
    <row r="100" spans="1:90" s="2" customFormat="1" ht="30" customHeight="1">
      <c r="A100" s="28"/>
      <c r="B100" s="29"/>
      <c r="C100" s="65" t="s">
        <v>76</v>
      </c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161">
        <v>0</v>
      </c>
      <c r="AH100" s="161"/>
      <c r="AI100" s="161"/>
      <c r="AJ100" s="161"/>
      <c r="AK100" s="161"/>
      <c r="AL100" s="161"/>
      <c r="AM100" s="161"/>
      <c r="AN100" s="161">
        <v>0</v>
      </c>
      <c r="AO100" s="161"/>
      <c r="AP100" s="161"/>
      <c r="AQ100" s="84"/>
      <c r="AR100" s="29"/>
      <c r="AS100" s="58" t="s">
        <v>77</v>
      </c>
      <c r="AT100" s="59" t="s">
        <v>78</v>
      </c>
      <c r="AU100" s="59" t="s">
        <v>33</v>
      </c>
      <c r="AV100" s="60" t="s">
        <v>56</v>
      </c>
      <c r="AW100" s="28"/>
      <c r="AX100" s="28"/>
      <c r="AY100" s="28"/>
      <c r="AZ100" s="28"/>
      <c r="BA100" s="28"/>
      <c r="BB100" s="28"/>
      <c r="BC100" s="28"/>
      <c r="BD100" s="28"/>
      <c r="BE100" s="28"/>
    </row>
    <row r="101" spans="1:90" s="2" customFormat="1" ht="10.9" customHeight="1">
      <c r="A101" s="28"/>
      <c r="B101" s="29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9"/>
      <c r="AS101" s="28"/>
      <c r="AT101" s="28"/>
      <c r="AU101" s="28"/>
      <c r="AV101" s="28"/>
      <c r="AW101" s="28"/>
      <c r="AX101" s="28"/>
      <c r="AY101" s="28"/>
      <c r="AZ101" s="28"/>
      <c r="BA101" s="28"/>
      <c r="BB101" s="28"/>
      <c r="BC101" s="28"/>
      <c r="BD101" s="28"/>
      <c r="BE101" s="28"/>
    </row>
    <row r="102" spans="1:90" s="2" customFormat="1" ht="30" customHeight="1">
      <c r="A102" s="28"/>
      <c r="B102" s="29"/>
      <c r="C102" s="85" t="s">
        <v>79</v>
      </c>
      <c r="D102" s="86"/>
      <c r="E102" s="86"/>
      <c r="F102" s="86"/>
      <c r="G102" s="86"/>
      <c r="H102" s="86"/>
      <c r="I102" s="86"/>
      <c r="J102" s="86"/>
      <c r="K102" s="86"/>
      <c r="L102" s="86"/>
      <c r="M102" s="86"/>
      <c r="N102" s="86"/>
      <c r="O102" s="86"/>
      <c r="P102" s="86"/>
      <c r="Q102" s="86"/>
      <c r="R102" s="86"/>
      <c r="S102" s="86"/>
      <c r="T102" s="86"/>
      <c r="U102" s="86"/>
      <c r="V102" s="86"/>
      <c r="W102" s="86"/>
      <c r="X102" s="86"/>
      <c r="Y102" s="86"/>
      <c r="Z102" s="86"/>
      <c r="AA102" s="86"/>
      <c r="AB102" s="86"/>
      <c r="AC102" s="86"/>
      <c r="AD102" s="86"/>
      <c r="AE102" s="86"/>
      <c r="AF102" s="86"/>
      <c r="AG102" s="162">
        <f>ROUND(AG97 + AG100, 2)</f>
        <v>0</v>
      </c>
      <c r="AH102" s="162"/>
      <c r="AI102" s="162"/>
      <c r="AJ102" s="162"/>
      <c r="AK102" s="162"/>
      <c r="AL102" s="162"/>
      <c r="AM102" s="162"/>
      <c r="AN102" s="162">
        <f>ROUND(AN97 + AN100, 2)</f>
        <v>0</v>
      </c>
      <c r="AO102" s="162"/>
      <c r="AP102" s="162"/>
      <c r="AQ102" s="86"/>
      <c r="AR102" s="29"/>
      <c r="AS102" s="28"/>
      <c r="AT102" s="28"/>
      <c r="AU102" s="28"/>
      <c r="AV102" s="28"/>
      <c r="AW102" s="28"/>
      <c r="AX102" s="28"/>
      <c r="AY102" s="28"/>
      <c r="AZ102" s="28"/>
      <c r="BA102" s="28"/>
      <c r="BB102" s="28"/>
      <c r="BC102" s="28"/>
      <c r="BD102" s="28"/>
      <c r="BE102" s="28"/>
    </row>
    <row r="103" spans="1:90" s="2" customFormat="1" ht="6.95" customHeight="1">
      <c r="A103" s="28"/>
      <c r="B103" s="43"/>
      <c r="C103" s="44"/>
      <c r="D103" s="44"/>
      <c r="E103" s="44"/>
      <c r="F103" s="44"/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44"/>
      <c r="AA103" s="44"/>
      <c r="AB103" s="44"/>
      <c r="AC103" s="44"/>
      <c r="AD103" s="44"/>
      <c r="AE103" s="44"/>
      <c r="AF103" s="44"/>
      <c r="AG103" s="44"/>
      <c r="AH103" s="44"/>
      <c r="AI103" s="44"/>
      <c r="AJ103" s="44"/>
      <c r="AK103" s="44"/>
      <c r="AL103" s="44"/>
      <c r="AM103" s="44"/>
      <c r="AN103" s="44"/>
      <c r="AO103" s="44"/>
      <c r="AP103" s="44"/>
      <c r="AQ103" s="44"/>
      <c r="AR103" s="29"/>
      <c r="AS103" s="28"/>
      <c r="AT103" s="28"/>
      <c r="AU103" s="28"/>
      <c r="AV103" s="28"/>
      <c r="AW103" s="28"/>
      <c r="AX103" s="28"/>
      <c r="AY103" s="28"/>
      <c r="AZ103" s="28"/>
      <c r="BA103" s="28"/>
      <c r="BB103" s="28"/>
      <c r="BC103" s="28"/>
      <c r="BD103" s="28"/>
      <c r="BE103" s="28"/>
    </row>
  </sheetData>
  <mergeCells count="47">
    <mergeCell ref="D8:AI8"/>
    <mergeCell ref="L31:P31"/>
    <mergeCell ref="W31:AE31"/>
    <mergeCell ref="AK31:AO31"/>
    <mergeCell ref="W32:AE32"/>
    <mergeCell ref="AK32:AO32"/>
    <mergeCell ref="L32:P32"/>
    <mergeCell ref="W33:AE33"/>
    <mergeCell ref="AK33:AO33"/>
    <mergeCell ref="L33:P33"/>
    <mergeCell ref="W34:AE34"/>
    <mergeCell ref="AK34:AO34"/>
    <mergeCell ref="L34:P34"/>
    <mergeCell ref="W35:AE35"/>
    <mergeCell ref="AK35:AO35"/>
    <mergeCell ref="L35:P35"/>
    <mergeCell ref="W36:AE36"/>
    <mergeCell ref="AK36:AO36"/>
    <mergeCell ref="L36:P36"/>
    <mergeCell ref="X38:AB38"/>
    <mergeCell ref="AK38:AO38"/>
    <mergeCell ref="L88:AO88"/>
    <mergeCell ref="AM90:AN90"/>
    <mergeCell ref="AM92:AP92"/>
    <mergeCell ref="AN97:AP97"/>
    <mergeCell ref="AS92:AT94"/>
    <mergeCell ref="AM93:AP93"/>
    <mergeCell ref="C95:G95"/>
    <mergeCell ref="I95:AF95"/>
    <mergeCell ref="AG95:AM95"/>
    <mergeCell ref="AN95:AP95"/>
    <mergeCell ref="AG100:AM100"/>
    <mergeCell ref="AN100:AP100"/>
    <mergeCell ref="AG102:AM102"/>
    <mergeCell ref="AN102:AP102"/>
    <mergeCell ref="AR2:BE2"/>
    <mergeCell ref="AN98:AP98"/>
    <mergeCell ref="AG98:AM98"/>
    <mergeCell ref="AK29:AO29"/>
    <mergeCell ref="K5:AO5"/>
    <mergeCell ref="K6:AO6"/>
    <mergeCell ref="E23:AN23"/>
    <mergeCell ref="AK26:AO26"/>
    <mergeCell ref="AK27:AO27"/>
    <mergeCell ref="D98:H98"/>
    <mergeCell ref="J98:AF98"/>
    <mergeCell ref="AG97:AM97"/>
  </mergeCells>
  <hyperlinks>
    <hyperlink ref="A98" location="'061 - doplnenie poteru'!C2" display="/"/>
  </hyperlinks>
  <pageMargins left="0.39374999999999999" right="0.39374999999999999" top="0.39374999999999999" bottom="0.39374999999999999" header="0" footer="0"/>
  <pageSetup paperSize="9" scale="75" fitToHeight="100" orientation="portrait" blackAndWhite="1" r:id="rId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41"/>
  <sheetViews>
    <sheetView showGridLines="0" workbookViewId="0">
      <selection activeCell="F13" sqref="F13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88"/>
    </row>
    <row r="2" spans="1:46" s="1" customFormat="1" ht="36.950000000000003" customHeight="1">
      <c r="L2" s="163" t="s">
        <v>5</v>
      </c>
      <c r="M2" s="164"/>
      <c r="N2" s="164"/>
      <c r="O2" s="164"/>
      <c r="P2" s="164"/>
      <c r="Q2" s="164"/>
      <c r="R2" s="164"/>
      <c r="S2" s="164"/>
      <c r="T2" s="164"/>
      <c r="U2" s="164"/>
      <c r="V2" s="164"/>
      <c r="AT2" s="14" t="s">
        <v>4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69</v>
      </c>
    </row>
    <row r="4" spans="1:46" s="1" customFormat="1" ht="24.95" customHeight="1">
      <c r="B4" s="17"/>
      <c r="D4" s="18" t="s">
        <v>80</v>
      </c>
      <c r="L4" s="17"/>
      <c r="M4" s="89" t="s">
        <v>9</v>
      </c>
      <c r="AT4" s="14" t="s">
        <v>3</v>
      </c>
    </row>
    <row r="5" spans="1:46" s="1" customFormat="1" ht="6.95" customHeight="1">
      <c r="B5" s="17"/>
      <c r="L5" s="17"/>
    </row>
    <row r="6" spans="1:46" s="2" customFormat="1" ht="12" customHeight="1">
      <c r="A6" s="28"/>
      <c r="B6" s="29"/>
      <c r="C6" s="28"/>
      <c r="D6" s="23" t="s">
        <v>12</v>
      </c>
      <c r="E6" s="28"/>
      <c r="F6" s="28"/>
      <c r="G6" s="28"/>
      <c r="H6" s="28"/>
      <c r="I6" s="28"/>
      <c r="J6" s="28"/>
      <c r="K6" s="28"/>
      <c r="L6" s="3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</row>
    <row r="7" spans="1:46" s="2" customFormat="1" ht="16.5" customHeight="1">
      <c r="A7" s="28"/>
      <c r="B7" s="29"/>
      <c r="C7" s="28"/>
      <c r="D7" s="28"/>
      <c r="E7" s="190" t="s">
        <v>171</v>
      </c>
      <c r="F7" s="197"/>
      <c r="G7" s="197"/>
      <c r="H7" s="197"/>
      <c r="I7" s="28"/>
      <c r="J7" s="28"/>
      <c r="K7" s="28"/>
      <c r="L7" s="3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</row>
    <row r="8" spans="1:46" s="2" customFormat="1">
      <c r="A8" s="28"/>
      <c r="B8" s="29"/>
      <c r="C8" s="28"/>
      <c r="D8" s="28"/>
      <c r="E8" s="28"/>
      <c r="F8" s="28"/>
      <c r="G8" s="28"/>
      <c r="H8" s="28"/>
      <c r="I8" s="28"/>
      <c r="J8" s="28"/>
      <c r="K8" s="28"/>
      <c r="L8" s="3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</row>
    <row r="9" spans="1:46" s="2" customFormat="1" ht="12" customHeight="1">
      <c r="A9" s="28"/>
      <c r="B9" s="29"/>
      <c r="C9" s="28"/>
      <c r="D9" s="23" t="s">
        <v>14</v>
      </c>
      <c r="E9" s="28"/>
      <c r="F9" s="21" t="s">
        <v>1</v>
      </c>
      <c r="G9" s="28"/>
      <c r="H9" s="28"/>
      <c r="I9" s="23" t="s">
        <v>15</v>
      </c>
      <c r="J9" s="21" t="s">
        <v>1</v>
      </c>
      <c r="K9" s="28"/>
      <c r="L9" s="3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</row>
    <row r="10" spans="1:46" s="2" customFormat="1" ht="12" customHeight="1">
      <c r="A10" s="28"/>
      <c r="B10" s="29"/>
      <c r="C10" s="28"/>
      <c r="D10" s="198" t="s">
        <v>176</v>
      </c>
      <c r="E10" s="198"/>
      <c r="F10" s="198"/>
      <c r="G10" s="198"/>
      <c r="H10" s="28"/>
      <c r="I10" s="23" t="s">
        <v>174</v>
      </c>
      <c r="J10" s="51"/>
      <c r="K10" s="28"/>
      <c r="L10" s="3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</row>
    <row r="11" spans="1:46" s="2" customFormat="1" ht="10.9" customHeight="1">
      <c r="A11" s="28"/>
      <c r="B11" s="29"/>
      <c r="C11" s="28"/>
      <c r="D11" s="28"/>
      <c r="E11" s="28"/>
      <c r="F11" s="28"/>
      <c r="G11" s="28"/>
      <c r="H11" s="28"/>
      <c r="I11" s="28"/>
      <c r="J11" s="28"/>
      <c r="K11" s="28"/>
      <c r="L11" s="3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</row>
    <row r="12" spans="1:46" s="2" customFormat="1" ht="12" customHeight="1">
      <c r="A12" s="28"/>
      <c r="B12" s="29"/>
      <c r="C12" s="28"/>
      <c r="D12" s="23" t="s">
        <v>18</v>
      </c>
      <c r="E12" s="28"/>
      <c r="F12" s="28"/>
      <c r="G12" s="28"/>
      <c r="H12" s="28"/>
      <c r="I12" s="23" t="s">
        <v>19</v>
      </c>
      <c r="J12" s="21" t="str">
        <f>IF('Rekapitulácia stavby'!AN10="","",'Rekapitulácia stavby'!AN10)</f>
        <v/>
      </c>
      <c r="K12" s="28"/>
      <c r="L12" s="3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</row>
    <row r="13" spans="1:46" s="2" customFormat="1" ht="18" customHeight="1">
      <c r="A13" s="28"/>
      <c r="B13" s="29"/>
      <c r="C13" s="28"/>
      <c r="D13" s="28"/>
      <c r="E13" s="21" t="str">
        <f>IF('Rekapitulácia stavby'!E11="","",'Rekapitulácia stavby'!E11)</f>
        <v xml:space="preserve"> </v>
      </c>
      <c r="F13" s="28"/>
      <c r="G13" s="28"/>
      <c r="H13" s="28"/>
      <c r="I13" s="23" t="s">
        <v>20</v>
      </c>
      <c r="J13" s="21" t="str">
        <f>IF('Rekapitulácia stavby'!AN11="","",'Rekapitulácia stavby'!AN11)</f>
        <v/>
      </c>
      <c r="K13" s="28"/>
      <c r="L13" s="3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</row>
    <row r="14" spans="1:46" s="2" customFormat="1" ht="6.95" customHeight="1">
      <c r="A14" s="28"/>
      <c r="B14" s="29"/>
      <c r="C14" s="28"/>
      <c r="D14" s="28"/>
      <c r="E14" s="28"/>
      <c r="F14" s="28"/>
      <c r="G14" s="28"/>
      <c r="H14" s="28"/>
      <c r="I14" s="28"/>
      <c r="J14" s="28"/>
      <c r="K14" s="28"/>
      <c r="L14" s="3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</row>
    <row r="15" spans="1:46" s="2" customFormat="1" ht="12" customHeight="1">
      <c r="A15" s="28"/>
      <c r="B15" s="29"/>
      <c r="C15" s="28"/>
      <c r="D15" s="23" t="s">
        <v>21</v>
      </c>
      <c r="E15" s="28"/>
      <c r="F15" s="28"/>
      <c r="G15" s="28"/>
      <c r="H15" s="28"/>
      <c r="I15" s="23" t="s">
        <v>19</v>
      </c>
      <c r="J15" s="21" t="str">
        <f>'Rekapitulácia stavby'!AN13</f>
        <v/>
      </c>
      <c r="K15" s="28"/>
      <c r="L15" s="3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</row>
    <row r="16" spans="1:46" s="2" customFormat="1" ht="18" customHeight="1">
      <c r="A16" s="28"/>
      <c r="B16" s="29"/>
      <c r="C16" s="28"/>
      <c r="D16" s="28"/>
      <c r="E16" s="169" t="str">
        <f>'Rekapitulácia stavby'!E14</f>
        <v xml:space="preserve"> </v>
      </c>
      <c r="F16" s="169"/>
      <c r="G16" s="169"/>
      <c r="H16" s="169"/>
      <c r="I16" s="23" t="s">
        <v>20</v>
      </c>
      <c r="J16" s="21" t="str">
        <f>'Rekapitulácia stavby'!AN14</f>
        <v/>
      </c>
      <c r="K16" s="28"/>
      <c r="L16" s="3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</row>
    <row r="17" spans="1:31" s="2" customFormat="1" ht="6.95" customHeight="1">
      <c r="A17" s="28"/>
      <c r="B17" s="29"/>
      <c r="C17" s="28"/>
      <c r="D17" s="28"/>
      <c r="E17" s="28"/>
      <c r="F17" s="28"/>
      <c r="G17" s="28"/>
      <c r="H17" s="28"/>
      <c r="I17" s="28"/>
      <c r="J17" s="28"/>
      <c r="K17" s="28"/>
      <c r="L17" s="3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</row>
    <row r="18" spans="1:31" s="2" customFormat="1" ht="12" customHeight="1">
      <c r="A18" s="28"/>
      <c r="B18" s="29"/>
      <c r="C18" s="28"/>
      <c r="D18" s="23" t="s">
        <v>22</v>
      </c>
      <c r="E18" s="28"/>
      <c r="F18" s="28"/>
      <c r="G18" s="28"/>
      <c r="H18" s="28"/>
      <c r="I18" s="23" t="s">
        <v>19</v>
      </c>
      <c r="J18" s="21" t="str">
        <f>IF('Rekapitulácia stavby'!AN16="","",'Rekapitulácia stavby'!AN16)</f>
        <v/>
      </c>
      <c r="K18" s="28"/>
      <c r="L18" s="3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</row>
    <row r="19" spans="1:31" s="2" customFormat="1" ht="18" customHeight="1">
      <c r="A19" s="28"/>
      <c r="B19" s="29"/>
      <c r="C19" s="28"/>
      <c r="D19" s="28"/>
      <c r="E19" s="21" t="str">
        <f>IF('Rekapitulácia stavby'!E17="","",'Rekapitulácia stavby'!E17)</f>
        <v xml:space="preserve"> </v>
      </c>
      <c r="F19" s="28"/>
      <c r="G19" s="28"/>
      <c r="H19" s="28"/>
      <c r="I19" s="23" t="s">
        <v>20</v>
      </c>
      <c r="J19" s="21" t="str">
        <f>IF('Rekapitulácia stavby'!AN17="","",'Rekapitulácia stavby'!AN17)</f>
        <v/>
      </c>
      <c r="K19" s="28"/>
      <c r="L19" s="3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</row>
    <row r="20" spans="1:31" s="2" customFormat="1" ht="6.95" customHeight="1">
      <c r="A20" s="28"/>
      <c r="B20" s="29"/>
      <c r="C20" s="28"/>
      <c r="D20" s="28"/>
      <c r="E20" s="28"/>
      <c r="F20" s="28"/>
      <c r="G20" s="28"/>
      <c r="H20" s="28"/>
      <c r="I20" s="28"/>
      <c r="J20" s="28"/>
      <c r="K20" s="28"/>
      <c r="L20" s="3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</row>
    <row r="21" spans="1:31" s="2" customFormat="1" ht="12" customHeight="1">
      <c r="A21" s="28"/>
      <c r="B21" s="29"/>
      <c r="C21" s="28"/>
      <c r="D21" s="23" t="s">
        <v>25</v>
      </c>
      <c r="E21" s="28"/>
      <c r="F21" s="28"/>
      <c r="G21" s="28"/>
      <c r="H21" s="28"/>
      <c r="I21" s="23" t="s">
        <v>19</v>
      </c>
      <c r="J21" s="21" t="str">
        <f>IF('Rekapitulácia stavby'!AN19="","",'Rekapitulácia stavby'!AN19)</f>
        <v/>
      </c>
      <c r="K21" s="28"/>
      <c r="L21" s="3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</row>
    <row r="22" spans="1:31" s="2" customFormat="1" ht="18" customHeight="1">
      <c r="A22" s="28"/>
      <c r="B22" s="29"/>
      <c r="C22" s="28"/>
      <c r="D22" s="28"/>
      <c r="E22" s="21" t="str">
        <f>IF('Rekapitulácia stavby'!E20="","",'Rekapitulácia stavby'!E20)</f>
        <v xml:space="preserve"> </v>
      </c>
      <c r="F22" s="28"/>
      <c r="G22" s="28"/>
      <c r="H22" s="28"/>
      <c r="I22" s="23" t="s">
        <v>20</v>
      </c>
      <c r="J22" s="21" t="str">
        <f>IF('Rekapitulácia stavby'!AN20="","",'Rekapitulácia stavby'!AN20)</f>
        <v/>
      </c>
      <c r="K22" s="28"/>
      <c r="L22" s="3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 s="2" customFormat="1" ht="6.95" customHeight="1">
      <c r="A23" s="28"/>
      <c r="B23" s="29"/>
      <c r="C23" s="28"/>
      <c r="D23" s="28"/>
      <c r="E23" s="28"/>
      <c r="F23" s="28"/>
      <c r="G23" s="28"/>
      <c r="H23" s="28"/>
      <c r="I23" s="28"/>
      <c r="J23" s="28"/>
      <c r="K23" s="28"/>
      <c r="L23" s="3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s="2" customFormat="1" ht="12" customHeight="1">
      <c r="A24" s="28"/>
      <c r="B24" s="29"/>
      <c r="C24" s="28"/>
      <c r="D24" s="23" t="s">
        <v>26</v>
      </c>
      <c r="E24" s="28"/>
      <c r="F24" s="28"/>
      <c r="G24" s="28"/>
      <c r="H24" s="28"/>
      <c r="I24" s="28"/>
      <c r="J24" s="28"/>
      <c r="K24" s="28"/>
      <c r="L24" s="3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s="8" customFormat="1" ht="16.5" customHeight="1">
      <c r="A25" s="90"/>
      <c r="B25" s="91"/>
      <c r="C25" s="90"/>
      <c r="D25" s="90"/>
      <c r="E25" s="171" t="s">
        <v>1</v>
      </c>
      <c r="F25" s="171"/>
      <c r="G25" s="171"/>
      <c r="H25" s="171"/>
      <c r="I25" s="90"/>
      <c r="J25" s="90"/>
      <c r="K25" s="90"/>
      <c r="L25" s="92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</row>
    <row r="26" spans="1:31" s="2" customFormat="1" ht="6.95" customHeight="1">
      <c r="A26" s="28"/>
      <c r="B26" s="29"/>
      <c r="C26" s="28"/>
      <c r="D26" s="28"/>
      <c r="E26" s="28"/>
      <c r="F26" s="28"/>
      <c r="G26" s="28"/>
      <c r="H26" s="28"/>
      <c r="I26" s="28"/>
      <c r="J26" s="28"/>
      <c r="K26" s="28"/>
      <c r="L26" s="3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</row>
    <row r="27" spans="1:31" s="2" customFormat="1" ht="6.95" customHeight="1">
      <c r="A27" s="28"/>
      <c r="B27" s="29"/>
      <c r="C27" s="28"/>
      <c r="D27" s="62"/>
      <c r="E27" s="62"/>
      <c r="F27" s="62"/>
      <c r="G27" s="62"/>
      <c r="H27" s="62"/>
      <c r="I27" s="62"/>
      <c r="J27" s="62"/>
      <c r="K27" s="62"/>
      <c r="L27" s="3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</row>
    <row r="28" spans="1:31" s="2" customFormat="1" ht="14.45" customHeight="1">
      <c r="A28" s="28"/>
      <c r="B28" s="29"/>
      <c r="C28" s="28"/>
      <c r="D28" s="21" t="s">
        <v>81</v>
      </c>
      <c r="E28" s="28"/>
      <c r="F28" s="28"/>
      <c r="G28" s="28"/>
      <c r="H28" s="28"/>
      <c r="I28" s="28"/>
      <c r="J28" s="27">
        <f>J94</f>
        <v>0</v>
      </c>
      <c r="K28" s="28"/>
      <c r="L28" s="3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s="2" customFormat="1" ht="14.45" customHeight="1">
      <c r="A29" s="28"/>
      <c r="B29" s="29"/>
      <c r="C29" s="28"/>
      <c r="D29" s="26" t="s">
        <v>82</v>
      </c>
      <c r="E29" s="28"/>
      <c r="F29" s="28"/>
      <c r="G29" s="28"/>
      <c r="H29" s="28"/>
      <c r="I29" s="28"/>
      <c r="J29" s="27">
        <f>J104</f>
        <v>0</v>
      </c>
      <c r="K29" s="28"/>
      <c r="L29" s="3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</row>
    <row r="30" spans="1:31" s="2" customFormat="1" ht="25.35" customHeight="1">
      <c r="A30" s="28"/>
      <c r="B30" s="29"/>
      <c r="C30" s="28"/>
      <c r="D30" s="93" t="s">
        <v>29</v>
      </c>
      <c r="E30" s="28"/>
      <c r="F30" s="28"/>
      <c r="G30" s="28"/>
      <c r="H30" s="28"/>
      <c r="I30" s="28"/>
      <c r="J30" s="67">
        <f>ROUND(J28 + J29, 2)</f>
        <v>0</v>
      </c>
      <c r="K30" s="28"/>
      <c r="L30" s="3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</row>
    <row r="31" spans="1:31" s="2" customFormat="1" ht="6.95" customHeight="1">
      <c r="A31" s="28"/>
      <c r="B31" s="29"/>
      <c r="C31" s="28"/>
      <c r="D31" s="62"/>
      <c r="E31" s="62"/>
      <c r="F31" s="62"/>
      <c r="G31" s="62"/>
      <c r="H31" s="62"/>
      <c r="I31" s="62"/>
      <c r="J31" s="62"/>
      <c r="K31" s="62"/>
      <c r="L31" s="3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</row>
    <row r="32" spans="1:31" s="2" customFormat="1" ht="14.45" customHeight="1">
      <c r="A32" s="28"/>
      <c r="B32" s="29"/>
      <c r="C32" s="28"/>
      <c r="D32" s="28"/>
      <c r="E32" s="28"/>
      <c r="F32" s="32" t="s">
        <v>31</v>
      </c>
      <c r="G32" s="28"/>
      <c r="H32" s="28"/>
      <c r="I32" s="32" t="s">
        <v>30</v>
      </c>
      <c r="J32" s="32" t="s">
        <v>32</v>
      </c>
      <c r="K32" s="28"/>
      <c r="L32" s="3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</row>
    <row r="33" spans="1:31" s="2" customFormat="1" ht="14.45" customHeight="1">
      <c r="A33" s="28"/>
      <c r="B33" s="29"/>
      <c r="C33" s="28"/>
      <c r="D33" s="94" t="s">
        <v>33</v>
      </c>
      <c r="E33" s="23" t="s">
        <v>34</v>
      </c>
      <c r="F33" s="95">
        <f>ROUND((SUM(BE104:BE105) + SUM(BE123:BE140)),  2)</f>
        <v>0</v>
      </c>
      <c r="G33" s="28"/>
      <c r="H33" s="28"/>
      <c r="I33" s="96">
        <v>0.2</v>
      </c>
      <c r="J33" s="95">
        <f>ROUND(((SUM(BE104:BE105) + SUM(BE123:BE140))*I33),  2)</f>
        <v>0</v>
      </c>
      <c r="K33" s="28"/>
      <c r="L33" s="3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</row>
    <row r="34" spans="1:31" s="2" customFormat="1" ht="14.45" customHeight="1">
      <c r="A34" s="28"/>
      <c r="B34" s="29"/>
      <c r="C34" s="28"/>
      <c r="D34" s="28"/>
      <c r="E34" s="23" t="s">
        <v>35</v>
      </c>
      <c r="F34" s="95">
        <f>J28</f>
        <v>0</v>
      </c>
      <c r="G34" s="28"/>
      <c r="H34" s="28"/>
      <c r="I34" s="96">
        <v>0.2</v>
      </c>
      <c r="J34" s="95">
        <f>F34/100*20</f>
        <v>0</v>
      </c>
      <c r="K34" s="28"/>
      <c r="L34" s="3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</row>
    <row r="35" spans="1:31" s="2" customFormat="1" ht="14.45" hidden="1" customHeight="1">
      <c r="A35" s="28"/>
      <c r="B35" s="29"/>
      <c r="C35" s="28"/>
      <c r="D35" s="28"/>
      <c r="E35" s="23" t="s">
        <v>36</v>
      </c>
      <c r="F35" s="95">
        <f>ROUND((SUM(BG104:BG105) + SUM(BG123:BG140)),  2)</f>
        <v>0</v>
      </c>
      <c r="G35" s="28"/>
      <c r="H35" s="28"/>
      <c r="I35" s="96">
        <v>0.2</v>
      </c>
      <c r="J35" s="95">
        <f>0</f>
        <v>0</v>
      </c>
      <c r="K35" s="28"/>
      <c r="L35" s="3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</row>
    <row r="36" spans="1:31" s="2" customFormat="1" ht="14.45" hidden="1" customHeight="1">
      <c r="A36" s="28"/>
      <c r="B36" s="29"/>
      <c r="C36" s="28"/>
      <c r="D36" s="28"/>
      <c r="E36" s="23" t="s">
        <v>37</v>
      </c>
      <c r="F36" s="95">
        <f>ROUND((SUM(BH104:BH105) + SUM(BH123:BH140)),  2)</f>
        <v>0</v>
      </c>
      <c r="G36" s="28"/>
      <c r="H36" s="28"/>
      <c r="I36" s="96">
        <v>0.2</v>
      </c>
      <c r="J36" s="95">
        <f>0</f>
        <v>0</v>
      </c>
      <c r="K36" s="28"/>
      <c r="L36" s="3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</row>
    <row r="37" spans="1:31" s="2" customFormat="1" ht="14.45" hidden="1" customHeight="1">
      <c r="A37" s="28"/>
      <c r="B37" s="29"/>
      <c r="C37" s="28"/>
      <c r="D37" s="28"/>
      <c r="E37" s="23" t="s">
        <v>38</v>
      </c>
      <c r="F37" s="95">
        <f>ROUND((SUM(BI104:BI105) + SUM(BI123:BI140)),  2)</f>
        <v>0</v>
      </c>
      <c r="G37" s="28"/>
      <c r="H37" s="28"/>
      <c r="I37" s="96">
        <v>0</v>
      </c>
      <c r="J37" s="95">
        <f>0</f>
        <v>0</v>
      </c>
      <c r="K37" s="28"/>
      <c r="L37" s="3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</row>
    <row r="38" spans="1:31" s="2" customFormat="1" ht="6.95" customHeight="1">
      <c r="A38" s="28"/>
      <c r="B38" s="29"/>
      <c r="C38" s="28"/>
      <c r="D38" s="28"/>
      <c r="E38" s="28"/>
      <c r="F38" s="28"/>
      <c r="G38" s="28"/>
      <c r="H38" s="28"/>
      <c r="I38" s="28"/>
      <c r="J38" s="28"/>
      <c r="K38" s="28"/>
      <c r="L38" s="3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</row>
    <row r="39" spans="1:31" s="2" customFormat="1" ht="25.35" customHeight="1">
      <c r="A39" s="28"/>
      <c r="B39" s="29"/>
      <c r="C39" s="86"/>
      <c r="D39" s="97" t="s">
        <v>39</v>
      </c>
      <c r="E39" s="56"/>
      <c r="F39" s="56"/>
      <c r="G39" s="98" t="s">
        <v>40</v>
      </c>
      <c r="H39" s="99" t="s">
        <v>41</v>
      </c>
      <c r="I39" s="56"/>
      <c r="J39" s="100">
        <f>SUM(J30:J37)</f>
        <v>0</v>
      </c>
      <c r="K39" s="101"/>
      <c r="L39" s="3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</row>
    <row r="40" spans="1:31" s="2" customFormat="1" ht="14.45" customHeight="1">
      <c r="A40" s="28"/>
      <c r="B40" s="29"/>
      <c r="C40" s="28"/>
      <c r="D40" s="28"/>
      <c r="E40" s="28"/>
      <c r="F40" s="28"/>
      <c r="G40" s="28"/>
      <c r="H40" s="28"/>
      <c r="I40" s="28"/>
      <c r="J40" s="28"/>
      <c r="K40" s="28"/>
      <c r="L40" s="3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38"/>
      <c r="D50" s="39" t="s">
        <v>42</v>
      </c>
      <c r="E50" s="40"/>
      <c r="F50" s="40"/>
      <c r="G50" s="39" t="s">
        <v>43</v>
      </c>
      <c r="H50" s="40"/>
      <c r="I50" s="40"/>
      <c r="J50" s="40"/>
      <c r="K50" s="40"/>
      <c r="L50" s="38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8"/>
      <c r="B61" s="29"/>
      <c r="C61" s="28"/>
      <c r="D61" s="41" t="s">
        <v>44</v>
      </c>
      <c r="E61" s="31"/>
      <c r="F61" s="102" t="s">
        <v>45</v>
      </c>
      <c r="G61" s="41" t="s">
        <v>44</v>
      </c>
      <c r="H61" s="31"/>
      <c r="I61" s="31"/>
      <c r="J61" s="103" t="s">
        <v>45</v>
      </c>
      <c r="K61" s="31"/>
      <c r="L61" s="3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8"/>
      <c r="B65" s="29"/>
      <c r="C65" s="28"/>
      <c r="D65" s="39" t="s">
        <v>46</v>
      </c>
      <c r="E65" s="42"/>
      <c r="F65" s="42"/>
      <c r="G65" s="39" t="s">
        <v>47</v>
      </c>
      <c r="H65" s="42"/>
      <c r="I65" s="42"/>
      <c r="J65" s="42"/>
      <c r="K65" s="42"/>
      <c r="L65" s="3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8"/>
      <c r="B76" s="29"/>
      <c r="C76" s="28"/>
      <c r="D76" s="41" t="s">
        <v>44</v>
      </c>
      <c r="E76" s="31"/>
      <c r="F76" s="102" t="s">
        <v>45</v>
      </c>
      <c r="G76" s="41" t="s">
        <v>44</v>
      </c>
      <c r="H76" s="31"/>
      <c r="I76" s="31"/>
      <c r="J76" s="103" t="s">
        <v>45</v>
      </c>
      <c r="K76" s="31"/>
      <c r="L76" s="3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</row>
    <row r="77" spans="1:31" s="2" customFormat="1" ht="14.45" customHeight="1">
      <c r="A77" s="28"/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</row>
    <row r="81" spans="1:47" s="2" customFormat="1" ht="6.95" customHeight="1">
      <c r="A81" s="28"/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</row>
    <row r="82" spans="1:47" s="2" customFormat="1" ht="24.95" customHeight="1">
      <c r="A82" s="28"/>
      <c r="B82" s="29"/>
      <c r="C82" s="18" t="s">
        <v>83</v>
      </c>
      <c r="D82" s="28"/>
      <c r="E82" s="28"/>
      <c r="F82" s="28"/>
      <c r="G82" s="28"/>
      <c r="H82" s="28"/>
      <c r="I82" s="28"/>
      <c r="J82" s="28"/>
      <c r="K82" s="28"/>
      <c r="L82" s="3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</row>
    <row r="83" spans="1:47" s="2" customFormat="1" ht="6.95" customHeight="1">
      <c r="A83" s="28"/>
      <c r="B83" s="29"/>
      <c r="C83" s="28"/>
      <c r="D83" s="28"/>
      <c r="E83" s="28"/>
      <c r="F83" s="28"/>
      <c r="G83" s="28"/>
      <c r="H83" s="28"/>
      <c r="I83" s="28"/>
      <c r="J83" s="28"/>
      <c r="K83" s="28"/>
      <c r="L83" s="3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</row>
    <row r="84" spans="1:47" s="2" customFormat="1" ht="12" customHeight="1">
      <c r="A84" s="28"/>
      <c r="B84" s="29"/>
      <c r="C84" s="23" t="s">
        <v>12</v>
      </c>
      <c r="D84" s="28"/>
      <c r="E84" s="28"/>
      <c r="F84" s="28"/>
      <c r="G84" s="28"/>
      <c r="H84" s="28"/>
      <c r="I84" s="28"/>
      <c r="J84" s="28"/>
      <c r="K84" s="28"/>
      <c r="L84" s="3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</row>
    <row r="85" spans="1:47" s="2" customFormat="1" ht="16.5" customHeight="1">
      <c r="A85" s="28"/>
      <c r="B85" s="29"/>
      <c r="C85" s="28"/>
      <c r="D85" s="28"/>
      <c r="E85" s="190" t="str">
        <f>E7</f>
        <v>Oprava poškodenej terasy v exteréry v objekte ŠD Ekonóm</v>
      </c>
      <c r="F85" s="197"/>
      <c r="G85" s="197"/>
      <c r="H85" s="197"/>
      <c r="I85" s="28"/>
      <c r="J85" s="28"/>
      <c r="K85" s="28"/>
      <c r="L85" s="3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</row>
    <row r="86" spans="1:47" s="2" customFormat="1" ht="6.95" customHeight="1">
      <c r="A86" s="28"/>
      <c r="B86" s="29"/>
      <c r="C86" s="28"/>
      <c r="D86" s="28"/>
      <c r="E86" s="28"/>
      <c r="F86" s="28"/>
      <c r="G86" s="28"/>
      <c r="H86" s="28"/>
      <c r="I86" s="28"/>
      <c r="J86" s="28"/>
      <c r="K86" s="28"/>
      <c r="L86" s="3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</row>
    <row r="87" spans="1:47" s="2" customFormat="1" ht="12" customHeight="1">
      <c r="A87" s="28"/>
      <c r="B87" s="29"/>
      <c r="C87" s="23" t="s">
        <v>16</v>
      </c>
      <c r="D87" s="28"/>
      <c r="E87" s="28"/>
      <c r="F87" s="21">
        <f>F10</f>
        <v>0</v>
      </c>
      <c r="G87" s="28"/>
      <c r="H87" s="28"/>
      <c r="I87" s="23" t="s">
        <v>174</v>
      </c>
      <c r="J87" s="51" t="str">
        <f>IF(J10="","",J10)</f>
        <v/>
      </c>
      <c r="K87" s="28"/>
      <c r="L87" s="3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</row>
    <row r="88" spans="1:47" s="2" customFormat="1" ht="6.95" customHeight="1">
      <c r="A88" s="28"/>
      <c r="B88" s="29"/>
      <c r="C88" s="28"/>
      <c r="D88" s="28"/>
      <c r="E88" s="28"/>
      <c r="F88" s="28"/>
      <c r="G88" s="28"/>
      <c r="H88" s="28"/>
      <c r="I88" s="28"/>
      <c r="J88" s="28"/>
      <c r="K88" s="28"/>
      <c r="L88" s="3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</row>
    <row r="89" spans="1:47" s="2" customFormat="1" ht="15.2" customHeight="1">
      <c r="A89" s="28"/>
      <c r="B89" s="29"/>
      <c r="C89" s="23" t="s">
        <v>18</v>
      </c>
      <c r="D89" s="28"/>
      <c r="E89" s="28"/>
      <c r="F89" s="21" t="str">
        <f>E13</f>
        <v xml:space="preserve"> </v>
      </c>
      <c r="G89" s="28"/>
      <c r="H89" s="28"/>
      <c r="I89" s="23" t="s">
        <v>22</v>
      </c>
      <c r="J89" s="24" t="str">
        <f>E19</f>
        <v xml:space="preserve"> </v>
      </c>
      <c r="K89" s="28"/>
      <c r="L89" s="3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</row>
    <row r="90" spans="1:47" s="2" customFormat="1" ht="15.2" customHeight="1">
      <c r="A90" s="28"/>
      <c r="B90" s="29"/>
      <c r="C90" s="23" t="s">
        <v>21</v>
      </c>
      <c r="D90" s="28"/>
      <c r="E90" s="28"/>
      <c r="F90" s="21" t="str">
        <f>IF(E16="","",E16)</f>
        <v xml:space="preserve"> </v>
      </c>
      <c r="G90" s="28"/>
      <c r="H90" s="28"/>
      <c r="I90" s="23" t="s">
        <v>25</v>
      </c>
      <c r="J90" s="24" t="str">
        <f>E22</f>
        <v xml:space="preserve"> </v>
      </c>
      <c r="K90" s="28"/>
      <c r="L90" s="3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</row>
    <row r="91" spans="1:47" s="2" customFormat="1" ht="10.35" customHeight="1">
      <c r="A91" s="28"/>
      <c r="B91" s="29"/>
      <c r="C91" s="28"/>
      <c r="D91" s="28"/>
      <c r="E91" s="28"/>
      <c r="F91" s="28"/>
      <c r="G91" s="28"/>
      <c r="H91" s="28"/>
      <c r="I91" s="28"/>
      <c r="J91" s="28"/>
      <c r="K91" s="28"/>
      <c r="L91" s="3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</row>
    <row r="92" spans="1:47" s="2" customFormat="1" ht="29.25" customHeight="1">
      <c r="A92" s="28"/>
      <c r="B92" s="29"/>
      <c r="C92" s="104" t="s">
        <v>84</v>
      </c>
      <c r="D92" s="86"/>
      <c r="E92" s="86"/>
      <c r="F92" s="86"/>
      <c r="G92" s="86"/>
      <c r="H92" s="86"/>
      <c r="I92" s="86"/>
      <c r="J92" s="105" t="s">
        <v>85</v>
      </c>
      <c r="K92" s="86"/>
      <c r="L92" s="3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</row>
    <row r="93" spans="1:47" s="2" customFormat="1" ht="10.35" customHeight="1">
      <c r="A93" s="28"/>
      <c r="B93" s="29"/>
      <c r="C93" s="28"/>
      <c r="D93" s="28"/>
      <c r="E93" s="28"/>
      <c r="F93" s="28"/>
      <c r="G93" s="28"/>
      <c r="H93" s="28"/>
      <c r="I93" s="28"/>
      <c r="J93" s="28"/>
      <c r="K93" s="28"/>
      <c r="L93" s="3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</row>
    <row r="94" spans="1:47" s="2" customFormat="1" ht="22.9" customHeight="1">
      <c r="A94" s="28"/>
      <c r="B94" s="29"/>
      <c r="C94" s="106" t="s">
        <v>86</v>
      </c>
      <c r="D94" s="28"/>
      <c r="E94" s="28"/>
      <c r="F94" s="28"/>
      <c r="G94" s="28"/>
      <c r="H94" s="28"/>
      <c r="I94" s="28"/>
      <c r="J94" s="67">
        <f>J123</f>
        <v>0</v>
      </c>
      <c r="K94" s="28"/>
      <c r="L94" s="3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U94" s="14" t="s">
        <v>87</v>
      </c>
    </row>
    <row r="95" spans="1:47" s="9" customFormat="1" ht="24.95" customHeight="1">
      <c r="B95" s="107"/>
      <c r="D95" s="108" t="s">
        <v>88</v>
      </c>
      <c r="E95" s="109"/>
      <c r="F95" s="109"/>
      <c r="G95" s="109"/>
      <c r="H95" s="109"/>
      <c r="I95" s="109"/>
      <c r="J95" s="110">
        <f>J124</f>
        <v>0</v>
      </c>
      <c r="L95" s="107"/>
    </row>
    <row r="96" spans="1:47" s="10" customFormat="1" ht="19.899999999999999" customHeight="1">
      <c r="B96" s="111"/>
      <c r="D96" s="112" t="s">
        <v>89</v>
      </c>
      <c r="E96" s="113"/>
      <c r="F96" s="113"/>
      <c r="G96" s="113"/>
      <c r="H96" s="113"/>
      <c r="I96" s="113"/>
      <c r="J96" s="114">
        <f>J125</f>
        <v>0</v>
      </c>
      <c r="L96" s="111"/>
    </row>
    <row r="97" spans="1:31" s="10" customFormat="1" ht="19.899999999999999" customHeight="1">
      <c r="B97" s="111"/>
      <c r="D97" s="112" t="s">
        <v>90</v>
      </c>
      <c r="E97" s="113"/>
      <c r="F97" s="113"/>
      <c r="G97" s="113"/>
      <c r="H97" s="113"/>
      <c r="I97" s="113"/>
      <c r="J97" s="114">
        <f>J131</f>
        <v>0</v>
      </c>
      <c r="L97" s="111"/>
    </row>
    <row r="98" spans="1:31" s="9" customFormat="1" ht="24.95" customHeight="1">
      <c r="B98" s="107"/>
      <c r="D98" s="108" t="s">
        <v>91</v>
      </c>
      <c r="E98" s="109"/>
      <c r="F98" s="109"/>
      <c r="G98" s="109"/>
      <c r="H98" s="109"/>
      <c r="I98" s="109"/>
      <c r="J98" s="110">
        <f>J133</f>
        <v>0</v>
      </c>
      <c r="L98" s="107"/>
    </row>
    <row r="99" spans="1:31" s="10" customFormat="1" ht="19.899999999999999" customHeight="1">
      <c r="B99" s="111"/>
      <c r="D99" s="112" t="s">
        <v>92</v>
      </c>
      <c r="E99" s="113"/>
      <c r="F99" s="113"/>
      <c r="G99" s="113"/>
      <c r="H99" s="113"/>
      <c r="I99" s="113"/>
      <c r="J99" s="114">
        <f>J134</f>
        <v>0</v>
      </c>
      <c r="L99" s="111"/>
    </row>
    <row r="100" spans="1:31" s="9" customFormat="1" ht="24.95" customHeight="1">
      <c r="B100" s="107"/>
      <c r="D100" s="108" t="s">
        <v>93</v>
      </c>
      <c r="E100" s="109"/>
      <c r="F100" s="109"/>
      <c r="G100" s="109"/>
      <c r="H100" s="109"/>
      <c r="I100" s="109"/>
      <c r="J100" s="110">
        <f>J137</f>
        <v>0</v>
      </c>
      <c r="L100" s="107"/>
    </row>
    <row r="101" spans="1:31" s="9" customFormat="1" ht="24.95" customHeight="1">
      <c r="B101" s="107"/>
      <c r="D101" s="108" t="s">
        <v>94</v>
      </c>
      <c r="E101" s="109"/>
      <c r="F101" s="109"/>
      <c r="G101" s="109"/>
      <c r="H101" s="109"/>
      <c r="I101" s="109"/>
      <c r="J101" s="110">
        <f>J139</f>
        <v>0</v>
      </c>
      <c r="L101" s="107"/>
    </row>
    <row r="102" spans="1:31" s="2" customFormat="1" ht="21.75" customHeight="1">
      <c r="A102" s="28"/>
      <c r="B102" s="29"/>
      <c r="C102" s="28"/>
      <c r="D102" s="28"/>
      <c r="E102" s="28"/>
      <c r="F102" s="28"/>
      <c r="G102" s="28"/>
      <c r="H102" s="28"/>
      <c r="I102" s="28"/>
      <c r="J102" s="28"/>
      <c r="K102" s="28"/>
      <c r="L102" s="3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</row>
    <row r="103" spans="1:31" s="2" customFormat="1" ht="6.95" customHeight="1">
      <c r="A103" s="28"/>
      <c r="B103" s="29"/>
      <c r="C103" s="28"/>
      <c r="D103" s="28"/>
      <c r="E103" s="28"/>
      <c r="F103" s="28"/>
      <c r="G103" s="28"/>
      <c r="H103" s="28"/>
      <c r="I103" s="28"/>
      <c r="J103" s="28"/>
      <c r="K103" s="28"/>
      <c r="L103" s="3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</row>
    <row r="104" spans="1:31" s="2" customFormat="1" ht="29.25" customHeight="1">
      <c r="A104" s="28"/>
      <c r="B104" s="29"/>
      <c r="C104" s="106" t="s">
        <v>95</v>
      </c>
      <c r="D104" s="28"/>
      <c r="E104" s="28"/>
      <c r="F104" s="28"/>
      <c r="G104" s="28"/>
      <c r="H104" s="28"/>
      <c r="I104" s="28"/>
      <c r="J104" s="115">
        <v>0</v>
      </c>
      <c r="K104" s="28"/>
      <c r="L104" s="38"/>
      <c r="N104" s="116" t="s">
        <v>33</v>
      </c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</row>
    <row r="105" spans="1:31" s="2" customFormat="1" ht="18" customHeight="1">
      <c r="A105" s="28"/>
      <c r="B105" s="29"/>
      <c r="C105" s="28"/>
      <c r="D105" s="28"/>
      <c r="E105" s="28"/>
      <c r="F105" s="28"/>
      <c r="G105" s="28"/>
      <c r="H105" s="28"/>
      <c r="I105" s="28"/>
      <c r="J105" s="28"/>
      <c r="K105" s="28"/>
      <c r="L105" s="3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</row>
    <row r="106" spans="1:31" s="2" customFormat="1" ht="29.25" customHeight="1">
      <c r="A106" s="28"/>
      <c r="B106" s="29"/>
      <c r="C106" s="85" t="s">
        <v>79</v>
      </c>
      <c r="D106" s="86"/>
      <c r="E106" s="86"/>
      <c r="F106" s="86"/>
      <c r="G106" s="86"/>
      <c r="H106" s="86"/>
      <c r="I106" s="86"/>
      <c r="J106" s="87">
        <f>ROUND(J94+J104,2)</f>
        <v>0</v>
      </c>
      <c r="K106" s="86"/>
      <c r="L106" s="3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</row>
    <row r="107" spans="1:31" s="2" customFormat="1" ht="6.95" customHeight="1">
      <c r="A107" s="28"/>
      <c r="B107" s="43"/>
      <c r="C107" s="44"/>
      <c r="D107" s="44"/>
      <c r="E107" s="44"/>
      <c r="F107" s="44"/>
      <c r="G107" s="44"/>
      <c r="H107" s="44"/>
      <c r="I107" s="44"/>
      <c r="J107" s="44"/>
      <c r="K107" s="44"/>
      <c r="L107" s="3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</row>
    <row r="111" spans="1:31" s="2" customFormat="1" ht="6.95" customHeight="1">
      <c r="A111" s="28"/>
      <c r="B111" s="45"/>
      <c r="C111" s="46"/>
      <c r="D111" s="46"/>
      <c r="E111" s="46"/>
      <c r="F111" s="46"/>
      <c r="G111" s="46"/>
      <c r="H111" s="46"/>
      <c r="I111" s="46"/>
      <c r="J111" s="46"/>
      <c r="K111" s="46"/>
      <c r="L111" s="3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</row>
    <row r="112" spans="1:31" s="2" customFormat="1" ht="24.95" customHeight="1">
      <c r="A112" s="28"/>
      <c r="B112" s="29"/>
      <c r="C112" s="18" t="s">
        <v>96</v>
      </c>
      <c r="D112" s="28"/>
      <c r="E112" s="28"/>
      <c r="F112" s="28"/>
      <c r="G112" s="28"/>
      <c r="H112" s="28"/>
      <c r="I112" s="28"/>
      <c r="J112" s="28"/>
      <c r="K112" s="28"/>
      <c r="L112" s="3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</row>
    <row r="113" spans="1:65" s="2" customFormat="1" ht="6.95" customHeight="1">
      <c r="A113" s="28"/>
      <c r="B113" s="29"/>
      <c r="C113" s="28"/>
      <c r="D113" s="28"/>
      <c r="E113" s="28"/>
      <c r="F113" s="28"/>
      <c r="G113" s="28"/>
      <c r="H113" s="28"/>
      <c r="I113" s="28"/>
      <c r="J113" s="28"/>
      <c r="K113" s="28"/>
      <c r="L113" s="3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</row>
    <row r="114" spans="1:65" s="2" customFormat="1" ht="12" customHeight="1">
      <c r="A114" s="28"/>
      <c r="B114" s="29"/>
      <c r="C114" s="23" t="s">
        <v>12</v>
      </c>
      <c r="D114" s="28"/>
      <c r="E114" s="28"/>
      <c r="F114" s="28"/>
      <c r="G114" s="28"/>
      <c r="H114" s="28"/>
      <c r="I114" s="28"/>
      <c r="J114" s="28"/>
      <c r="K114" s="28"/>
      <c r="L114" s="3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</row>
    <row r="115" spans="1:65" s="2" customFormat="1" ht="16.5" customHeight="1">
      <c r="A115" s="28"/>
      <c r="B115" s="29"/>
      <c r="C115" s="28"/>
      <c r="D115" s="28"/>
      <c r="E115" s="190" t="s">
        <v>175</v>
      </c>
      <c r="F115" s="190"/>
      <c r="G115" s="190"/>
      <c r="H115" s="190"/>
      <c r="I115" s="160"/>
      <c r="J115" s="160"/>
      <c r="K115" s="160"/>
      <c r="L115" s="38"/>
      <c r="S115" s="160"/>
      <c r="T115" s="160"/>
      <c r="U115" s="160"/>
      <c r="V115" s="160"/>
      <c r="W115" s="160"/>
      <c r="X115" s="160"/>
      <c r="Y115" s="160"/>
      <c r="Z115" s="160"/>
      <c r="AA115" s="160"/>
      <c r="AB115" s="160"/>
      <c r="AC115" s="160"/>
      <c r="AD115" s="160"/>
      <c r="AE115" s="160"/>
    </row>
    <row r="116" spans="1:65" s="2" customFormat="1" ht="6.95" customHeight="1">
      <c r="A116" s="28"/>
      <c r="B116" s="29"/>
      <c r="C116" s="28"/>
      <c r="D116" s="28"/>
      <c r="E116" s="28"/>
      <c r="F116" s="28"/>
      <c r="G116" s="28"/>
      <c r="H116" s="28"/>
      <c r="I116" s="28"/>
      <c r="J116" s="28"/>
      <c r="K116" s="28"/>
      <c r="L116" s="3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</row>
    <row r="117" spans="1:65" s="2" customFormat="1" ht="12" customHeight="1">
      <c r="A117" s="28"/>
      <c r="B117" s="29"/>
      <c r="C117" s="23" t="s">
        <v>16</v>
      </c>
      <c r="D117" s="28"/>
      <c r="E117" s="28"/>
      <c r="F117" s="21">
        <f>F10</f>
        <v>0</v>
      </c>
      <c r="G117" s="28"/>
      <c r="H117" s="28"/>
      <c r="I117" s="23" t="s">
        <v>174</v>
      </c>
      <c r="J117" s="51" t="str">
        <f>IF(J10="","",J10)</f>
        <v/>
      </c>
      <c r="K117" s="28"/>
      <c r="L117" s="3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</row>
    <row r="118" spans="1:65" s="2" customFormat="1" ht="6.95" customHeight="1">
      <c r="A118" s="28"/>
      <c r="B118" s="29"/>
      <c r="C118" s="28"/>
      <c r="D118" s="28"/>
      <c r="E118" s="28"/>
      <c r="F118" s="28"/>
      <c r="G118" s="28"/>
      <c r="H118" s="28"/>
      <c r="I118" s="28"/>
      <c r="J118" s="28"/>
      <c r="K118" s="28"/>
      <c r="L118" s="3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</row>
    <row r="119" spans="1:65" s="2" customFormat="1" ht="15.2" customHeight="1">
      <c r="A119" s="28"/>
      <c r="B119" s="29"/>
      <c r="C119" s="23" t="s">
        <v>18</v>
      </c>
      <c r="D119" s="28"/>
      <c r="E119" s="28"/>
      <c r="F119" s="21" t="str">
        <f>E13</f>
        <v xml:space="preserve"> </v>
      </c>
      <c r="G119" s="28"/>
      <c r="H119" s="28"/>
      <c r="I119" s="23" t="s">
        <v>22</v>
      </c>
      <c r="J119" s="24" t="str">
        <f>E19</f>
        <v xml:space="preserve"> </v>
      </c>
      <c r="K119" s="28"/>
      <c r="L119" s="3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</row>
    <row r="120" spans="1:65" s="2" customFormat="1" ht="15.2" customHeight="1">
      <c r="A120" s="28"/>
      <c r="B120" s="29"/>
      <c r="C120" s="23" t="s">
        <v>21</v>
      </c>
      <c r="D120" s="28"/>
      <c r="E120" s="28"/>
      <c r="F120" s="21" t="str">
        <f>IF(E16="","",E16)</f>
        <v xml:space="preserve"> </v>
      </c>
      <c r="G120" s="28"/>
      <c r="H120" s="28"/>
      <c r="I120" s="23" t="s">
        <v>25</v>
      </c>
      <c r="J120" s="24" t="str">
        <f>E22</f>
        <v xml:space="preserve"> </v>
      </c>
      <c r="K120" s="28"/>
      <c r="L120" s="3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</row>
    <row r="121" spans="1:65" s="2" customFormat="1" ht="10.35" customHeight="1">
      <c r="A121" s="28"/>
      <c r="B121" s="29"/>
      <c r="C121" s="28"/>
      <c r="D121" s="28"/>
      <c r="E121" s="28"/>
      <c r="F121" s="28"/>
      <c r="G121" s="28"/>
      <c r="H121" s="28"/>
      <c r="I121" s="28"/>
      <c r="J121" s="28"/>
      <c r="K121" s="28"/>
      <c r="L121" s="3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</row>
    <row r="122" spans="1:65" s="11" customFormat="1" ht="29.25" customHeight="1">
      <c r="A122" s="117"/>
      <c r="B122" s="118"/>
      <c r="C122" s="119" t="s">
        <v>97</v>
      </c>
      <c r="D122" s="120" t="s">
        <v>54</v>
      </c>
      <c r="E122" s="120" t="s">
        <v>50</v>
      </c>
      <c r="F122" s="120" t="s">
        <v>51</v>
      </c>
      <c r="G122" s="120" t="s">
        <v>98</v>
      </c>
      <c r="H122" s="120" t="s">
        <v>99</v>
      </c>
      <c r="I122" s="120" t="s">
        <v>100</v>
      </c>
      <c r="J122" s="121" t="s">
        <v>85</v>
      </c>
      <c r="K122" s="122" t="s">
        <v>101</v>
      </c>
      <c r="L122" s="123"/>
      <c r="M122" s="58" t="s">
        <v>1</v>
      </c>
      <c r="N122" s="59" t="s">
        <v>33</v>
      </c>
      <c r="O122" s="59" t="s">
        <v>102</v>
      </c>
      <c r="P122" s="59" t="s">
        <v>103</v>
      </c>
      <c r="Q122" s="59" t="s">
        <v>104</v>
      </c>
      <c r="R122" s="59" t="s">
        <v>105</v>
      </c>
      <c r="S122" s="59" t="s">
        <v>106</v>
      </c>
      <c r="T122" s="60" t="s">
        <v>107</v>
      </c>
      <c r="U122" s="117"/>
      <c r="V122" s="117"/>
      <c r="W122" s="117"/>
      <c r="X122" s="117"/>
      <c r="Y122" s="117"/>
      <c r="Z122" s="117"/>
      <c r="AA122" s="117"/>
      <c r="AB122" s="117"/>
      <c r="AC122" s="117"/>
      <c r="AD122" s="117"/>
      <c r="AE122" s="117"/>
    </row>
    <row r="123" spans="1:65" s="2" customFormat="1" ht="22.9" customHeight="1">
      <c r="A123" s="28"/>
      <c r="B123" s="29"/>
      <c r="C123" s="65" t="s">
        <v>81</v>
      </c>
      <c r="D123" s="28"/>
      <c r="E123" s="28"/>
      <c r="F123" s="28"/>
      <c r="G123" s="28"/>
      <c r="H123" s="28"/>
      <c r="I123" s="28"/>
      <c r="J123" s="124">
        <f>J124+J133+J137+J139</f>
        <v>0</v>
      </c>
      <c r="K123" s="28"/>
      <c r="L123" s="29"/>
      <c r="M123" s="61"/>
      <c r="N123" s="52"/>
      <c r="O123" s="62"/>
      <c r="P123" s="125" t="e">
        <f>P124+P133+P137+P139</f>
        <v>#REF!</v>
      </c>
      <c r="Q123" s="62"/>
      <c r="R123" s="125" t="e">
        <f>R124+R133+R137+R139</f>
        <v>#REF!</v>
      </c>
      <c r="S123" s="62"/>
      <c r="T123" s="126" t="e">
        <f>T124+T133+T137+T139</f>
        <v>#REF!</v>
      </c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T123" s="14" t="s">
        <v>68</v>
      </c>
      <c r="AU123" s="14" t="s">
        <v>87</v>
      </c>
      <c r="BK123" s="127" t="e">
        <f>BK124+BK133+BK137+BK139</f>
        <v>#REF!</v>
      </c>
    </row>
    <row r="124" spans="1:65" s="12" customFormat="1" ht="25.9" customHeight="1">
      <c r="B124" s="128"/>
      <c r="D124" s="129" t="s">
        <v>68</v>
      </c>
      <c r="E124" s="130" t="s">
        <v>108</v>
      </c>
      <c r="F124" s="130" t="s">
        <v>109</v>
      </c>
      <c r="J124" s="131">
        <f>J125+J131</f>
        <v>0</v>
      </c>
      <c r="L124" s="128"/>
      <c r="M124" s="132"/>
      <c r="N124" s="133"/>
      <c r="O124" s="133"/>
      <c r="P124" s="134" t="e">
        <f>#REF!+P125+P131</f>
        <v>#REF!</v>
      </c>
      <c r="Q124" s="133"/>
      <c r="R124" s="134" t="e">
        <f>#REF!+R125+R131</f>
        <v>#REF!</v>
      </c>
      <c r="S124" s="133"/>
      <c r="T124" s="135" t="e">
        <f>#REF!+T125+T131</f>
        <v>#REF!</v>
      </c>
      <c r="AR124" s="129" t="s">
        <v>74</v>
      </c>
      <c r="AT124" s="136" t="s">
        <v>68</v>
      </c>
      <c r="AU124" s="136" t="s">
        <v>69</v>
      </c>
      <c r="AY124" s="129" t="s">
        <v>110</v>
      </c>
      <c r="BK124" s="137" t="e">
        <f>#REF!+BK125+BK131</f>
        <v>#REF!</v>
      </c>
    </row>
    <row r="125" spans="1:65" s="12" customFormat="1" ht="22.9" customHeight="1">
      <c r="B125" s="128"/>
      <c r="D125" s="129" t="s">
        <v>68</v>
      </c>
      <c r="E125" s="138" t="s">
        <v>116</v>
      </c>
      <c r="F125" s="138" t="s">
        <v>117</v>
      </c>
      <c r="J125" s="139">
        <f>SUM(J126:J130)</f>
        <v>0</v>
      </c>
      <c r="L125" s="128"/>
      <c r="M125" s="132"/>
      <c r="N125" s="133"/>
      <c r="O125" s="133"/>
      <c r="P125" s="134">
        <f>SUM(P126:P130)</f>
        <v>54.339010000000002</v>
      </c>
      <c r="Q125" s="133"/>
      <c r="R125" s="134">
        <f>SUM(R126:R130)</f>
        <v>5.0500000000000007E-3</v>
      </c>
      <c r="S125" s="133"/>
      <c r="T125" s="135">
        <f>SUM(T126:T130)</f>
        <v>2.02</v>
      </c>
      <c r="AR125" s="129" t="s">
        <v>74</v>
      </c>
      <c r="AT125" s="136" t="s">
        <v>68</v>
      </c>
      <c r="AU125" s="136" t="s">
        <v>74</v>
      </c>
      <c r="AY125" s="129" t="s">
        <v>110</v>
      </c>
      <c r="BK125" s="137">
        <f>SUM(BK126:BK130)</f>
        <v>0</v>
      </c>
    </row>
    <row r="126" spans="1:65" s="2" customFormat="1" ht="16.5" customHeight="1">
      <c r="A126" s="28"/>
      <c r="B126" s="140"/>
      <c r="C126" s="141" t="s">
        <v>115</v>
      </c>
      <c r="D126" s="141" t="s">
        <v>111</v>
      </c>
      <c r="E126" s="142" t="s">
        <v>118</v>
      </c>
      <c r="F126" s="143" t="s">
        <v>119</v>
      </c>
      <c r="G126" s="144" t="s">
        <v>112</v>
      </c>
      <c r="H126" s="145">
        <v>101</v>
      </c>
      <c r="I126" s="145"/>
      <c r="J126" s="145">
        <f>H126*I126</f>
        <v>0</v>
      </c>
      <c r="K126" s="146"/>
      <c r="L126" s="29"/>
      <c r="M126" s="147" t="s">
        <v>1</v>
      </c>
      <c r="N126" s="148" t="s">
        <v>35</v>
      </c>
      <c r="O126" s="149">
        <v>0.37201000000000001</v>
      </c>
      <c r="P126" s="149">
        <f t="shared" ref="P126:P130" si="0">O126*H126</f>
        <v>37.573010000000004</v>
      </c>
      <c r="Q126" s="149">
        <v>5.0000000000000002E-5</v>
      </c>
      <c r="R126" s="149">
        <f t="shared" ref="R126:R130" si="1">Q126*H126</f>
        <v>5.0500000000000007E-3</v>
      </c>
      <c r="S126" s="149">
        <v>0</v>
      </c>
      <c r="T126" s="150">
        <f t="shared" ref="T126:T130" si="2">S126*H126</f>
        <v>0</v>
      </c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R126" s="151" t="s">
        <v>113</v>
      </c>
      <c r="AT126" s="151" t="s">
        <v>111</v>
      </c>
      <c r="AU126" s="151" t="s">
        <v>114</v>
      </c>
      <c r="AY126" s="14" t="s">
        <v>110</v>
      </c>
      <c r="BE126" s="152">
        <f t="shared" ref="BE126:BE130" si="3">IF(N126="základná",J126,0)</f>
        <v>0</v>
      </c>
      <c r="BF126" s="152">
        <f t="shared" ref="BF126:BF130" si="4">IF(N126="znížená",J126,0)</f>
        <v>0</v>
      </c>
      <c r="BG126" s="152">
        <f t="shared" ref="BG126:BG130" si="5">IF(N126="zákl. prenesená",J126,0)</f>
        <v>0</v>
      </c>
      <c r="BH126" s="152">
        <f t="shared" ref="BH126:BH130" si="6">IF(N126="zníž. prenesená",J126,0)</f>
        <v>0</v>
      </c>
      <c r="BI126" s="152">
        <f t="shared" ref="BI126:BI130" si="7">IF(N126="nulová",J126,0)</f>
        <v>0</v>
      </c>
      <c r="BJ126" s="14" t="s">
        <v>114</v>
      </c>
      <c r="BK126" s="153">
        <f t="shared" ref="BK126:BK130" si="8">ROUND(I126*H126,3)</f>
        <v>0</v>
      </c>
      <c r="BL126" s="14" t="s">
        <v>113</v>
      </c>
      <c r="BM126" s="151" t="s">
        <v>120</v>
      </c>
    </row>
    <row r="127" spans="1:65" s="2" customFormat="1" ht="21.75" customHeight="1">
      <c r="A127" s="28"/>
      <c r="B127" s="140"/>
      <c r="C127" s="141" t="s">
        <v>121</v>
      </c>
      <c r="D127" s="141" t="s">
        <v>111</v>
      </c>
      <c r="E127" s="142" t="s">
        <v>122</v>
      </c>
      <c r="F127" s="143" t="s">
        <v>123</v>
      </c>
      <c r="G127" s="144" t="s">
        <v>112</v>
      </c>
      <c r="H127" s="145">
        <v>101</v>
      </c>
      <c r="I127" s="145"/>
      <c r="J127" s="145">
        <f t="shared" ref="J127:J130" si="9">H127*I127</f>
        <v>0</v>
      </c>
      <c r="K127" s="146"/>
      <c r="L127" s="29"/>
      <c r="M127" s="147" t="s">
        <v>1</v>
      </c>
      <c r="N127" s="148" t="s">
        <v>35</v>
      </c>
      <c r="O127" s="149">
        <v>0.16600000000000001</v>
      </c>
      <c r="P127" s="149">
        <f t="shared" si="0"/>
        <v>16.766000000000002</v>
      </c>
      <c r="Q127" s="149">
        <v>0</v>
      </c>
      <c r="R127" s="149">
        <f t="shared" si="1"/>
        <v>0</v>
      </c>
      <c r="S127" s="149">
        <v>0.02</v>
      </c>
      <c r="T127" s="150">
        <f t="shared" si="2"/>
        <v>2.02</v>
      </c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R127" s="151" t="s">
        <v>113</v>
      </c>
      <c r="AT127" s="151" t="s">
        <v>111</v>
      </c>
      <c r="AU127" s="151" t="s">
        <v>114</v>
      </c>
      <c r="AY127" s="14" t="s">
        <v>110</v>
      </c>
      <c r="BE127" s="152">
        <f t="shared" si="3"/>
        <v>0</v>
      </c>
      <c r="BF127" s="152">
        <f t="shared" si="4"/>
        <v>0</v>
      </c>
      <c r="BG127" s="152">
        <f t="shared" si="5"/>
        <v>0</v>
      </c>
      <c r="BH127" s="152">
        <f t="shared" si="6"/>
        <v>0</v>
      </c>
      <c r="BI127" s="152">
        <f t="shared" si="7"/>
        <v>0</v>
      </c>
      <c r="BJ127" s="14" t="s">
        <v>114</v>
      </c>
      <c r="BK127" s="153">
        <f t="shared" si="8"/>
        <v>0</v>
      </c>
      <c r="BL127" s="14" t="s">
        <v>113</v>
      </c>
      <c r="BM127" s="151" t="s">
        <v>124</v>
      </c>
    </row>
    <row r="128" spans="1:65" s="2" customFormat="1" ht="21.75" customHeight="1">
      <c r="A128" s="158"/>
      <c r="B128" s="140"/>
      <c r="C128" s="141"/>
      <c r="D128" s="141"/>
      <c r="E128" s="142" t="s">
        <v>172</v>
      </c>
      <c r="F128" s="143" t="s">
        <v>170</v>
      </c>
      <c r="G128" s="144" t="s">
        <v>112</v>
      </c>
      <c r="H128" s="145">
        <v>101</v>
      </c>
      <c r="I128" s="145"/>
      <c r="J128" s="145">
        <f t="shared" si="9"/>
        <v>0</v>
      </c>
      <c r="K128" s="146"/>
      <c r="L128" s="29"/>
      <c r="M128" s="147"/>
      <c r="N128" s="148"/>
      <c r="O128" s="149"/>
      <c r="P128" s="149"/>
      <c r="Q128" s="149"/>
      <c r="R128" s="149"/>
      <c r="S128" s="149"/>
      <c r="T128" s="150"/>
      <c r="U128" s="158"/>
      <c r="V128" s="158"/>
      <c r="W128" s="158"/>
      <c r="X128" s="158"/>
      <c r="Y128" s="158"/>
      <c r="Z128" s="158"/>
      <c r="AA128" s="158"/>
      <c r="AB128" s="158"/>
      <c r="AC128" s="158"/>
      <c r="AD128" s="158"/>
      <c r="AE128" s="158"/>
      <c r="AR128" s="151"/>
      <c r="AT128" s="151"/>
      <c r="AU128" s="151"/>
      <c r="AY128" s="14"/>
      <c r="BE128" s="152"/>
      <c r="BF128" s="152"/>
      <c r="BG128" s="152"/>
      <c r="BH128" s="152"/>
      <c r="BI128" s="152"/>
      <c r="BJ128" s="14"/>
      <c r="BK128" s="153"/>
      <c r="BL128" s="14"/>
      <c r="BM128" s="151"/>
    </row>
    <row r="129" spans="1:65" s="2" customFormat="1" ht="21.75" customHeight="1">
      <c r="A129" s="28"/>
      <c r="B129" s="140"/>
      <c r="C129" s="141" t="s">
        <v>126</v>
      </c>
      <c r="D129" s="141" t="s">
        <v>111</v>
      </c>
      <c r="E129" s="142" t="s">
        <v>127</v>
      </c>
      <c r="F129" s="143" t="s">
        <v>128</v>
      </c>
      <c r="G129" s="144" t="s">
        <v>125</v>
      </c>
      <c r="H129" s="145">
        <v>2</v>
      </c>
      <c r="I129" s="145"/>
      <c r="J129" s="145">
        <f t="shared" si="9"/>
        <v>0</v>
      </c>
      <c r="K129" s="146"/>
      <c r="L129" s="29"/>
      <c r="M129" s="147" t="s">
        <v>1</v>
      </c>
      <c r="N129" s="148" t="s">
        <v>35</v>
      </c>
      <c r="O129" s="149">
        <v>0</v>
      </c>
      <c r="P129" s="149">
        <f t="shared" si="0"/>
        <v>0</v>
      </c>
      <c r="Q129" s="149">
        <v>0</v>
      </c>
      <c r="R129" s="149">
        <f t="shared" si="1"/>
        <v>0</v>
      </c>
      <c r="S129" s="149">
        <v>0</v>
      </c>
      <c r="T129" s="150">
        <f t="shared" si="2"/>
        <v>0</v>
      </c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R129" s="151" t="s">
        <v>113</v>
      </c>
      <c r="AT129" s="151" t="s">
        <v>111</v>
      </c>
      <c r="AU129" s="151" t="s">
        <v>114</v>
      </c>
      <c r="AY129" s="14" t="s">
        <v>110</v>
      </c>
      <c r="BE129" s="152">
        <f t="shared" si="3"/>
        <v>0</v>
      </c>
      <c r="BF129" s="152">
        <f t="shared" si="4"/>
        <v>0</v>
      </c>
      <c r="BG129" s="152">
        <f t="shared" si="5"/>
        <v>0</v>
      </c>
      <c r="BH129" s="152">
        <f t="shared" si="6"/>
        <v>0</v>
      </c>
      <c r="BI129" s="152">
        <f t="shared" si="7"/>
        <v>0</v>
      </c>
      <c r="BJ129" s="14" t="s">
        <v>114</v>
      </c>
      <c r="BK129" s="153">
        <f t="shared" si="8"/>
        <v>0</v>
      </c>
      <c r="BL129" s="14" t="s">
        <v>113</v>
      </c>
      <c r="BM129" s="151" t="s">
        <v>129</v>
      </c>
    </row>
    <row r="130" spans="1:65" s="2" customFormat="1" ht="16.5" customHeight="1">
      <c r="A130" s="28"/>
      <c r="B130" s="140"/>
      <c r="C130" s="141" t="s">
        <v>130</v>
      </c>
      <c r="D130" s="141" t="s">
        <v>111</v>
      </c>
      <c r="E130" s="142" t="s">
        <v>131</v>
      </c>
      <c r="F130" s="143" t="s">
        <v>173</v>
      </c>
      <c r="G130" s="144" t="s">
        <v>132</v>
      </c>
      <c r="H130" s="145">
        <v>1</v>
      </c>
      <c r="I130" s="145"/>
      <c r="J130" s="145">
        <f t="shared" si="9"/>
        <v>0</v>
      </c>
      <c r="K130" s="146"/>
      <c r="L130" s="29"/>
      <c r="M130" s="147" t="s">
        <v>1</v>
      </c>
      <c r="N130" s="148" t="s">
        <v>35</v>
      </c>
      <c r="O130" s="149">
        <v>0</v>
      </c>
      <c r="P130" s="149">
        <f t="shared" si="0"/>
        <v>0</v>
      </c>
      <c r="Q130" s="149">
        <v>0</v>
      </c>
      <c r="R130" s="149">
        <f t="shared" si="1"/>
        <v>0</v>
      </c>
      <c r="S130" s="149">
        <v>0</v>
      </c>
      <c r="T130" s="150">
        <f t="shared" si="2"/>
        <v>0</v>
      </c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R130" s="151" t="s">
        <v>113</v>
      </c>
      <c r="AT130" s="151" t="s">
        <v>111</v>
      </c>
      <c r="AU130" s="151" t="s">
        <v>114</v>
      </c>
      <c r="AY130" s="14" t="s">
        <v>110</v>
      </c>
      <c r="BE130" s="152">
        <f t="shared" si="3"/>
        <v>0</v>
      </c>
      <c r="BF130" s="152">
        <f t="shared" si="4"/>
        <v>0</v>
      </c>
      <c r="BG130" s="152">
        <f t="shared" si="5"/>
        <v>0</v>
      </c>
      <c r="BH130" s="152">
        <f t="shared" si="6"/>
        <v>0</v>
      </c>
      <c r="BI130" s="152">
        <f t="shared" si="7"/>
        <v>0</v>
      </c>
      <c r="BJ130" s="14" t="s">
        <v>114</v>
      </c>
      <c r="BK130" s="153">
        <f t="shared" si="8"/>
        <v>0</v>
      </c>
      <c r="BL130" s="14" t="s">
        <v>113</v>
      </c>
      <c r="BM130" s="151" t="s">
        <v>133</v>
      </c>
    </row>
    <row r="131" spans="1:65" s="12" customFormat="1" ht="22.9" customHeight="1">
      <c r="B131" s="128"/>
      <c r="D131" s="129" t="s">
        <v>68</v>
      </c>
      <c r="E131" s="138" t="s">
        <v>134</v>
      </c>
      <c r="F131" s="138" t="s">
        <v>135</v>
      </c>
      <c r="J131" s="139">
        <f>SUM(J132)</f>
        <v>0</v>
      </c>
      <c r="L131" s="128"/>
      <c r="M131" s="132"/>
      <c r="N131" s="133"/>
      <c r="O131" s="133"/>
      <c r="P131" s="134">
        <f>P132</f>
        <v>3.6526290000000006</v>
      </c>
      <c r="Q131" s="133"/>
      <c r="R131" s="134">
        <f>R132</f>
        <v>0</v>
      </c>
      <c r="S131" s="133"/>
      <c r="T131" s="135">
        <f>T132</f>
        <v>0</v>
      </c>
      <c r="AR131" s="129" t="s">
        <v>74</v>
      </c>
      <c r="AT131" s="136" t="s">
        <v>68</v>
      </c>
      <c r="AU131" s="136" t="s">
        <v>74</v>
      </c>
      <c r="AY131" s="129" t="s">
        <v>110</v>
      </c>
      <c r="BK131" s="137">
        <f>BK132</f>
        <v>0</v>
      </c>
    </row>
    <row r="132" spans="1:65" s="2" customFormat="1" ht="21.75" customHeight="1">
      <c r="A132" s="28"/>
      <c r="B132" s="140"/>
      <c r="C132" s="141" t="s">
        <v>136</v>
      </c>
      <c r="D132" s="141" t="s">
        <v>111</v>
      </c>
      <c r="E132" s="142" t="s">
        <v>137</v>
      </c>
      <c r="F132" s="143" t="s">
        <v>138</v>
      </c>
      <c r="G132" s="144" t="s">
        <v>125</v>
      </c>
      <c r="H132" s="145">
        <v>1.4830000000000001</v>
      </c>
      <c r="I132" s="145"/>
      <c r="J132" s="145">
        <f>H132*I132</f>
        <v>0</v>
      </c>
      <c r="K132" s="146"/>
      <c r="L132" s="29"/>
      <c r="M132" s="147" t="s">
        <v>1</v>
      </c>
      <c r="N132" s="148" t="s">
        <v>35</v>
      </c>
      <c r="O132" s="149">
        <v>2.4630000000000001</v>
      </c>
      <c r="P132" s="149">
        <f>O132*H132</f>
        <v>3.6526290000000006</v>
      </c>
      <c r="Q132" s="149">
        <v>0</v>
      </c>
      <c r="R132" s="149">
        <f>Q132*H132</f>
        <v>0</v>
      </c>
      <c r="S132" s="149">
        <v>0</v>
      </c>
      <c r="T132" s="150">
        <f>S132*H132</f>
        <v>0</v>
      </c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R132" s="151" t="s">
        <v>113</v>
      </c>
      <c r="AT132" s="151" t="s">
        <v>111</v>
      </c>
      <c r="AU132" s="151" t="s">
        <v>114</v>
      </c>
      <c r="AY132" s="14" t="s">
        <v>110</v>
      </c>
      <c r="BE132" s="152">
        <f>IF(N132="základná",J132,0)</f>
        <v>0</v>
      </c>
      <c r="BF132" s="152">
        <f>IF(N132="znížená",J132,0)</f>
        <v>0</v>
      </c>
      <c r="BG132" s="152">
        <f>IF(N132="zákl. prenesená",J132,0)</f>
        <v>0</v>
      </c>
      <c r="BH132" s="152">
        <f>IF(N132="zníž. prenesená",J132,0)</f>
        <v>0</v>
      </c>
      <c r="BI132" s="152">
        <f>IF(N132="nulová",J132,0)</f>
        <v>0</v>
      </c>
      <c r="BJ132" s="14" t="s">
        <v>114</v>
      </c>
      <c r="BK132" s="153">
        <f>ROUND(I132*H132,3)</f>
        <v>0</v>
      </c>
      <c r="BL132" s="14" t="s">
        <v>113</v>
      </c>
      <c r="BM132" s="151" t="s">
        <v>139</v>
      </c>
    </row>
    <row r="133" spans="1:65" s="12" customFormat="1" ht="25.9" customHeight="1">
      <c r="B133" s="128"/>
      <c r="D133" s="129" t="s">
        <v>68</v>
      </c>
      <c r="E133" s="130" t="s">
        <v>140</v>
      </c>
      <c r="F133" s="130" t="s">
        <v>141</v>
      </c>
      <c r="J133" s="131">
        <f>J134</f>
        <v>0</v>
      </c>
      <c r="L133" s="128"/>
      <c r="M133" s="132"/>
      <c r="N133" s="133"/>
      <c r="O133" s="133"/>
      <c r="P133" s="134" t="e">
        <f>#REF!+#REF!+#REF!+P134</f>
        <v>#REF!</v>
      </c>
      <c r="Q133" s="133"/>
      <c r="R133" s="134" t="e">
        <f>#REF!+#REF!+#REF!+R134</f>
        <v>#REF!</v>
      </c>
      <c r="S133" s="133"/>
      <c r="T133" s="135" t="e">
        <f>#REF!+#REF!+#REF!+T134</f>
        <v>#REF!</v>
      </c>
      <c r="AR133" s="129" t="s">
        <v>114</v>
      </c>
      <c r="AT133" s="136" t="s">
        <v>68</v>
      </c>
      <c r="AU133" s="136" t="s">
        <v>69</v>
      </c>
      <c r="AY133" s="129" t="s">
        <v>110</v>
      </c>
      <c r="BK133" s="137" t="e">
        <f>#REF!+#REF!+#REF!+BK134</f>
        <v>#REF!</v>
      </c>
    </row>
    <row r="134" spans="1:65" s="12" customFormat="1" ht="22.9" customHeight="1">
      <c r="B134" s="128"/>
      <c r="D134" s="129" t="s">
        <v>68</v>
      </c>
      <c r="E134" s="138" t="s">
        <v>143</v>
      </c>
      <c r="F134" s="138" t="s">
        <v>144</v>
      </c>
      <c r="J134" s="139">
        <f>SUM(J135:J136)</f>
        <v>0</v>
      </c>
      <c r="L134" s="128"/>
      <c r="M134" s="132"/>
      <c r="N134" s="133"/>
      <c r="O134" s="133"/>
      <c r="P134" s="134">
        <f>SUM(P135:P136)</f>
        <v>31.465540000000001</v>
      </c>
      <c r="Q134" s="133"/>
      <c r="R134" s="134">
        <f>SUM(R135:R136)</f>
        <v>8.2820000000000005E-2</v>
      </c>
      <c r="S134" s="133"/>
      <c r="T134" s="135">
        <f>SUM(T135:T136)</f>
        <v>0</v>
      </c>
      <c r="AR134" s="129" t="s">
        <v>114</v>
      </c>
      <c r="AT134" s="136" t="s">
        <v>68</v>
      </c>
      <c r="AU134" s="136" t="s">
        <v>74</v>
      </c>
      <c r="AY134" s="129" t="s">
        <v>110</v>
      </c>
      <c r="BK134" s="137">
        <f>SUM(BK135:BK136)</f>
        <v>0</v>
      </c>
    </row>
    <row r="135" spans="1:65" s="2" customFormat="1" ht="21.75" customHeight="1">
      <c r="A135" s="28"/>
      <c r="B135" s="140"/>
      <c r="C135" s="141" t="s">
        <v>145</v>
      </c>
      <c r="D135" s="141" t="s">
        <v>111</v>
      </c>
      <c r="E135" s="142" t="s">
        <v>146</v>
      </c>
      <c r="F135" s="143" t="s">
        <v>147</v>
      </c>
      <c r="G135" s="144" t="s">
        <v>112</v>
      </c>
      <c r="H135" s="145">
        <v>101</v>
      </c>
      <c r="I135" s="145"/>
      <c r="J135" s="145">
        <f>H135*I135</f>
        <v>0</v>
      </c>
      <c r="K135" s="146"/>
      <c r="L135" s="29"/>
      <c r="M135" s="147" t="s">
        <v>1</v>
      </c>
      <c r="N135" s="148" t="s">
        <v>35</v>
      </c>
      <c r="O135" s="149">
        <v>7.4010000000000006E-2</v>
      </c>
      <c r="P135" s="149">
        <f>O135*H135</f>
        <v>7.475010000000001</v>
      </c>
      <c r="Q135" s="149">
        <v>4.0000000000000002E-4</v>
      </c>
      <c r="R135" s="149">
        <f>Q135*H135</f>
        <v>4.0400000000000005E-2</v>
      </c>
      <c r="S135" s="149">
        <v>0</v>
      </c>
      <c r="T135" s="150">
        <f>S135*H135</f>
        <v>0</v>
      </c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R135" s="151" t="s">
        <v>142</v>
      </c>
      <c r="AT135" s="151" t="s">
        <v>111</v>
      </c>
      <c r="AU135" s="151" t="s">
        <v>114</v>
      </c>
      <c r="AY135" s="14" t="s">
        <v>110</v>
      </c>
      <c r="BE135" s="152">
        <f>IF(N135="základná",J135,0)</f>
        <v>0</v>
      </c>
      <c r="BF135" s="152">
        <f>IF(N135="znížená",J135,0)</f>
        <v>0</v>
      </c>
      <c r="BG135" s="152">
        <f>IF(N135="zákl. prenesená",J135,0)</f>
        <v>0</v>
      </c>
      <c r="BH135" s="152">
        <f>IF(N135="zníž. prenesená",J135,0)</f>
        <v>0</v>
      </c>
      <c r="BI135" s="152">
        <f>IF(N135="nulová",J135,0)</f>
        <v>0</v>
      </c>
      <c r="BJ135" s="14" t="s">
        <v>114</v>
      </c>
      <c r="BK135" s="153">
        <f>ROUND(I135*H135,3)</f>
        <v>0</v>
      </c>
      <c r="BL135" s="14" t="s">
        <v>142</v>
      </c>
      <c r="BM135" s="151" t="s">
        <v>148</v>
      </c>
    </row>
    <row r="136" spans="1:65" s="2" customFormat="1" ht="21.75" customHeight="1">
      <c r="A136" s="28"/>
      <c r="B136" s="140"/>
      <c r="C136" s="141" t="s">
        <v>149</v>
      </c>
      <c r="D136" s="141" t="s">
        <v>111</v>
      </c>
      <c r="E136" s="142" t="s">
        <v>150</v>
      </c>
      <c r="F136" s="143" t="s">
        <v>169</v>
      </c>
      <c r="G136" s="144" t="s">
        <v>112</v>
      </c>
      <c r="H136" s="145">
        <v>101</v>
      </c>
      <c r="I136" s="145"/>
      <c r="J136" s="145">
        <f>H136*I136</f>
        <v>0</v>
      </c>
      <c r="K136" s="146"/>
      <c r="L136" s="29"/>
      <c r="M136" s="147" t="s">
        <v>1</v>
      </c>
      <c r="N136" s="148" t="s">
        <v>35</v>
      </c>
      <c r="O136" s="149">
        <v>0.23752999999999999</v>
      </c>
      <c r="P136" s="149">
        <f>O136*H136</f>
        <v>23.99053</v>
      </c>
      <c r="Q136" s="149">
        <v>4.2000000000000002E-4</v>
      </c>
      <c r="R136" s="149">
        <f>Q136*H136</f>
        <v>4.2419999999999999E-2</v>
      </c>
      <c r="S136" s="149">
        <v>0</v>
      </c>
      <c r="T136" s="150">
        <f>S136*H136</f>
        <v>0</v>
      </c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R136" s="151" t="s">
        <v>142</v>
      </c>
      <c r="AT136" s="151" t="s">
        <v>111</v>
      </c>
      <c r="AU136" s="151" t="s">
        <v>114</v>
      </c>
      <c r="AY136" s="14" t="s">
        <v>110</v>
      </c>
      <c r="BE136" s="152">
        <f>IF(N136="základná",J136,0)</f>
        <v>0</v>
      </c>
      <c r="BF136" s="152">
        <f>IF(N136="znížená",J136,0)</f>
        <v>0</v>
      </c>
      <c r="BG136" s="152">
        <f>IF(N136="zákl. prenesená",J136,0)</f>
        <v>0</v>
      </c>
      <c r="BH136" s="152">
        <f>IF(N136="zníž. prenesená",J136,0)</f>
        <v>0</v>
      </c>
      <c r="BI136" s="152">
        <f>IF(N136="nulová",J136,0)</f>
        <v>0</v>
      </c>
      <c r="BJ136" s="14" t="s">
        <v>114</v>
      </c>
      <c r="BK136" s="153">
        <f>ROUND(I136*H136,3)</f>
        <v>0</v>
      </c>
      <c r="BL136" s="14" t="s">
        <v>142</v>
      </c>
      <c r="BM136" s="151" t="s">
        <v>151</v>
      </c>
    </row>
    <row r="137" spans="1:65" s="12" customFormat="1" ht="25.9" customHeight="1">
      <c r="B137" s="128"/>
      <c r="D137" s="129" t="s">
        <v>68</v>
      </c>
      <c r="E137" s="130" t="s">
        <v>152</v>
      </c>
      <c r="F137" s="130" t="s">
        <v>153</v>
      </c>
      <c r="J137" s="131">
        <f>SUM(J138)</f>
        <v>0</v>
      </c>
      <c r="L137" s="128"/>
      <c r="M137" s="132"/>
      <c r="N137" s="133"/>
      <c r="O137" s="133"/>
      <c r="P137" s="134">
        <f>P138</f>
        <v>2.12</v>
      </c>
      <c r="Q137" s="133"/>
      <c r="R137" s="134">
        <f>R138</f>
        <v>0</v>
      </c>
      <c r="S137" s="133"/>
      <c r="T137" s="135">
        <f>T138</f>
        <v>0</v>
      </c>
      <c r="AR137" s="129" t="s">
        <v>113</v>
      </c>
      <c r="AT137" s="136" t="s">
        <v>68</v>
      </c>
      <c r="AU137" s="136" t="s">
        <v>69</v>
      </c>
      <c r="AY137" s="129" t="s">
        <v>110</v>
      </c>
      <c r="BK137" s="137">
        <f>BK138</f>
        <v>0</v>
      </c>
    </row>
    <row r="138" spans="1:65" s="2" customFormat="1" ht="21.75" customHeight="1">
      <c r="A138" s="28"/>
      <c r="B138" s="140"/>
      <c r="C138" s="141" t="s">
        <v>154</v>
      </c>
      <c r="D138" s="141" t="s">
        <v>111</v>
      </c>
      <c r="E138" s="142" t="s">
        <v>155</v>
      </c>
      <c r="F138" s="143" t="s">
        <v>156</v>
      </c>
      <c r="G138" s="144" t="s">
        <v>157</v>
      </c>
      <c r="H138" s="145">
        <v>2</v>
      </c>
      <c r="I138" s="145"/>
      <c r="J138" s="145">
        <f>H138*I138</f>
        <v>0</v>
      </c>
      <c r="K138" s="146"/>
      <c r="L138" s="29"/>
      <c r="M138" s="147" t="s">
        <v>1</v>
      </c>
      <c r="N138" s="148" t="s">
        <v>35</v>
      </c>
      <c r="O138" s="149">
        <v>1.06</v>
      </c>
      <c r="P138" s="149">
        <f>O138*H138</f>
        <v>2.12</v>
      </c>
      <c r="Q138" s="149">
        <v>0</v>
      </c>
      <c r="R138" s="149">
        <f>Q138*H138</f>
        <v>0</v>
      </c>
      <c r="S138" s="149">
        <v>0</v>
      </c>
      <c r="T138" s="150">
        <f>S138*H138</f>
        <v>0</v>
      </c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R138" s="151" t="s">
        <v>158</v>
      </c>
      <c r="AT138" s="151" t="s">
        <v>111</v>
      </c>
      <c r="AU138" s="151" t="s">
        <v>74</v>
      </c>
      <c r="AY138" s="14" t="s">
        <v>110</v>
      </c>
      <c r="BE138" s="152">
        <f>IF(N138="základná",J138,0)</f>
        <v>0</v>
      </c>
      <c r="BF138" s="152">
        <f>IF(N138="znížená",J138,0)</f>
        <v>0</v>
      </c>
      <c r="BG138" s="152">
        <f>IF(N138="zákl. prenesená",J138,0)</f>
        <v>0</v>
      </c>
      <c r="BH138" s="152">
        <f>IF(N138="zníž. prenesená",J138,0)</f>
        <v>0</v>
      </c>
      <c r="BI138" s="152">
        <f>IF(N138="nulová",J138,0)</f>
        <v>0</v>
      </c>
      <c r="BJ138" s="14" t="s">
        <v>114</v>
      </c>
      <c r="BK138" s="153">
        <f>ROUND(I138*H138,3)</f>
        <v>0</v>
      </c>
      <c r="BL138" s="14" t="s">
        <v>158</v>
      </c>
      <c r="BM138" s="151" t="s">
        <v>159</v>
      </c>
    </row>
    <row r="139" spans="1:65" s="12" customFormat="1" ht="25.9" customHeight="1">
      <c r="B139" s="128"/>
      <c r="D139" s="129" t="s">
        <v>68</v>
      </c>
      <c r="E139" s="130" t="s">
        <v>160</v>
      </c>
      <c r="F139" s="130" t="s">
        <v>161</v>
      </c>
      <c r="J139" s="131">
        <f>SUM(J140)</f>
        <v>0</v>
      </c>
      <c r="L139" s="128"/>
      <c r="M139" s="132"/>
      <c r="N139" s="133"/>
      <c r="O139" s="133"/>
      <c r="P139" s="134">
        <f>P140</f>
        <v>0</v>
      </c>
      <c r="Q139" s="133"/>
      <c r="R139" s="134">
        <f>R140</f>
        <v>0</v>
      </c>
      <c r="S139" s="133"/>
      <c r="T139" s="135">
        <f>T140</f>
        <v>0</v>
      </c>
      <c r="AR139" s="129" t="s">
        <v>162</v>
      </c>
      <c r="AT139" s="136" t="s">
        <v>68</v>
      </c>
      <c r="AU139" s="136" t="s">
        <v>69</v>
      </c>
      <c r="AY139" s="129" t="s">
        <v>110</v>
      </c>
      <c r="BK139" s="137">
        <f>BK140</f>
        <v>0</v>
      </c>
    </row>
    <row r="140" spans="1:65" s="2" customFormat="1" ht="16.5" customHeight="1">
      <c r="A140" s="28"/>
      <c r="B140" s="140"/>
      <c r="C140" s="141" t="s">
        <v>163</v>
      </c>
      <c r="D140" s="141" t="s">
        <v>111</v>
      </c>
      <c r="E140" s="142" t="s">
        <v>164</v>
      </c>
      <c r="F140" s="143" t="s">
        <v>165</v>
      </c>
      <c r="G140" s="144" t="s">
        <v>166</v>
      </c>
      <c r="H140" s="145">
        <v>1</v>
      </c>
      <c r="I140" s="145"/>
      <c r="J140" s="145">
        <f>H140*I140</f>
        <v>0</v>
      </c>
      <c r="K140" s="146"/>
      <c r="L140" s="29"/>
      <c r="M140" s="154" t="s">
        <v>1</v>
      </c>
      <c r="N140" s="155" t="s">
        <v>35</v>
      </c>
      <c r="O140" s="156">
        <v>0</v>
      </c>
      <c r="P140" s="156">
        <f>O140*H140</f>
        <v>0</v>
      </c>
      <c r="Q140" s="156">
        <v>0</v>
      </c>
      <c r="R140" s="156">
        <f>Q140*H140</f>
        <v>0</v>
      </c>
      <c r="S140" s="156">
        <v>0</v>
      </c>
      <c r="T140" s="157">
        <f>S140*H140</f>
        <v>0</v>
      </c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R140" s="151" t="s">
        <v>167</v>
      </c>
      <c r="AT140" s="151" t="s">
        <v>111</v>
      </c>
      <c r="AU140" s="151" t="s">
        <v>74</v>
      </c>
      <c r="AY140" s="14" t="s">
        <v>110</v>
      </c>
      <c r="BE140" s="152">
        <f>IF(N140="základná",J140,0)</f>
        <v>0</v>
      </c>
      <c r="BF140" s="152">
        <f>IF(N140="znížená",J140,0)</f>
        <v>0</v>
      </c>
      <c r="BG140" s="152">
        <f>IF(N140="zákl. prenesená",J140,0)</f>
        <v>0</v>
      </c>
      <c r="BH140" s="152">
        <f>IF(N140="zníž. prenesená",J140,0)</f>
        <v>0</v>
      </c>
      <c r="BI140" s="152">
        <f>IF(N140="nulová",J140,0)</f>
        <v>0</v>
      </c>
      <c r="BJ140" s="14" t="s">
        <v>114</v>
      </c>
      <c r="BK140" s="153">
        <f>ROUND(I140*H140,3)</f>
        <v>0</v>
      </c>
      <c r="BL140" s="14" t="s">
        <v>167</v>
      </c>
      <c r="BM140" s="151" t="s">
        <v>168</v>
      </c>
    </row>
    <row r="141" spans="1:65" s="2" customFormat="1" ht="6.95" customHeight="1">
      <c r="A141" s="28"/>
      <c r="B141" s="43"/>
      <c r="C141" s="44"/>
      <c r="D141" s="44"/>
      <c r="E141" s="44"/>
      <c r="F141" s="44"/>
      <c r="G141" s="44"/>
      <c r="H141" s="44"/>
      <c r="I141" s="44"/>
      <c r="J141" s="44"/>
      <c r="K141" s="44"/>
      <c r="L141" s="29"/>
      <c r="M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</row>
  </sheetData>
  <autoFilter ref="C122:K140"/>
  <mergeCells count="7">
    <mergeCell ref="E115:H115"/>
    <mergeCell ref="L2:V2"/>
    <mergeCell ref="E7:H7"/>
    <mergeCell ref="E16:H16"/>
    <mergeCell ref="E25:H25"/>
    <mergeCell ref="E85:H85"/>
    <mergeCell ref="D10:G10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4</vt:i4>
      </vt:variant>
    </vt:vector>
  </HeadingPairs>
  <TitlesOfParts>
    <vt:vector size="6" baseType="lpstr">
      <vt:lpstr>Rekapitulácia stavby</vt:lpstr>
      <vt:lpstr>2...................</vt:lpstr>
      <vt:lpstr>'2...................'!Názvy_tlače</vt:lpstr>
      <vt:lpstr>'Rekapitulácia stavby'!Názvy_tlače</vt:lpstr>
      <vt:lpstr>'2...................'!Oblasť_tlače</vt:lpstr>
      <vt:lpstr>'Rekapitulácia stavby'!Oblasť_tlače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office</dc:creator>
  <cp:lastModifiedBy>EU</cp:lastModifiedBy>
  <cp:lastPrinted>2021-06-02T06:05:46Z</cp:lastPrinted>
  <dcterms:created xsi:type="dcterms:W3CDTF">2021-05-23T09:21:09Z</dcterms:created>
  <dcterms:modified xsi:type="dcterms:W3CDTF">2021-06-02T06:30:42Z</dcterms:modified>
</cp:coreProperties>
</file>