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CPČaUS\Verejne obstaravanie\VO-Stavebné opravy jún 2021\"/>
    </mc:Choice>
  </mc:AlternateContent>
  <bookViews>
    <workbookView xWindow="0" yWindow="0" windowWidth="25125" windowHeight="12300"/>
  </bookViews>
  <sheets>
    <sheet name="Rekapitulácia stavby" sheetId="1" r:id="rId1"/>
    <sheet name="3...................." sheetId="2" r:id="rId2"/>
  </sheets>
  <definedNames>
    <definedName name="_xlnm._FilterDatabase" localSheetId="1" hidden="1">'3....................'!$C$125:$K$169</definedName>
    <definedName name="_xlnm.Print_Titles" localSheetId="1">'3....................'!$125:$125</definedName>
    <definedName name="_xlnm.Print_Titles" localSheetId="0">'Rekapitulácia stavby'!$100:$100</definedName>
    <definedName name="_xlnm.Print_Area" localSheetId="1">'3....................'!$C$4:$J$76,'3....................'!$C$82:$J$109,'3....................'!$C$115:$K$169</definedName>
    <definedName name="_xlnm.Print_Area" localSheetId="0">'Rekapitulácia stavby'!$D$4:$AO$84,'Rekapitulácia stavby'!$C$90:$AQ$107</definedName>
  </definedNames>
  <calcPr calcId="162913"/>
</workbook>
</file>

<file path=xl/calcChain.xml><?xml version="1.0" encoding="utf-8"?>
<calcChain xmlns="http://schemas.openxmlformats.org/spreadsheetml/2006/main">
  <c r="J144" i="2" l="1"/>
  <c r="J139" i="2"/>
  <c r="J140" i="2"/>
  <c r="J141" i="2"/>
  <c r="J142" i="2"/>
  <c r="J138" i="2"/>
  <c r="J130" i="2"/>
  <c r="J131" i="2"/>
  <c r="J132" i="2"/>
  <c r="J133" i="2"/>
  <c r="J134" i="2"/>
  <c r="J135" i="2"/>
  <c r="J136" i="2"/>
  <c r="J129" i="2"/>
  <c r="J128" i="2" l="1"/>
  <c r="J37" i="2"/>
  <c r="J36" i="2"/>
  <c r="AY103" i="1" s="1"/>
  <c r="J35" i="2"/>
  <c r="AX103" i="1"/>
  <c r="BI169" i="2"/>
  <c r="BH169" i="2"/>
  <c r="BG169" i="2"/>
  <c r="BE169" i="2"/>
  <c r="T169" i="2"/>
  <c r="T168" i="2" s="1"/>
  <c r="R169" i="2"/>
  <c r="R168" i="2" s="1"/>
  <c r="P169" i="2"/>
  <c r="P168" i="2" s="1"/>
  <c r="BI167" i="2"/>
  <c r="BH167" i="2"/>
  <c r="BG167" i="2"/>
  <c r="BE167" i="2"/>
  <c r="T167" i="2"/>
  <c r="T166" i="2"/>
  <c r="R167" i="2"/>
  <c r="R166" i="2" s="1"/>
  <c r="P167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T162" i="2" s="1"/>
  <c r="R163" i="2"/>
  <c r="R162" i="2" s="1"/>
  <c r="P163" i="2"/>
  <c r="P162" i="2" s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T143" i="2" s="1"/>
  <c r="R144" i="2"/>
  <c r="R143" i="2" s="1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F120" i="2"/>
  <c r="E118" i="2"/>
  <c r="J29" i="2"/>
  <c r="F87" i="2"/>
  <c r="E85" i="2"/>
  <c r="J22" i="2"/>
  <c r="E22" i="2"/>
  <c r="J123" i="2" s="1"/>
  <c r="J21" i="2"/>
  <c r="J19" i="2"/>
  <c r="E19" i="2"/>
  <c r="J122" i="2" s="1"/>
  <c r="J18" i="2"/>
  <c r="J16" i="2"/>
  <c r="E16" i="2"/>
  <c r="F123" i="2" s="1"/>
  <c r="J15" i="2"/>
  <c r="J13" i="2"/>
  <c r="E13" i="2"/>
  <c r="F122" i="2" s="1"/>
  <c r="J12" i="2"/>
  <c r="J120" i="2"/>
  <c r="L98" i="1"/>
  <c r="AM98" i="1"/>
  <c r="AM97" i="1"/>
  <c r="L97" i="1"/>
  <c r="AM95" i="1"/>
  <c r="L95" i="1"/>
  <c r="L93" i="1"/>
  <c r="L92" i="1"/>
  <c r="BK147" i="2"/>
  <c r="BK140" i="2"/>
  <c r="BK139" i="2"/>
  <c r="BK134" i="2"/>
  <c r="BK129" i="2"/>
  <c r="AS102" i="1"/>
  <c r="J169" i="2"/>
  <c r="BK167" i="2"/>
  <c r="J167" i="2"/>
  <c r="BK165" i="2"/>
  <c r="J165" i="2"/>
  <c r="BK163" i="2"/>
  <c r="BK156" i="2"/>
  <c r="J156" i="2"/>
  <c r="BK154" i="2"/>
  <c r="J154" i="2"/>
  <c r="BK153" i="2"/>
  <c r="J153" i="2"/>
  <c r="BK151" i="2"/>
  <c r="J151" i="2"/>
  <c r="BK150" i="2"/>
  <c r="J150" i="2"/>
  <c r="BK148" i="2"/>
  <c r="J148" i="2"/>
  <c r="J147" i="2"/>
  <c r="BK144" i="2"/>
  <c r="BK142" i="2"/>
  <c r="BK141" i="2"/>
  <c r="BK138" i="2"/>
  <c r="BK136" i="2"/>
  <c r="BK135" i="2"/>
  <c r="BK133" i="2"/>
  <c r="BK132" i="2"/>
  <c r="BK131" i="2"/>
  <c r="BK130" i="2"/>
  <c r="J163" i="2"/>
  <c r="BK161" i="2"/>
  <c r="J161" i="2"/>
  <c r="BK160" i="2"/>
  <c r="J160" i="2"/>
  <c r="BK159" i="2"/>
  <c r="J159" i="2"/>
  <c r="BK169" i="2"/>
  <c r="BK157" i="2"/>
  <c r="J157" i="2"/>
  <c r="AK27" i="1"/>
  <c r="BK128" i="2" l="1"/>
  <c r="J96" i="2"/>
  <c r="P128" i="2"/>
  <c r="R128" i="2"/>
  <c r="T128" i="2"/>
  <c r="BK137" i="2"/>
  <c r="J137" i="2" s="1"/>
  <c r="P137" i="2"/>
  <c r="R137" i="2"/>
  <c r="T137" i="2"/>
  <c r="BK146" i="2"/>
  <c r="J146" i="2" s="1"/>
  <c r="P146" i="2"/>
  <c r="R146" i="2"/>
  <c r="T146" i="2"/>
  <c r="BK164" i="2"/>
  <c r="J164" i="2" s="1"/>
  <c r="J102" i="2" s="1"/>
  <c r="P164" i="2"/>
  <c r="R164" i="2"/>
  <c r="T164" i="2"/>
  <c r="BK143" i="2"/>
  <c r="J143" i="2" s="1"/>
  <c r="J98" i="2" s="1"/>
  <c r="BK162" i="2"/>
  <c r="J162" i="2" s="1"/>
  <c r="J101" i="2" s="1"/>
  <c r="BF157" i="2"/>
  <c r="BF159" i="2"/>
  <c r="BF160" i="2"/>
  <c r="BF161" i="2"/>
  <c r="BF163" i="2"/>
  <c r="F89" i="2"/>
  <c r="F90" i="2"/>
  <c r="BF130" i="2"/>
  <c r="BF132" i="2"/>
  <c r="BF133" i="2"/>
  <c r="BF138" i="2"/>
  <c r="BF142" i="2"/>
  <c r="BF147" i="2"/>
  <c r="BF148" i="2"/>
  <c r="BF150" i="2"/>
  <c r="BF151" i="2"/>
  <c r="BF153" i="2"/>
  <c r="BF154" i="2"/>
  <c r="BF156" i="2"/>
  <c r="BF165" i="2"/>
  <c r="BF167" i="2"/>
  <c r="BF169" i="2"/>
  <c r="BK166" i="2"/>
  <c r="J166" i="2" s="1"/>
  <c r="J103" i="2" s="1"/>
  <c r="BK168" i="2"/>
  <c r="J168" i="2" s="1"/>
  <c r="J104" i="2" s="1"/>
  <c r="J87" i="2"/>
  <c r="J89" i="2"/>
  <c r="J90" i="2"/>
  <c r="BF129" i="2"/>
  <c r="BF131" i="2"/>
  <c r="BF134" i="2"/>
  <c r="BF135" i="2"/>
  <c r="BF136" i="2"/>
  <c r="BF139" i="2"/>
  <c r="BF140" i="2"/>
  <c r="BF141" i="2"/>
  <c r="BF144" i="2"/>
  <c r="F33" i="2"/>
  <c r="AZ103" i="1" s="1"/>
  <c r="AZ102" i="1" s="1"/>
  <c r="W32" i="1" s="1"/>
  <c r="J33" i="2"/>
  <c r="AV103" i="1" s="1"/>
  <c r="F36" i="2"/>
  <c r="BC103" i="1" s="1"/>
  <c r="BC102" i="1" s="1"/>
  <c r="W35" i="1" s="1"/>
  <c r="F37" i="2"/>
  <c r="BD103" i="1" s="1"/>
  <c r="BD102" i="1" s="1"/>
  <c r="W36" i="1" s="1"/>
  <c r="F35" i="2"/>
  <c r="BB103" i="1" s="1"/>
  <c r="BB102" i="1" s="1"/>
  <c r="W34" i="1" s="1"/>
  <c r="J97" i="2" l="1"/>
  <c r="J127" i="2"/>
  <c r="J100" i="2"/>
  <c r="J145" i="2"/>
  <c r="P145" i="2"/>
  <c r="R127" i="2"/>
  <c r="P127" i="2"/>
  <c r="R145" i="2"/>
  <c r="T145" i="2"/>
  <c r="T127" i="2"/>
  <c r="BK127" i="2"/>
  <c r="BK145" i="2"/>
  <c r="J99" i="2" s="1"/>
  <c r="AX102" i="1"/>
  <c r="J34" i="2"/>
  <c r="AW103" i="1" s="1"/>
  <c r="AT103" i="1" s="1"/>
  <c r="AV102" i="1"/>
  <c r="AK32" i="1" s="1"/>
  <c r="AY102" i="1"/>
  <c r="F34" i="2"/>
  <c r="BA103" i="1" s="1"/>
  <c r="BA102" i="1" s="1"/>
  <c r="AW102" i="1" s="1"/>
  <c r="AK33" i="1" s="1"/>
  <c r="J95" i="2" l="1"/>
  <c r="J126" i="2"/>
  <c r="P126" i="2"/>
  <c r="AU103" i="1" s="1"/>
  <c r="AU102" i="1" s="1"/>
  <c r="T126" i="2"/>
  <c r="R126" i="2"/>
  <c r="BK126" i="2"/>
  <c r="J94" i="2" s="1"/>
  <c r="J109" i="2" s="1"/>
  <c r="AT102" i="1"/>
  <c r="W33" i="1"/>
  <c r="J28" i="2" l="1"/>
  <c r="J30" i="2" s="1"/>
  <c r="AG103" i="1" s="1"/>
  <c r="AG102" i="1" s="1"/>
  <c r="AK26" i="1" s="1"/>
  <c r="AK29" i="1" s="1"/>
  <c r="AK38" i="1" s="1"/>
  <c r="AN102" i="1" l="1"/>
  <c r="AN107" i="1" s="1"/>
  <c r="J39" i="2"/>
  <c r="AN103" i="1"/>
  <c r="AG107" i="1"/>
</calcChain>
</file>

<file path=xl/sharedStrings.xml><?xml version="1.0" encoding="utf-8"?>
<sst xmlns="http://schemas.openxmlformats.org/spreadsheetml/2006/main" count="762" uniqueCount="265">
  <si>
    <t>Export Komplet</t>
  </si>
  <si>
    <t/>
  </si>
  <si>
    <t>2.0</t>
  </si>
  <si>
    <t>False</t>
  </si>
  <si>
    <t>{d8a848ec-5487-4484-8730-7a26a754d893}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</si>
  <si>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</si>
  <si>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</si>
  <si>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</si>
  <si>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</si>
  <si>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</si>
  <si>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</si>
  <si>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061</t>
  </si>
  <si>
    <t>Stavba:</t>
  </si>
  <si>
    <t>doplnenie poteru</t>
  </si>
  <si>
    <t>JKSO:</t>
  </si>
  <si>
    <t>KS:</t>
  </si>
  <si>
    <t>Miesto:</t>
  </si>
  <si>
    <t xml:space="preserve"> 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</si>
  <si>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</si>
  <si>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</si>
  <si>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</si>
  <si>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</si>
  <si>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</si>
  <si>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</si>
  <si>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</si>
  <si>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</si>
  <si>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</si>
  <si>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</si>
  <si>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</si>
  <si>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</si>
  <si>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</si>
  <si>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</si>
  <si>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</si>
  <si>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</si>
  <si>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</si>
  <si>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</si>
  <si>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</si>
  <si>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</si>
  <si>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</si>
  <si>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</si>
  <si>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</si>
  <si>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</si>
  <si>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</si>
  <si>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</si>
  <si>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</si>
  <si>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</si>
  <si>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</si>
  <si>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</si>
  <si>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</si>
  <si>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</si>
  <si>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</si>
  <si>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</si>
  <si>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</si>
  <si>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</si>
  <si>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</si>
  <si>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</si>
  <si>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</si>
  <si>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</si>
  <si>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</si>
  <si>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</si>
  <si>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</si>
  <si>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</si>
  <si>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</si>
  <si>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</si>
  <si>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</si>
  <si>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</si>
  <si>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</si>
  <si>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</si>
  <si>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</si>
  <si>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</si>
  <si>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</si>
  <si>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</si>
  <si>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</si>
  <si>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</si>
  <si>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</si>
  <si>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</si>
  <si>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</si>
  <si>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</si>
  <si>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</si>
  <si>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</si>
  <si>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</si>
  <si>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</si>
  <si>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</si>
  <si>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</si>
  <si>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</si>
  <si>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</si>
  <si>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</si>
  <si>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</si>
  <si>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</si>
  <si>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</si>
  <si>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</si>
  <si>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</si>
  <si>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</si>
  <si>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</si>
  <si>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</si>
  <si>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764 - Konštrukcie klampiarske</t>
  </si>
  <si>
    <t>HZS - Hodinové zúčtovacie sadzby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</si>
  <si>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</si>
  <si>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</si>
  <si>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</si>
  <si>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</si>
  <si>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</si>
  <si>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</si>
  <si>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</si>
  <si>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</si>
  <si>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</si>
  <si>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</si>
  <si>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</si>
  <si>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</si>
  <si>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</si>
  <si>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</si>
  <si>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</si>
  <si>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</si>
  <si>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</si>
  <si>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</si>
  <si>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</si>
  <si>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25</t>
  </si>
  <si>
    <t>K</t>
  </si>
  <si>
    <t>611460121.S</t>
  </si>
  <si>
    <t>m2</t>
  </si>
  <si>
    <t>4</t>
  </si>
  <si>
    <t>2</t>
  </si>
  <si>
    <t>699362258</t>
  </si>
  <si>
    <t>24</t>
  </si>
  <si>
    <t>622422721</t>
  </si>
  <si>
    <t>Oprava vonkajších omietok vápenných a vápenocem. stupeň členitosti Ia II -80% štukových</t>
  </si>
  <si>
    <t>680581083</t>
  </si>
  <si>
    <t>39</t>
  </si>
  <si>
    <t>622481119.S</t>
  </si>
  <si>
    <t>Potiahnutie vonkajších stien sklotextílnou mriežkou s celoplošným prilepením</t>
  </si>
  <si>
    <t>-631774762</t>
  </si>
  <si>
    <t>26</t>
  </si>
  <si>
    <t>622491301.S</t>
  </si>
  <si>
    <t>Fasádny náter akrylátový dvojnásobný</t>
  </si>
  <si>
    <t>391123633</t>
  </si>
  <si>
    <t>10</t>
  </si>
  <si>
    <t>631319151.S</t>
  </si>
  <si>
    <t>Príplatok za prehlad. povrchu betónovej mazaniny min. tr.C 8/10 oceľ. hlad. hr. 50-80 mm</t>
  </si>
  <si>
    <t>m3</t>
  </si>
  <si>
    <t>3049400</t>
  </si>
  <si>
    <t>632001051.S</t>
  </si>
  <si>
    <t>Zhotovenie jednonásobného penetračného náteru pre potery a stierky</t>
  </si>
  <si>
    <t>-375098057</t>
  </si>
  <si>
    <t>M</t>
  </si>
  <si>
    <t>585520008700.S</t>
  </si>
  <si>
    <t>Penetračný náter na nasiakavé podklady pod potery, samonivelizačné hmoty a stavebné lepidlá</t>
  </si>
  <si>
    <t>kg</t>
  </si>
  <si>
    <t>8</t>
  </si>
  <si>
    <t>-1264258902</t>
  </si>
  <si>
    <t>14</t>
  </si>
  <si>
    <t>632452223.S</t>
  </si>
  <si>
    <t>Cementový poter, pevnosti v tlaku 20 MPa, hr. 70 mm</t>
  </si>
  <si>
    <t>1428606153</t>
  </si>
  <si>
    <t>9</t>
  </si>
  <si>
    <t>Ostatné konštrukcie a práce-búranie</t>
  </si>
  <si>
    <t>952901114.S</t>
  </si>
  <si>
    <t>Vyčistenie budov pri výške podlaží nad 4 m</t>
  </si>
  <si>
    <t>268676443</t>
  </si>
  <si>
    <t>42</t>
  </si>
  <si>
    <t>979011131</t>
  </si>
  <si>
    <t>Zvislá doprava sutiny po schodoch ručne do 3,5 m</t>
  </si>
  <si>
    <t>t</t>
  </si>
  <si>
    <t>346460291</t>
  </si>
  <si>
    <t>43</t>
  </si>
  <si>
    <t>979011141</t>
  </si>
  <si>
    <t>Príplatok za každých ďalších 3,5 m</t>
  </si>
  <si>
    <t>-106326999</t>
  </si>
  <si>
    <t>41</t>
  </si>
  <si>
    <t>979089012</t>
  </si>
  <si>
    <t>Poplatok za skladovanie - betón, tehly, dlaždice (17 01) ostatné</t>
  </si>
  <si>
    <t>48584234</t>
  </si>
  <si>
    <t>40</t>
  </si>
  <si>
    <t>979089712</t>
  </si>
  <si>
    <t>Prenájom kontajneru 5 m3</t>
  </si>
  <si>
    <t>ks</t>
  </si>
  <si>
    <t>399085861</t>
  </si>
  <si>
    <t>99</t>
  </si>
  <si>
    <t>Presun hmôt HSV</t>
  </si>
  <si>
    <t>7</t>
  </si>
  <si>
    <t>999281111</t>
  </si>
  <si>
    <t>Presun hmôt pre opravy a údržbu objektov vrátane vonkajších plášťov výšky do 25 m</t>
  </si>
  <si>
    <t>751000424</t>
  </si>
  <si>
    <t>PSV</t>
  </si>
  <si>
    <t>Práce a dodávky PSV</t>
  </si>
  <si>
    <t>711</t>
  </si>
  <si>
    <t>Izolácie proti vode a vlhkosti</t>
  </si>
  <si>
    <t>15</t>
  </si>
  <si>
    <t>711111001.S</t>
  </si>
  <si>
    <t>Zhotovenie izolácie proti zemnej vlhkosti vodorovná náterom penetračným za studena</t>
  </si>
  <si>
    <t>16</t>
  </si>
  <si>
    <t>-730775160</t>
  </si>
  <si>
    <t>246170000900.S</t>
  </si>
  <si>
    <t>Lak asfaltový penetračný</t>
  </si>
  <si>
    <t>32</t>
  </si>
  <si>
    <t>962080074</t>
  </si>
  <si>
    <t>VV</t>
  </si>
  <si>
    <t>14*0,0003 'Přepočítané koeficientom množstva</t>
  </si>
  <si>
    <t>17</t>
  </si>
  <si>
    <t>711112001.S</t>
  </si>
  <si>
    <t>Zhotovenie  izolácie proti zemnej vlhkosti zvislá penetračným náterom za studena</t>
  </si>
  <si>
    <t>163574573</t>
  </si>
  <si>
    <t>18</t>
  </si>
  <si>
    <t>46973706</t>
  </si>
  <si>
    <t>7,5*0,00035 'Přepočítané koeficientom množstva</t>
  </si>
  <si>
    <t>19</t>
  </si>
  <si>
    <t>711141559.S</t>
  </si>
  <si>
    <t>Zhotovenie  izolácie proti zemnej vlhkosti a tlakovej vode vodorovná NAIP pritavením</t>
  </si>
  <si>
    <t>-1937914259</t>
  </si>
  <si>
    <t>628310001000.S</t>
  </si>
  <si>
    <t>Pás asfaltový s posypom hr. 3,5 mm vystužený sklenenou rohožou</t>
  </si>
  <si>
    <t>1224525353</t>
  </si>
  <si>
    <t>14*1,15 'Přepočítané koeficientom množstva</t>
  </si>
  <si>
    <t>21</t>
  </si>
  <si>
    <t>711142559.S</t>
  </si>
  <si>
    <t>Zhotovenie  izolácie proti zemnej vlhkosti a tlakovej vode zvislá NAIP pritavením</t>
  </si>
  <si>
    <t>1439336829</t>
  </si>
  <si>
    <t>22</t>
  </si>
  <si>
    <t>-1670116699</t>
  </si>
  <si>
    <t>7,5*1,2 'Přepočítané koeficientom množstva</t>
  </si>
  <si>
    <t>27</t>
  </si>
  <si>
    <t>711790100.S</t>
  </si>
  <si>
    <t>Zhotovenie detailov k hydroizolačným fóliam - stenová lišta z HPP rš. 50 mm pre etapové ukončenie, líniové kotvenie, ukončenie na zvislej hrane</t>
  </si>
  <si>
    <t>m</t>
  </si>
  <si>
    <t>-919269085</t>
  </si>
  <si>
    <t>28</t>
  </si>
  <si>
    <t>311970001500.S</t>
  </si>
  <si>
    <t>Vrut do dĺžky 150 mm na upevnenie do kombi dosiek</t>
  </si>
  <si>
    <t>663000212</t>
  </si>
  <si>
    <t>29</t>
  </si>
  <si>
    <t>553430004400.S</t>
  </si>
  <si>
    <t>Pásik z poplastovaného plechu pre ukončenie fólií z PVC š. 50 mm, dĺ. 2 m</t>
  </si>
  <si>
    <t>-1104042878</t>
  </si>
  <si>
    <t>721</t>
  </si>
  <si>
    <t>Zdravotechnika - vnútorná kanalizácia</t>
  </si>
  <si>
    <t>38</t>
  </si>
  <si>
    <t>721242121.S</t>
  </si>
  <si>
    <t>Lapač strešných splavenín plastový univerzálny priamy DN 125</t>
  </si>
  <si>
    <t>-1582083033</t>
  </si>
  <si>
    <t>764</t>
  </si>
  <si>
    <t>Konštrukcie klampiarske</t>
  </si>
  <si>
    <t>764454253</t>
  </si>
  <si>
    <t>Zvodové rúry z pozinkovaného PZ plechu, kruhové priemer 100 mm</t>
  </si>
  <si>
    <t>446492931</t>
  </si>
  <si>
    <t>HZS</t>
  </si>
  <si>
    <t>Hodinové zúčtovacie sadzby</t>
  </si>
  <si>
    <t>33</t>
  </si>
  <si>
    <t>HZS000113.S</t>
  </si>
  <si>
    <t>Stavebno montážne práce náročné ucelené - nepredvídané</t>
  </si>
  <si>
    <t>hod</t>
  </si>
  <si>
    <t>512</t>
  </si>
  <si>
    <t>1909089607</t>
  </si>
  <si>
    <t>VRN</t>
  </si>
  <si>
    <t>Vedľajšie rozpočtové náklady</t>
  </si>
  <si>
    <t>5</t>
  </si>
  <si>
    <t>13</t>
  </si>
  <si>
    <t>000700011.S</t>
  </si>
  <si>
    <t xml:space="preserve"> mimostavenisková doprava  materiálov</t>
  </si>
  <si>
    <t>eur</t>
  </si>
  <si>
    <t>1024</t>
  </si>
  <si>
    <t>1519202284</t>
  </si>
  <si>
    <t>Príprava  podkladu stien penetráciou základnou</t>
  </si>
  <si>
    <t>Oprava poškodenej strechy a zvodov</t>
  </si>
  <si>
    <t>Dátum: 2.6.2021</t>
  </si>
  <si>
    <t>Študentský domov Horský park, Prokopa Veľkého 41, Bratislava</t>
  </si>
  <si>
    <t>Miesto: Študentský domov Horský park, Prokopa Veľkého 41,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</si>
</sst>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b/>
      <sz val="10"/>
      <name val="Arial CE"/>
      <charset val="238"/>
    </font>
    <font>
      <b/>
      <sz val="10"/>
      <color rgb="FF96969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1" fillId="4" borderId="0" xfId="0" applyNumberFormat="1" applyFont="1" applyFill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49" fontId="30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0" fontId="31" fillId="0" borderId="23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tabSelected="1" workbookViewId="0">
      <selection activeCell="M11" sqref="M1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s="1" customFormat="1" ht="12" customHeight="1">
      <c r="B5" s="18"/>
      <c r="D5" s="21" t="s">
        <v>10</v>
      </c>
      <c r="K5" s="208" t="s">
        <v>11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8"/>
      <c r="BS5" s="15" t="s">
        <v>6</v>
      </c>
    </row>
    <row r="6" spans="1:74" s="1" customFormat="1" ht="36.950000000000003" customHeight="1">
      <c r="B6" s="18"/>
      <c r="D6" s="23" t="s">
        <v>12</v>
      </c>
      <c r="K6" s="209" t="s">
        <v>261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8"/>
      <c r="BS6" s="15" t="s">
        <v>6</v>
      </c>
    </row>
    <row r="7" spans="1:74" s="1" customFormat="1" ht="12" customHeight="1">
      <c r="B7" s="18"/>
      <c r="D7" s="24" t="s">
        <v>14</v>
      </c>
      <c r="K7" s="22" t="s">
        <v>1</v>
      </c>
      <c r="AK7" s="24" t="s">
        <v>15</v>
      </c>
      <c r="AN7" s="22" t="s">
        <v>1</v>
      </c>
      <c r="AR7" s="18"/>
      <c r="BS7" s="15" t="s">
        <v>6</v>
      </c>
    </row>
    <row r="8" spans="1:74" s="1" customFormat="1" ht="12" customHeight="1">
      <c r="B8" s="18"/>
      <c r="D8" s="24" t="s">
        <v>16</v>
      </c>
      <c r="J8" s="215" t="s">
        <v>263</v>
      </c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K8" s="24" t="s">
        <v>262</v>
      </c>
      <c r="AN8" s="22"/>
      <c r="AR8" s="18"/>
      <c r="BS8" s="15" t="s">
        <v>6</v>
      </c>
    </row>
    <row r="9" spans="1:74" s="1" customFormat="1" ht="14.45" customHeight="1">
      <c r="B9" s="18"/>
      <c r="AR9" s="18"/>
      <c r="BS9" s="15" t="s">
        <v>6</v>
      </c>
    </row>
    <row r="10" spans="1:74" s="1" customFormat="1" ht="12" customHeight="1">
      <c r="B10" s="18"/>
      <c r="D10" s="24" t="s">
        <v>18</v>
      </c>
      <c r="AK10" s="24" t="s">
        <v>19</v>
      </c>
      <c r="AN10" s="22" t="s">
        <v>1</v>
      </c>
      <c r="AR10" s="18"/>
      <c r="BS10" s="15" t="s">
        <v>6</v>
      </c>
    </row>
    <row r="11" spans="1:74" s="1" customFormat="1" ht="18.399999999999999" customHeight="1">
      <c r="B11" s="18"/>
      <c r="E11" s="22" t="s">
        <v>17</v>
      </c>
      <c r="AK11" s="24" t="s">
        <v>20</v>
      </c>
      <c r="AN11" s="22" t="s">
        <v>1</v>
      </c>
      <c r="AR11" s="18"/>
      <c r="BS11" s="15" t="s">
        <v>6</v>
      </c>
    </row>
    <row r="12" spans="1:74" s="1" customFormat="1" ht="6.95" customHeight="1">
      <c r="B12" s="18"/>
      <c r="AR12" s="18"/>
      <c r="BS12" s="15" t="s">
        <v>6</v>
      </c>
    </row>
    <row r="13" spans="1:74" s="1" customFormat="1" ht="12" customHeight="1">
      <c r="B13" s="18"/>
      <c r="D13" s="24" t="s">
        <v>21</v>
      </c>
      <c r="AK13" s="24" t="s">
        <v>19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17</v>
      </c>
      <c r="AK14" s="24" t="s">
        <v>20</v>
      </c>
      <c r="AN14" s="22" t="s">
        <v>1</v>
      </c>
      <c r="AR14" s="18"/>
      <c r="BS14" s="15" t="s">
        <v>6</v>
      </c>
    </row>
    <row r="15" spans="1:74" s="1" customFormat="1" ht="6.95" customHeight="1">
      <c r="B15" s="18"/>
      <c r="AR15" s="18"/>
      <c r="BS15" s="15" t="s">
        <v>3</v>
      </c>
    </row>
    <row r="16" spans="1:74" s="1" customFormat="1" ht="12" customHeight="1">
      <c r="B16" s="18"/>
      <c r="D16" s="24" t="s">
        <v>22</v>
      </c>
      <c r="AK16" s="24" t="s">
        <v>19</v>
      </c>
      <c r="AN16" s="22" t="s">
        <v>1</v>
      </c>
      <c r="AR16" s="18"/>
      <c r="BS16" s="15" t="s">
        <v>3</v>
      </c>
    </row>
    <row r="17" spans="1:71" s="1" customFormat="1" ht="18.399999999999999" customHeight="1">
      <c r="B17" s="18"/>
      <c r="E17" s="22" t="s">
        <v>17</v>
      </c>
      <c r="AK17" s="24" t="s">
        <v>20</v>
      </c>
      <c r="AN17" s="22" t="s">
        <v>1</v>
      </c>
      <c r="AR17" s="18"/>
      <c r="BS17" s="15" t="s">
        <v>23</v>
      </c>
    </row>
    <row r="18" spans="1:71" s="1" customFormat="1" ht="6.95" customHeight="1">
      <c r="B18" s="18"/>
      <c r="AR18" s="18"/>
      <c r="BS18" s="15" t="s">
        <v>24</v>
      </c>
    </row>
    <row r="19" spans="1:71" s="1" customFormat="1" ht="12" customHeight="1">
      <c r="B19" s="18"/>
      <c r="D19" s="24" t="s">
        <v>25</v>
      </c>
      <c r="AK19" s="24" t="s">
        <v>19</v>
      </c>
      <c r="AN19" s="22" t="s">
        <v>1</v>
      </c>
      <c r="AR19" s="18"/>
      <c r="BS19" s="15" t="s">
        <v>24</v>
      </c>
    </row>
    <row r="20" spans="1:71" s="1" customFormat="1" ht="18.399999999999999" customHeight="1">
      <c r="B20" s="18"/>
      <c r="E20" s="22" t="s">
        <v>17</v>
      </c>
      <c r="AK20" s="24" t="s">
        <v>20</v>
      </c>
      <c r="AN20" s="22" t="s">
        <v>1</v>
      </c>
      <c r="AR20" s="18"/>
      <c r="BS20" s="15" t="s">
        <v>23</v>
      </c>
    </row>
    <row r="21" spans="1:71" s="1" customFormat="1" ht="6.95" customHeight="1">
      <c r="B21" s="18"/>
      <c r="AR21" s="18"/>
    </row>
    <row r="22" spans="1:71" s="1" customFormat="1" ht="12" customHeight="1">
      <c r="B22" s="18"/>
      <c r="D22" s="24" t="s">
        <v>26</v>
      </c>
      <c r="AR22" s="18"/>
    </row>
    <row r="23" spans="1:71" s="1" customFormat="1" ht="16.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</row>
    <row r="24" spans="1:71" s="1" customFormat="1" ht="6.95" customHeight="1">
      <c r="B24" s="18"/>
      <c r="AR24" s="18"/>
    </row>
    <row r="25" spans="1:71" s="1" customFormat="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1:71" s="1" customFormat="1" ht="14.45" customHeight="1">
      <c r="B26" s="18"/>
      <c r="D26" s="27" t="s">
        <v>27</v>
      </c>
      <c r="AK26" s="211">
        <f>ROUND(AG102,2)</f>
        <v>0</v>
      </c>
      <c r="AL26" s="203"/>
      <c r="AM26" s="203"/>
      <c r="AN26" s="203"/>
      <c r="AO26" s="203"/>
      <c r="AR26" s="18"/>
    </row>
    <row r="27" spans="1:71" s="1" customFormat="1" ht="14.45" customHeight="1">
      <c r="B27" s="18"/>
      <c r="D27" s="27" t="s">
        <v>28</v>
      </c>
      <c r="AK27" s="211">
        <f>ROUND(AG105, 2)</f>
        <v>0</v>
      </c>
      <c r="AL27" s="211"/>
      <c r="AM27" s="211"/>
      <c r="AN27" s="211"/>
      <c r="AO27" s="211"/>
      <c r="AR27" s="18"/>
    </row>
    <row r="28" spans="1:7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30"/>
      <c r="BE28" s="29"/>
    </row>
    <row r="29" spans="1:71" s="2" customFormat="1" ht="25.9" customHeight="1">
      <c r="A29" s="29"/>
      <c r="B29" s="30"/>
      <c r="C29" s="29"/>
      <c r="D29" s="31" t="s">
        <v>29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06">
        <f>ROUND(AK26 + AK27, 2)</f>
        <v>0</v>
      </c>
      <c r="AL29" s="207"/>
      <c r="AM29" s="207"/>
      <c r="AN29" s="207"/>
      <c r="AO29" s="207"/>
      <c r="AP29" s="29"/>
      <c r="AQ29" s="29"/>
      <c r="AR29" s="30"/>
      <c r="BE29" s="29"/>
    </row>
    <row r="30" spans="1:7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30"/>
      <c r="BE30" s="29"/>
    </row>
    <row r="31" spans="1:71" s="2" customFormat="1" ht="12.75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178" t="s">
        <v>30</v>
      </c>
      <c r="M31" s="178"/>
      <c r="N31" s="178"/>
      <c r="O31" s="178"/>
      <c r="P31" s="178"/>
      <c r="Q31" s="29"/>
      <c r="R31" s="29"/>
      <c r="S31" s="29"/>
      <c r="T31" s="29"/>
      <c r="U31" s="29"/>
      <c r="V31" s="29"/>
      <c r="W31" s="178" t="s">
        <v>31</v>
      </c>
      <c r="X31" s="178"/>
      <c r="Y31" s="178"/>
      <c r="Z31" s="178"/>
      <c r="AA31" s="178"/>
      <c r="AB31" s="178"/>
      <c r="AC31" s="178"/>
      <c r="AD31" s="178"/>
      <c r="AE31" s="178"/>
      <c r="AF31" s="29"/>
      <c r="AG31" s="29"/>
      <c r="AH31" s="29"/>
      <c r="AI31" s="29"/>
      <c r="AJ31" s="29"/>
      <c r="AK31" s="178" t="s">
        <v>32</v>
      </c>
      <c r="AL31" s="178"/>
      <c r="AM31" s="178"/>
      <c r="AN31" s="178"/>
      <c r="AO31" s="178"/>
      <c r="AP31" s="29"/>
      <c r="AQ31" s="29"/>
      <c r="AR31" s="30"/>
      <c r="BE31" s="29"/>
    </row>
    <row r="32" spans="1:71" s="3" customFormat="1" ht="14.45" customHeight="1">
      <c r="B32" s="34"/>
      <c r="D32" s="24" t="s">
        <v>33</v>
      </c>
      <c r="F32" s="24" t="s">
        <v>34</v>
      </c>
      <c r="L32" s="181">
        <v>0.2</v>
      </c>
      <c r="M32" s="180"/>
      <c r="N32" s="180"/>
      <c r="O32" s="180"/>
      <c r="P32" s="180"/>
      <c r="W32" s="179">
        <f>ROUND(AZ102 + SUM(CD105),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f>ROUND(AV102 + SUM(BY105), 2)</f>
        <v>0</v>
      </c>
      <c r="AL32" s="180"/>
      <c r="AM32" s="180"/>
      <c r="AN32" s="180"/>
      <c r="AO32" s="180"/>
      <c r="AR32" s="34"/>
    </row>
    <row r="33" spans="1:57" s="3" customFormat="1" ht="14.45" customHeight="1">
      <c r="B33" s="34"/>
      <c r="F33" s="24" t="s">
        <v>35</v>
      </c>
      <c r="L33" s="181">
        <v>0.2</v>
      </c>
      <c r="M33" s="180"/>
      <c r="N33" s="180"/>
      <c r="O33" s="180"/>
      <c r="P33" s="180"/>
      <c r="W33" s="179">
        <f>ROUND(BA102 + SUM(CE105),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f>ROUND(AW102 + SUM(BZ105), 2)</f>
        <v>0</v>
      </c>
      <c r="AL33" s="180"/>
      <c r="AM33" s="180"/>
      <c r="AN33" s="180"/>
      <c r="AO33" s="180"/>
      <c r="AR33" s="34"/>
    </row>
    <row r="34" spans="1:57" s="3" customFormat="1" ht="14.45" hidden="1" customHeight="1">
      <c r="B34" s="34"/>
      <c r="F34" s="24" t="s">
        <v>36</v>
      </c>
      <c r="L34" s="181">
        <v>0.2</v>
      </c>
      <c r="M34" s="180"/>
      <c r="N34" s="180"/>
      <c r="O34" s="180"/>
      <c r="P34" s="180"/>
      <c r="W34" s="179">
        <f>ROUND(BB102 + SUM(CF105), 2)</f>
        <v>0</v>
      </c>
      <c r="X34" s="180"/>
      <c r="Y34" s="180"/>
      <c r="Z34" s="180"/>
      <c r="AA34" s="180"/>
      <c r="AB34" s="180"/>
      <c r="AC34" s="180"/>
      <c r="AD34" s="180"/>
      <c r="AE34" s="180"/>
      <c r="AK34" s="179">
        <v>0</v>
      </c>
      <c r="AL34" s="180"/>
      <c r="AM34" s="180"/>
      <c r="AN34" s="180"/>
      <c r="AO34" s="180"/>
      <c r="AR34" s="34"/>
    </row>
    <row r="35" spans="1:57" s="3" customFormat="1" ht="14.45" hidden="1" customHeight="1">
      <c r="B35" s="34"/>
      <c r="F35" s="24" t="s">
        <v>37</v>
      </c>
      <c r="L35" s="181">
        <v>0.2</v>
      </c>
      <c r="M35" s="180"/>
      <c r="N35" s="180"/>
      <c r="O35" s="180"/>
      <c r="P35" s="180"/>
      <c r="W35" s="179">
        <f>ROUND(BC102 + SUM(CG105), 2)</f>
        <v>0</v>
      </c>
      <c r="X35" s="180"/>
      <c r="Y35" s="180"/>
      <c r="Z35" s="180"/>
      <c r="AA35" s="180"/>
      <c r="AB35" s="180"/>
      <c r="AC35" s="180"/>
      <c r="AD35" s="180"/>
      <c r="AE35" s="180"/>
      <c r="AK35" s="179">
        <v>0</v>
      </c>
      <c r="AL35" s="180"/>
      <c r="AM35" s="180"/>
      <c r="AN35" s="180"/>
      <c r="AO35" s="180"/>
      <c r="AR35" s="34"/>
    </row>
    <row r="36" spans="1:57" s="3" customFormat="1" ht="14.45" hidden="1" customHeight="1">
      <c r="B36" s="34"/>
      <c r="F36" s="24" t="s">
        <v>38</v>
      </c>
      <c r="L36" s="181">
        <v>0</v>
      </c>
      <c r="M36" s="180"/>
      <c r="N36" s="180"/>
      <c r="O36" s="180"/>
      <c r="P36" s="180"/>
      <c r="W36" s="179">
        <f>ROUND(BD102 + SUM(CH105), 2)</f>
        <v>0</v>
      </c>
      <c r="X36" s="180"/>
      <c r="Y36" s="180"/>
      <c r="Z36" s="180"/>
      <c r="AA36" s="180"/>
      <c r="AB36" s="180"/>
      <c r="AC36" s="180"/>
      <c r="AD36" s="180"/>
      <c r="AE36" s="180"/>
      <c r="AK36" s="179">
        <v>0</v>
      </c>
      <c r="AL36" s="180"/>
      <c r="AM36" s="180"/>
      <c r="AN36" s="180"/>
      <c r="AO36" s="180"/>
      <c r="AR36" s="34"/>
    </row>
    <row r="37" spans="1:57" s="2" customFormat="1" ht="6.9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2" customFormat="1" ht="25.9" customHeight="1">
      <c r="A38" s="29"/>
      <c r="B38" s="30"/>
      <c r="C38" s="35"/>
      <c r="D38" s="36" t="s">
        <v>39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40</v>
      </c>
      <c r="U38" s="37"/>
      <c r="V38" s="37"/>
      <c r="W38" s="37"/>
      <c r="X38" s="182" t="s">
        <v>41</v>
      </c>
      <c r="Y38" s="183"/>
      <c r="Z38" s="183"/>
      <c r="AA38" s="183"/>
      <c r="AB38" s="183"/>
      <c r="AC38" s="37"/>
      <c r="AD38" s="37"/>
      <c r="AE38" s="37"/>
      <c r="AF38" s="37"/>
      <c r="AG38" s="37"/>
      <c r="AH38" s="37"/>
      <c r="AI38" s="37"/>
      <c r="AJ38" s="37"/>
      <c r="AK38" s="184">
        <f>SUM(AK29:AK36)</f>
        <v>0</v>
      </c>
      <c r="AL38" s="183"/>
      <c r="AM38" s="183"/>
      <c r="AN38" s="183"/>
      <c r="AO38" s="185"/>
      <c r="AP38" s="35"/>
      <c r="AQ38" s="35"/>
      <c r="AR38" s="30"/>
      <c r="BE38" s="29"/>
    </row>
    <row r="39" spans="1:57" s="2" customFormat="1" ht="6.95" customHeight="1">
      <c r="A39" s="29"/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30"/>
      <c r="BE39" s="29"/>
    </row>
    <row r="40" spans="1:57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30"/>
      <c r="BE40" s="29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2:44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2:44">
      <c r="B50" s="18"/>
      <c r="AR50" s="18"/>
    </row>
    <row r="51" spans="2:44">
      <c r="B51" s="18"/>
      <c r="AR51" s="18"/>
    </row>
    <row r="52" spans="2:44" s="176" customFormat="1">
      <c r="B52" s="18"/>
      <c r="AR52" s="18"/>
    </row>
    <row r="53" spans="2:44" s="176" customFormat="1">
      <c r="B53" s="18"/>
      <c r="AR53" s="18"/>
    </row>
    <row r="54" spans="2:44" s="176" customFormat="1">
      <c r="B54" s="18"/>
      <c r="AR54" s="18"/>
    </row>
    <row r="55" spans="2:44" s="176" customFormat="1">
      <c r="B55" s="18"/>
      <c r="AR55" s="18"/>
    </row>
    <row r="56" spans="2:44" s="176" customFormat="1">
      <c r="B56" s="18"/>
      <c r="AR56" s="18"/>
    </row>
    <row r="57" spans="2:44" s="176" customFormat="1">
      <c r="B57" s="18"/>
      <c r="AR57" s="18"/>
    </row>
    <row r="58" spans="2:44" s="176" customFormat="1">
      <c r="B58" s="18"/>
      <c r="AR58" s="18"/>
    </row>
    <row r="59" spans="2:44" s="176" customFormat="1">
      <c r="B59" s="18"/>
      <c r="AR59" s="18"/>
    </row>
    <row r="60" spans="2:44">
      <c r="B60" s="18"/>
      <c r="AR60" s="18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>
      <c r="B64" s="18"/>
      <c r="AR64" s="18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 s="2" customFormat="1" ht="12.75">
      <c r="A68" s="29"/>
      <c r="B68" s="30"/>
      <c r="C68" s="29"/>
      <c r="D68" s="42" t="s">
        <v>44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42" t="s">
        <v>45</v>
      </c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42" t="s">
        <v>44</v>
      </c>
      <c r="AI68" s="32"/>
      <c r="AJ68" s="32"/>
      <c r="AK68" s="32"/>
      <c r="AL68" s="32"/>
      <c r="AM68" s="42" t="s">
        <v>45</v>
      </c>
      <c r="AN68" s="32"/>
      <c r="AO68" s="32"/>
      <c r="AP68" s="29"/>
      <c r="AQ68" s="29"/>
      <c r="AR68" s="30"/>
      <c r="BE68" s="29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 s="2" customFormat="1" ht="12.75">
      <c r="A72" s="29"/>
      <c r="B72" s="30"/>
      <c r="C72" s="29"/>
      <c r="D72" s="40" t="s">
        <v>46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0" t="s">
        <v>47</v>
      </c>
      <c r="AI72" s="43"/>
      <c r="AJ72" s="43"/>
      <c r="AK72" s="43"/>
      <c r="AL72" s="43"/>
      <c r="AM72" s="43"/>
      <c r="AN72" s="43"/>
      <c r="AO72" s="43"/>
      <c r="AP72" s="29"/>
      <c r="AQ72" s="29"/>
      <c r="AR72" s="30"/>
      <c r="BE72" s="29"/>
    </row>
    <row r="73" spans="1:57">
      <c r="B73" s="18"/>
      <c r="AR73" s="18"/>
    </row>
    <row r="74" spans="1:57">
      <c r="B74" s="18"/>
      <c r="AR74" s="18"/>
    </row>
    <row r="75" spans="1:57">
      <c r="B75" s="18"/>
      <c r="AR75" s="18"/>
    </row>
    <row r="76" spans="1:57">
      <c r="B76" s="18"/>
      <c r="AR76" s="18"/>
    </row>
    <row r="77" spans="1:57">
      <c r="B77" s="18"/>
      <c r="AR77" s="18"/>
    </row>
    <row r="78" spans="1:57">
      <c r="B78" s="18"/>
      <c r="AR78" s="18"/>
    </row>
    <row r="79" spans="1:57">
      <c r="B79" s="18"/>
      <c r="AR79" s="18"/>
    </row>
    <row r="80" spans="1:57">
      <c r="B80" s="18"/>
      <c r="AR80" s="18"/>
    </row>
    <row r="81" spans="1:57">
      <c r="B81" s="18"/>
      <c r="AR81" s="18"/>
    </row>
    <row r="82" spans="1:57">
      <c r="B82" s="18"/>
      <c r="AR82" s="18"/>
    </row>
    <row r="83" spans="1:57" s="2" customFormat="1" ht="12.75">
      <c r="A83" s="29"/>
      <c r="B83" s="30"/>
      <c r="C83" s="29"/>
      <c r="D83" s="42" t="s">
        <v>44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42" t="s">
        <v>45</v>
      </c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42" t="s">
        <v>44</v>
      </c>
      <c r="AI83" s="32"/>
      <c r="AJ83" s="32"/>
      <c r="AK83" s="32"/>
      <c r="AL83" s="32"/>
      <c r="AM83" s="42" t="s">
        <v>45</v>
      </c>
      <c r="AN83" s="32"/>
      <c r="AO83" s="32"/>
      <c r="AP83" s="29"/>
      <c r="AQ83" s="29"/>
      <c r="AR83" s="30"/>
      <c r="BE83" s="29"/>
    </row>
    <row r="84" spans="1:57" s="2" customFormat="1">
      <c r="A84" s="29"/>
      <c r="B84" s="30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30"/>
      <c r="BE84" s="29"/>
    </row>
    <row r="85" spans="1:57" s="2" customFormat="1" ht="6.95" customHeight="1">
      <c r="A85" s="29"/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30"/>
      <c r="BE85" s="29"/>
    </row>
    <row r="89" spans="1:57" s="2" customFormat="1" ht="6.95" customHeight="1">
      <c r="A89" s="29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30"/>
      <c r="BE89" s="29"/>
    </row>
    <row r="90" spans="1:57" s="2" customFormat="1" ht="24.95" customHeight="1">
      <c r="A90" s="29"/>
      <c r="B90" s="30"/>
      <c r="C90" s="19" t="s">
        <v>48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30"/>
      <c r="BE90" s="29"/>
    </row>
    <row r="91" spans="1:57" s="2" customFormat="1" ht="6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BE91" s="29"/>
    </row>
    <row r="92" spans="1:57" s="4" customFormat="1" ht="12" customHeight="1">
      <c r="B92" s="48"/>
      <c r="C92" s="24" t="s">
        <v>10</v>
      </c>
      <c r="L92" s="4" t="str">
        <f>K5</f>
        <v>061</v>
      </c>
      <c r="AR92" s="48"/>
    </row>
    <row r="93" spans="1:57" s="5" customFormat="1" ht="36.950000000000003" customHeight="1">
      <c r="B93" s="49"/>
      <c r="C93" s="50" t="s">
        <v>12</v>
      </c>
      <c r="L93" s="186" t="str">
        <f>K6</f>
        <v>Oprava poškodenej strechy a zvodov</v>
      </c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R93" s="49"/>
    </row>
    <row r="94" spans="1:57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30"/>
      <c r="BE94" s="29"/>
    </row>
    <row r="95" spans="1:57" s="2" customFormat="1" ht="12" customHeight="1">
      <c r="A95" s="29"/>
      <c r="B95" s="30"/>
      <c r="C95" s="24" t="s">
        <v>16</v>
      </c>
      <c r="D95" s="29"/>
      <c r="E95" s="29"/>
      <c r="F95" s="29"/>
      <c r="G95" s="29"/>
      <c r="H95" s="29"/>
      <c r="I95" s="29"/>
      <c r="J95" s="29"/>
      <c r="K95" s="29"/>
      <c r="L95" s="51" t="str">
        <f>IF(K8="","",K8)</f>
        <v/>
      </c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4" t="s">
        <v>262</v>
      </c>
      <c r="AJ95" s="29"/>
      <c r="AK95" s="29"/>
      <c r="AL95" s="29"/>
      <c r="AM95" s="188" t="str">
        <f>IF(AN8= "","",AN8)</f>
        <v/>
      </c>
      <c r="AN95" s="188"/>
      <c r="AO95" s="29"/>
      <c r="AP95" s="29"/>
      <c r="AQ95" s="29"/>
      <c r="AR95" s="30"/>
      <c r="BE95" s="29"/>
    </row>
    <row r="96" spans="1:57" s="2" customFormat="1" ht="6.95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BE96" s="29"/>
    </row>
    <row r="97" spans="1:90" s="2" customFormat="1" ht="15.2" customHeight="1">
      <c r="A97" s="29"/>
      <c r="B97" s="30"/>
      <c r="C97" s="24" t="s">
        <v>18</v>
      </c>
      <c r="D97" s="29"/>
      <c r="E97" s="29"/>
      <c r="F97" s="29"/>
      <c r="G97" s="29"/>
      <c r="H97" s="29"/>
      <c r="I97" s="29"/>
      <c r="J97" s="29"/>
      <c r="K97" s="29"/>
      <c r="L97" s="4" t="str">
        <f>IF(E11= "","",E11)</f>
        <v xml:space="preserve"> </v>
      </c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4" t="s">
        <v>22</v>
      </c>
      <c r="AJ97" s="29"/>
      <c r="AK97" s="29"/>
      <c r="AL97" s="29"/>
      <c r="AM97" s="189" t="str">
        <f>IF(E17="","",E17)</f>
        <v xml:space="preserve"> </v>
      </c>
      <c r="AN97" s="190"/>
      <c r="AO97" s="190"/>
      <c r="AP97" s="190"/>
      <c r="AQ97" s="29"/>
      <c r="AR97" s="30"/>
      <c r="AS97" s="192" t="s">
        <v>49</v>
      </c>
      <c r="AT97" s="193"/>
      <c r="AU97" s="53"/>
      <c r="AV97" s="53"/>
      <c r="AW97" s="53"/>
      <c r="AX97" s="53"/>
      <c r="AY97" s="53"/>
      <c r="AZ97" s="53"/>
      <c r="BA97" s="53"/>
      <c r="BB97" s="53"/>
      <c r="BC97" s="53"/>
      <c r="BD97" s="54"/>
      <c r="BE97" s="29"/>
    </row>
    <row r="98" spans="1:90" s="2" customFormat="1" ht="15.2" customHeight="1">
      <c r="A98" s="29"/>
      <c r="B98" s="30"/>
      <c r="C98" s="24" t="s">
        <v>21</v>
      </c>
      <c r="D98" s="29"/>
      <c r="E98" s="29"/>
      <c r="F98" s="29"/>
      <c r="G98" s="29"/>
      <c r="H98" s="29"/>
      <c r="I98" s="29"/>
      <c r="J98" s="29"/>
      <c r="K98" s="29"/>
      <c r="L98" s="4" t="str">
        <f>IF(E14="","",E14)</f>
        <v xml:space="preserve"> </v>
      </c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4" t="s">
        <v>25</v>
      </c>
      <c r="AJ98" s="29"/>
      <c r="AK98" s="29"/>
      <c r="AL98" s="29"/>
      <c r="AM98" s="189" t="str">
        <f>IF(E20="","",E20)</f>
        <v xml:space="preserve"> </v>
      </c>
      <c r="AN98" s="190"/>
      <c r="AO98" s="190"/>
      <c r="AP98" s="190"/>
      <c r="AQ98" s="29"/>
      <c r="AR98" s="30"/>
      <c r="AS98" s="194"/>
      <c r="AT98" s="195"/>
      <c r="AU98" s="55"/>
      <c r="AV98" s="55"/>
      <c r="AW98" s="55"/>
      <c r="AX98" s="55"/>
      <c r="AY98" s="55"/>
      <c r="AZ98" s="55"/>
      <c r="BA98" s="55"/>
      <c r="BB98" s="55"/>
      <c r="BC98" s="55"/>
      <c r="BD98" s="56"/>
      <c r="BE98" s="29"/>
    </row>
    <row r="99" spans="1:90" s="2" customFormat="1" ht="10.9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194"/>
      <c r="AT99" s="195"/>
      <c r="AU99" s="55"/>
      <c r="AV99" s="55"/>
      <c r="AW99" s="55"/>
      <c r="AX99" s="55"/>
      <c r="AY99" s="55"/>
      <c r="AZ99" s="55"/>
      <c r="BA99" s="55"/>
      <c r="BB99" s="55"/>
      <c r="BC99" s="55"/>
      <c r="BD99" s="56"/>
      <c r="BE99" s="29"/>
    </row>
    <row r="100" spans="1:90" s="2" customFormat="1" ht="29.25" customHeight="1">
      <c r="A100" s="29"/>
      <c r="B100" s="30"/>
      <c r="C100" s="196" t="s">
        <v>50</v>
      </c>
      <c r="D100" s="197"/>
      <c r="E100" s="197"/>
      <c r="F100" s="197"/>
      <c r="G100" s="197"/>
      <c r="H100" s="57"/>
      <c r="I100" s="198" t="s">
        <v>51</v>
      </c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9" t="s">
        <v>52</v>
      </c>
      <c r="AH100" s="197"/>
      <c r="AI100" s="197"/>
      <c r="AJ100" s="197"/>
      <c r="AK100" s="197"/>
      <c r="AL100" s="197"/>
      <c r="AM100" s="197"/>
      <c r="AN100" s="198" t="s">
        <v>53</v>
      </c>
      <c r="AO100" s="197"/>
      <c r="AP100" s="200"/>
      <c r="AQ100" s="58" t="s">
        <v>54</v>
      </c>
      <c r="AR100" s="30"/>
      <c r="AS100" s="59" t="s">
        <v>55</v>
      </c>
      <c r="AT100" s="60" t="s">
        <v>56</v>
      </c>
      <c r="AU100" s="60" t="s">
        <v>57</v>
      </c>
      <c r="AV100" s="60" t="s">
        <v>58</v>
      </c>
      <c r="AW100" s="60" t="s">
        <v>59</v>
      </c>
      <c r="AX100" s="60" t="s">
        <v>60</v>
      </c>
      <c r="AY100" s="60" t="s">
        <v>61</v>
      </c>
      <c r="AZ100" s="60" t="s">
        <v>62</v>
      </c>
      <c r="BA100" s="60" t="s">
        <v>63</v>
      </c>
      <c r="BB100" s="60" t="s">
        <v>64</v>
      </c>
      <c r="BC100" s="60" t="s">
        <v>65</v>
      </c>
      <c r="BD100" s="61" t="s">
        <v>66</v>
      </c>
      <c r="BE100" s="29"/>
    </row>
    <row r="101" spans="1:90" s="2" customFormat="1" ht="10.9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30"/>
      <c r="AS101" s="62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4"/>
      <c r="BE101" s="29"/>
    </row>
    <row r="102" spans="1:90" s="6" customFormat="1" ht="32.450000000000003" customHeight="1">
      <c r="B102" s="65"/>
      <c r="C102" s="66" t="s">
        <v>67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213">
        <f>ROUND(AG103,2)</f>
        <v>0</v>
      </c>
      <c r="AH102" s="213"/>
      <c r="AI102" s="213"/>
      <c r="AJ102" s="213"/>
      <c r="AK102" s="213"/>
      <c r="AL102" s="213"/>
      <c r="AM102" s="213"/>
      <c r="AN102" s="191">
        <f>SUM(AG102,AT102)</f>
        <v>0</v>
      </c>
      <c r="AO102" s="191"/>
      <c r="AP102" s="191"/>
      <c r="AQ102" s="69" t="s">
        <v>1</v>
      </c>
      <c r="AR102" s="65"/>
      <c r="AS102" s="70">
        <f>ROUND(AS103,2)</f>
        <v>0</v>
      </c>
      <c r="AT102" s="71">
        <f>ROUND(SUM(AV102:AW102),2)</f>
        <v>0</v>
      </c>
      <c r="AU102" s="72" t="e">
        <f>ROUND(AU103,5)</f>
        <v>#REF!</v>
      </c>
      <c r="AV102" s="71">
        <f>ROUND(AZ102*L32,2)</f>
        <v>0</v>
      </c>
      <c r="AW102" s="71">
        <f>ROUND(BA102*L33,2)</f>
        <v>0</v>
      </c>
      <c r="AX102" s="71">
        <f>ROUND(BB102*L32,2)</f>
        <v>0</v>
      </c>
      <c r="AY102" s="71">
        <f>ROUND(BC102*L33,2)</f>
        <v>0</v>
      </c>
      <c r="AZ102" s="71">
        <f>ROUND(AZ103,2)</f>
        <v>0</v>
      </c>
      <c r="BA102" s="71">
        <f>ROUND(BA103,2)</f>
        <v>0</v>
      </c>
      <c r="BB102" s="71">
        <f>ROUND(BB103,2)</f>
        <v>0</v>
      </c>
      <c r="BC102" s="71">
        <f>ROUND(BC103,2)</f>
        <v>0</v>
      </c>
      <c r="BD102" s="73">
        <f>ROUND(BD103,2)</f>
        <v>0</v>
      </c>
      <c r="BS102" s="74" t="s">
        <v>68</v>
      </c>
      <c r="BT102" s="74" t="s">
        <v>69</v>
      </c>
      <c r="BV102" s="74" t="s">
        <v>70</v>
      </c>
      <c r="BW102" s="74" t="s">
        <v>4</v>
      </c>
      <c r="BX102" s="74" t="s">
        <v>71</v>
      </c>
      <c r="CL102" s="74" t="s">
        <v>1</v>
      </c>
    </row>
    <row r="103" spans="1:90" s="7" customFormat="1" ht="16.5" customHeight="1">
      <c r="A103" s="75" t="s">
        <v>72</v>
      </c>
      <c r="B103" s="76"/>
      <c r="C103" s="77"/>
      <c r="D103" s="212" t="s">
        <v>11</v>
      </c>
      <c r="E103" s="212"/>
      <c r="F103" s="212"/>
      <c r="G103" s="212"/>
      <c r="H103" s="212"/>
      <c r="I103" s="78"/>
      <c r="J103" s="212" t="s">
        <v>13</v>
      </c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04">
        <f>'3....................'!J30</f>
        <v>0</v>
      </c>
      <c r="AH103" s="205"/>
      <c r="AI103" s="205"/>
      <c r="AJ103" s="205"/>
      <c r="AK103" s="205"/>
      <c r="AL103" s="205"/>
      <c r="AM103" s="205"/>
      <c r="AN103" s="204">
        <f>SUM(AG103,AT103)</f>
        <v>0</v>
      </c>
      <c r="AO103" s="205"/>
      <c r="AP103" s="205"/>
      <c r="AQ103" s="79" t="s">
        <v>73</v>
      </c>
      <c r="AR103" s="76"/>
      <c r="AS103" s="80">
        <v>0</v>
      </c>
      <c r="AT103" s="81">
        <f>ROUND(SUM(AV103:AW103),2)</f>
        <v>0</v>
      </c>
      <c r="AU103" s="82" t="e">
        <f>'3....................'!P126</f>
        <v>#REF!</v>
      </c>
      <c r="AV103" s="81">
        <f>'3....................'!J33</f>
        <v>0</v>
      </c>
      <c r="AW103" s="81">
        <f>'3....................'!J34</f>
        <v>0</v>
      </c>
      <c r="AX103" s="81">
        <f>'3....................'!J35</f>
        <v>0</v>
      </c>
      <c r="AY103" s="81">
        <f>'3....................'!J36</f>
        <v>0</v>
      </c>
      <c r="AZ103" s="81">
        <f>'3....................'!F33</f>
        <v>0</v>
      </c>
      <c r="BA103" s="81">
        <f>'3....................'!F34</f>
        <v>0</v>
      </c>
      <c r="BB103" s="81">
        <f>'3....................'!F35</f>
        <v>0</v>
      </c>
      <c r="BC103" s="81">
        <f>'3....................'!F36</f>
        <v>0</v>
      </c>
      <c r="BD103" s="83">
        <f>'3....................'!F37</f>
        <v>0</v>
      </c>
      <c r="BT103" s="84" t="s">
        <v>74</v>
      </c>
      <c r="BU103" s="84" t="s">
        <v>75</v>
      </c>
      <c r="BV103" s="84" t="s">
        <v>70</v>
      </c>
      <c r="BW103" s="84" t="s">
        <v>4</v>
      </c>
      <c r="BX103" s="84" t="s">
        <v>71</v>
      </c>
      <c r="CL103" s="84" t="s">
        <v>1</v>
      </c>
    </row>
    <row r="104" spans="1:90">
      <c r="B104" s="18"/>
      <c r="AR104" s="18"/>
    </row>
    <row r="105" spans="1:90" s="2" customFormat="1" ht="30" customHeight="1">
      <c r="A105" s="29"/>
      <c r="B105" s="30"/>
      <c r="C105" s="66" t="s">
        <v>76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191">
        <v>0</v>
      </c>
      <c r="AH105" s="191"/>
      <c r="AI105" s="191"/>
      <c r="AJ105" s="191"/>
      <c r="AK105" s="191"/>
      <c r="AL105" s="191"/>
      <c r="AM105" s="191"/>
      <c r="AN105" s="191">
        <v>0</v>
      </c>
      <c r="AO105" s="191"/>
      <c r="AP105" s="191"/>
      <c r="AQ105" s="85"/>
      <c r="AR105" s="30"/>
      <c r="AS105" s="59" t="s">
        <v>77</v>
      </c>
      <c r="AT105" s="60" t="s">
        <v>78</v>
      </c>
      <c r="AU105" s="60" t="s">
        <v>33</v>
      </c>
      <c r="AV105" s="61" t="s">
        <v>56</v>
      </c>
      <c r="AW105" s="29"/>
      <c r="AX105" s="29"/>
      <c r="AY105" s="29"/>
      <c r="AZ105" s="29"/>
      <c r="BA105" s="29"/>
      <c r="BB105" s="29"/>
      <c r="BC105" s="29"/>
      <c r="BD105" s="29"/>
      <c r="BE105" s="29"/>
    </row>
    <row r="106" spans="1:90" s="2" customFormat="1" ht="10.9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30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</row>
    <row r="107" spans="1:90" s="2" customFormat="1" ht="30" customHeight="1">
      <c r="A107" s="29"/>
      <c r="B107" s="30"/>
      <c r="C107" s="86" t="s">
        <v>79</v>
      </c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201">
        <f>ROUND(AG102 + AG105, 2)</f>
        <v>0</v>
      </c>
      <c r="AH107" s="201"/>
      <c r="AI107" s="201"/>
      <c r="AJ107" s="201"/>
      <c r="AK107" s="201"/>
      <c r="AL107" s="201"/>
      <c r="AM107" s="201"/>
      <c r="AN107" s="201">
        <f>ROUND(AN102 + AN105, 2)</f>
        <v>0</v>
      </c>
      <c r="AO107" s="201"/>
      <c r="AP107" s="201"/>
      <c r="AQ107" s="87"/>
      <c r="AR107" s="30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</row>
    <row r="108" spans="1:90" s="2" customFormat="1" ht="6.95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30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</row>
  </sheetData>
  <mergeCells count="47">
    <mergeCell ref="J8:AI8"/>
    <mergeCell ref="AG105:AM105"/>
    <mergeCell ref="AN105:AP105"/>
    <mergeCell ref="AG107:AM107"/>
    <mergeCell ref="AN107:AP107"/>
    <mergeCell ref="AR2:BE2"/>
    <mergeCell ref="AN103:AP103"/>
    <mergeCell ref="AG103:AM103"/>
    <mergeCell ref="AK29:AO29"/>
    <mergeCell ref="K5:AO5"/>
    <mergeCell ref="K6:AO6"/>
    <mergeCell ref="E23:AN23"/>
    <mergeCell ref="AK26:AO26"/>
    <mergeCell ref="AK27:AO27"/>
    <mergeCell ref="D103:H103"/>
    <mergeCell ref="J103:AF103"/>
    <mergeCell ref="AG102:AM102"/>
    <mergeCell ref="AN102:AP102"/>
    <mergeCell ref="AS97:AT99"/>
    <mergeCell ref="AM98:AP98"/>
    <mergeCell ref="C100:G100"/>
    <mergeCell ref="I100:AF100"/>
    <mergeCell ref="AG100:AM100"/>
    <mergeCell ref="AN100:AP100"/>
    <mergeCell ref="X38:AB38"/>
    <mergeCell ref="AK38:AO38"/>
    <mergeCell ref="L93:AO93"/>
    <mergeCell ref="AM95:AN95"/>
    <mergeCell ref="AM97:AP97"/>
    <mergeCell ref="W35:AE35"/>
    <mergeCell ref="AK35:AO35"/>
    <mergeCell ref="L35:P35"/>
    <mergeCell ref="W36:AE36"/>
    <mergeCell ref="AK36:AO36"/>
    <mergeCell ref="L36:P36"/>
    <mergeCell ref="W33:AE33"/>
    <mergeCell ref="AK33:AO33"/>
    <mergeCell ref="L33:P33"/>
    <mergeCell ref="W34:AE34"/>
    <mergeCell ref="AK34:AO34"/>
    <mergeCell ref="L34:P34"/>
    <mergeCell ref="L31:P31"/>
    <mergeCell ref="W31:AE31"/>
    <mergeCell ref="AK31:AO31"/>
    <mergeCell ref="W32:AE32"/>
    <mergeCell ref="AK32:AO32"/>
    <mergeCell ref="L32:P32"/>
  </mergeCells>
  <hyperlinks>
    <hyperlink ref="A103" location="'061 - doplnenie poteru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0"/>
  <sheetViews>
    <sheetView showGridLines="0" workbookViewId="0">
      <selection activeCell="F14" sqref="F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9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69</v>
      </c>
    </row>
    <row r="4" spans="1:46" s="1" customFormat="1" ht="24.95" customHeight="1">
      <c r="B4" s="18"/>
      <c r="D4" s="19" t="s">
        <v>80</v>
      </c>
      <c r="L4" s="18"/>
      <c r="M4" s="90" t="s">
        <v>9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29"/>
      <c r="B6" s="30"/>
      <c r="C6" s="29"/>
      <c r="D6" s="24" t="s">
        <v>12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86" t="s">
        <v>261</v>
      </c>
      <c r="F7" s="214"/>
      <c r="G7" s="214"/>
      <c r="H7" s="214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14</v>
      </c>
      <c r="E9" s="29"/>
      <c r="F9" s="22" t="s">
        <v>1</v>
      </c>
      <c r="G9" s="29"/>
      <c r="H9" s="29"/>
      <c r="I9" s="24" t="s">
        <v>15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16" t="s">
        <v>264</v>
      </c>
      <c r="E10" s="216"/>
      <c r="F10" s="216"/>
      <c r="G10" s="177"/>
      <c r="H10" s="29"/>
      <c r="I10" s="24" t="s">
        <v>262</v>
      </c>
      <c r="J10" s="52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9"/>
      <c r="G12" s="29"/>
      <c r="H12" s="29"/>
      <c r="I12" s="24" t="s">
        <v>19</v>
      </c>
      <c r="J12" s="22" t="str">
        <f>IF('Rekapitulácia stavby'!AN10="","",'Rekapitulácia stavby'!AN10)</f>
        <v/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IF('Rekapitulácia stavby'!E11="","",'Rekapitulácia stavby'!E11)</f>
        <v xml:space="preserve"> </v>
      </c>
      <c r="F13" s="29"/>
      <c r="G13" s="29"/>
      <c r="H13" s="29"/>
      <c r="I13" s="24" t="s">
        <v>20</v>
      </c>
      <c r="J13" s="22" t="str">
        <f>IF('Rekapitulácia stavby'!AN11="","",'Rekapitulácia stavby'!AN11)</f>
        <v/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21</v>
      </c>
      <c r="E15" s="29"/>
      <c r="F15" s="29"/>
      <c r="G15" s="29"/>
      <c r="H15" s="29"/>
      <c r="I15" s="24" t="s">
        <v>19</v>
      </c>
      <c r="J15" s="22" t="str">
        <f>'Rekapitulácia stavby'!AN13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08" t="str">
        <f>'Rekapitulácia stavby'!E14</f>
        <v xml:space="preserve"> </v>
      </c>
      <c r="F16" s="208"/>
      <c r="G16" s="208"/>
      <c r="H16" s="208"/>
      <c r="I16" s="24" t="s">
        <v>20</v>
      </c>
      <c r="J16" s="22" t="str">
        <f>'Rekapitulácia stavby'!AN14</f>
        <v/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24" t="s">
        <v>19</v>
      </c>
      <c r="J18" s="22" t="str">
        <f>IF('Rekapitulácia stavby'!AN16="","",'Rekapitulácia stavby'!AN16)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20</v>
      </c>
      <c r="J19" s="22" t="str">
        <f>IF('Rekapitulácia stavby'!AN17="","",'Rekapitulácia stavby'!AN17)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25</v>
      </c>
      <c r="E21" s="29"/>
      <c r="F21" s="29"/>
      <c r="G21" s="29"/>
      <c r="H21" s="29"/>
      <c r="I21" s="24" t="s">
        <v>19</v>
      </c>
      <c r="J21" s="22" t="str">
        <f>IF('Rekapitulácia stavby'!AN19="","",'Rekapitulácia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24" t="s">
        <v>20</v>
      </c>
      <c r="J22" s="22" t="str">
        <f>IF('Rekapitulácia stavby'!AN20="","",'Rekapitulácia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26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91"/>
      <c r="B25" s="92"/>
      <c r="C25" s="91"/>
      <c r="D25" s="91"/>
      <c r="E25" s="210" t="s">
        <v>1</v>
      </c>
      <c r="F25" s="210"/>
      <c r="G25" s="210"/>
      <c r="H25" s="210"/>
      <c r="I25" s="91"/>
      <c r="J25" s="91"/>
      <c r="K25" s="91"/>
      <c r="L25" s="93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3"/>
      <c r="E27" s="63"/>
      <c r="F27" s="63"/>
      <c r="G27" s="63"/>
      <c r="H27" s="63"/>
      <c r="I27" s="63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4.45" customHeight="1">
      <c r="A28" s="29"/>
      <c r="B28" s="30"/>
      <c r="C28" s="29"/>
      <c r="D28" s="22" t="s">
        <v>81</v>
      </c>
      <c r="E28" s="29"/>
      <c r="F28" s="29"/>
      <c r="G28" s="29"/>
      <c r="H28" s="29"/>
      <c r="I28" s="29"/>
      <c r="J28" s="28">
        <f>J94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14.45" customHeight="1">
      <c r="A29" s="29"/>
      <c r="B29" s="30"/>
      <c r="C29" s="29"/>
      <c r="D29" s="27" t="s">
        <v>82</v>
      </c>
      <c r="E29" s="29"/>
      <c r="F29" s="29"/>
      <c r="G29" s="29"/>
      <c r="H29" s="29"/>
      <c r="I29" s="29"/>
      <c r="J29" s="28">
        <f>J107</f>
        <v>0</v>
      </c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29</v>
      </c>
      <c r="E30" s="29"/>
      <c r="F30" s="29"/>
      <c r="G30" s="29"/>
      <c r="H30" s="29"/>
      <c r="I30" s="29"/>
      <c r="J30" s="68">
        <f>ROUND(J28 + J29,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31</v>
      </c>
      <c r="G32" s="29"/>
      <c r="H32" s="29"/>
      <c r="I32" s="33" t="s">
        <v>30</v>
      </c>
      <c r="J32" s="33" t="s">
        <v>32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33</v>
      </c>
      <c r="E33" s="24" t="s">
        <v>34</v>
      </c>
      <c r="F33" s="96">
        <f>ROUND((SUM(BE107:BE108) + SUM(BE126:BE169)),  2)</f>
        <v>0</v>
      </c>
      <c r="G33" s="29"/>
      <c r="H33" s="29"/>
      <c r="I33" s="97">
        <v>0.2</v>
      </c>
      <c r="J33" s="96">
        <f>ROUND(((SUM(BE107:BE108) + SUM(BE126:BE169))*I33),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35</v>
      </c>
      <c r="F34" s="96">
        <f>ROUND((SUM(BF107:BF108) + SUM(BF126:BF169)),  2)</f>
        <v>0</v>
      </c>
      <c r="G34" s="29"/>
      <c r="H34" s="29"/>
      <c r="I34" s="97">
        <v>0.2</v>
      </c>
      <c r="J34" s="96">
        <f>ROUND(((SUM(BF107:BF108) + SUM(BF126:BF169))*I34),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36</v>
      </c>
      <c r="F35" s="96">
        <f>ROUND((SUM(BG107:BG108) + SUM(BG126:BG169)),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37</v>
      </c>
      <c r="F36" s="96">
        <f>ROUND((SUM(BH107:BH108) + SUM(BH126:BH169)),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38</v>
      </c>
      <c r="F37" s="96">
        <f>ROUND((SUM(BI107:BI108) + SUM(BI126:BI169)),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87"/>
      <c r="D39" s="98" t="s">
        <v>39</v>
      </c>
      <c r="E39" s="57"/>
      <c r="F39" s="57"/>
      <c r="G39" s="99" t="s">
        <v>40</v>
      </c>
      <c r="H39" s="100" t="s">
        <v>41</v>
      </c>
      <c r="I39" s="57"/>
      <c r="J39" s="101">
        <f>SUM(J30:J37)</f>
        <v>0</v>
      </c>
      <c r="K39" s="102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9"/>
      <c r="B61" s="30"/>
      <c r="C61" s="29"/>
      <c r="D61" s="42" t="s">
        <v>44</v>
      </c>
      <c r="E61" s="32"/>
      <c r="F61" s="103" t="s">
        <v>45</v>
      </c>
      <c r="G61" s="42" t="s">
        <v>44</v>
      </c>
      <c r="H61" s="32"/>
      <c r="I61" s="32"/>
      <c r="J61" s="10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9"/>
      <c r="B76" s="30"/>
      <c r="C76" s="29"/>
      <c r="D76" s="42" t="s">
        <v>44</v>
      </c>
      <c r="E76" s="32"/>
      <c r="F76" s="103" t="s">
        <v>45</v>
      </c>
      <c r="G76" s="42" t="s">
        <v>44</v>
      </c>
      <c r="H76" s="32"/>
      <c r="I76" s="32"/>
      <c r="J76" s="10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9" t="s">
        <v>83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12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86" t="str">
        <f>E7</f>
        <v>Oprava poškodenej strechy a zvodov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16</v>
      </c>
      <c r="D87" s="29"/>
      <c r="E87" s="29"/>
      <c r="F87" s="22">
        <f>F10</f>
        <v>0</v>
      </c>
      <c r="G87" s="29"/>
      <c r="H87" s="29"/>
      <c r="I87" s="24" t="s">
        <v>262</v>
      </c>
      <c r="J87" s="52" t="str">
        <f>IF(J10="","",J10)</f>
        <v/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18</v>
      </c>
      <c r="D89" s="29"/>
      <c r="E89" s="29"/>
      <c r="F89" s="22" t="str">
        <f>E13</f>
        <v xml:space="preserve"> </v>
      </c>
      <c r="G89" s="29"/>
      <c r="H89" s="29"/>
      <c r="I89" s="24" t="s">
        <v>22</v>
      </c>
      <c r="J89" s="25" t="str">
        <f>E19</f>
        <v xml:space="preserve"> 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21</v>
      </c>
      <c r="D90" s="29"/>
      <c r="E90" s="29"/>
      <c r="F90" s="22" t="str">
        <f>IF(E16="","",E16)</f>
        <v xml:space="preserve"> </v>
      </c>
      <c r="G90" s="29"/>
      <c r="H90" s="29"/>
      <c r="I90" s="24" t="s">
        <v>25</v>
      </c>
      <c r="J90" s="25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5" t="s">
        <v>84</v>
      </c>
      <c r="D92" s="87"/>
      <c r="E92" s="87"/>
      <c r="F92" s="87"/>
      <c r="G92" s="87"/>
      <c r="H92" s="87"/>
      <c r="I92" s="87"/>
      <c r="J92" s="106" t="s">
        <v>85</v>
      </c>
      <c r="K92" s="87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7" t="s">
        <v>86</v>
      </c>
      <c r="D94" s="29"/>
      <c r="E94" s="29"/>
      <c r="F94" s="29"/>
      <c r="G94" s="29"/>
      <c r="H94" s="29"/>
      <c r="I94" s="29"/>
      <c r="J94" s="68">
        <f>J126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5" t="s">
        <v>87</v>
      </c>
    </row>
    <row r="95" spans="1:47" s="9" customFormat="1" ht="24.95" customHeight="1">
      <c r="B95" s="108"/>
      <c r="D95" s="109" t="s">
        <v>88</v>
      </c>
      <c r="E95" s="110"/>
      <c r="F95" s="110"/>
      <c r="G95" s="110"/>
      <c r="H95" s="110"/>
      <c r="I95" s="110"/>
      <c r="J95" s="111">
        <f>J127</f>
        <v>0</v>
      </c>
      <c r="L95" s="108"/>
    </row>
    <row r="96" spans="1:47" s="10" customFormat="1" ht="19.899999999999999" customHeight="1">
      <c r="B96" s="112"/>
      <c r="D96" s="113" t="s">
        <v>89</v>
      </c>
      <c r="E96" s="114"/>
      <c r="F96" s="114"/>
      <c r="G96" s="114"/>
      <c r="H96" s="114"/>
      <c r="I96" s="114"/>
      <c r="J96" s="115">
        <f>J128</f>
        <v>0</v>
      </c>
      <c r="L96" s="112"/>
    </row>
    <row r="97" spans="1:31" s="10" customFormat="1" ht="19.899999999999999" customHeight="1">
      <c r="B97" s="112"/>
      <c r="D97" s="113" t="s">
        <v>90</v>
      </c>
      <c r="E97" s="114"/>
      <c r="F97" s="114"/>
      <c r="G97" s="114"/>
      <c r="H97" s="114"/>
      <c r="I97" s="114"/>
      <c r="J97" s="115">
        <f>J137</f>
        <v>0</v>
      </c>
      <c r="L97" s="112"/>
    </row>
    <row r="98" spans="1:31" s="10" customFormat="1" ht="19.899999999999999" customHeight="1">
      <c r="B98" s="112"/>
      <c r="D98" s="113" t="s">
        <v>91</v>
      </c>
      <c r="E98" s="114"/>
      <c r="F98" s="114"/>
      <c r="G98" s="114"/>
      <c r="H98" s="114"/>
      <c r="I98" s="114"/>
      <c r="J98" s="115">
        <f>J143</f>
        <v>0</v>
      </c>
      <c r="L98" s="112"/>
    </row>
    <row r="99" spans="1:31" s="9" customFormat="1" ht="24.95" customHeight="1">
      <c r="B99" s="108"/>
      <c r="D99" s="109" t="s">
        <v>92</v>
      </c>
      <c r="E99" s="110"/>
      <c r="F99" s="110"/>
      <c r="G99" s="110"/>
      <c r="H99" s="110"/>
      <c r="I99" s="110"/>
      <c r="J99" s="111">
        <f>J145</f>
        <v>0</v>
      </c>
      <c r="L99" s="108"/>
    </row>
    <row r="100" spans="1:31" s="10" customFormat="1" ht="19.899999999999999" customHeight="1">
      <c r="B100" s="112"/>
      <c r="D100" s="113" t="s">
        <v>93</v>
      </c>
      <c r="E100" s="114"/>
      <c r="F100" s="114"/>
      <c r="G100" s="114"/>
      <c r="H100" s="114"/>
      <c r="I100" s="114"/>
      <c r="J100" s="115">
        <f>J146</f>
        <v>0</v>
      </c>
      <c r="L100" s="112"/>
    </row>
    <row r="101" spans="1:31" s="10" customFormat="1" ht="19.899999999999999" customHeight="1">
      <c r="B101" s="112"/>
      <c r="D101" s="113" t="s">
        <v>94</v>
      </c>
      <c r="E101" s="114"/>
      <c r="F101" s="114"/>
      <c r="G101" s="114"/>
      <c r="H101" s="114"/>
      <c r="I101" s="114"/>
      <c r="J101" s="115">
        <f>J162</f>
        <v>0</v>
      </c>
      <c r="L101" s="112"/>
    </row>
    <row r="102" spans="1:31" s="10" customFormat="1" ht="19.899999999999999" customHeight="1">
      <c r="B102" s="112"/>
      <c r="D102" s="113" t="s">
        <v>95</v>
      </c>
      <c r="E102" s="114"/>
      <c r="F102" s="114"/>
      <c r="G102" s="114"/>
      <c r="H102" s="114"/>
      <c r="I102" s="114"/>
      <c r="J102" s="115">
        <f>J164</f>
        <v>0</v>
      </c>
      <c r="L102" s="112"/>
    </row>
    <row r="103" spans="1:31" s="9" customFormat="1" ht="24.95" customHeight="1">
      <c r="B103" s="108"/>
      <c r="D103" s="109" t="s">
        <v>96</v>
      </c>
      <c r="E103" s="110"/>
      <c r="F103" s="110"/>
      <c r="G103" s="110"/>
      <c r="H103" s="110"/>
      <c r="I103" s="110"/>
      <c r="J103" s="111">
        <f>J166</f>
        <v>0</v>
      </c>
      <c r="L103" s="108"/>
    </row>
    <row r="104" spans="1:31" s="9" customFormat="1" ht="24.95" customHeight="1">
      <c r="B104" s="108"/>
      <c r="D104" s="109" t="s">
        <v>97</v>
      </c>
      <c r="E104" s="110"/>
      <c r="F104" s="110"/>
      <c r="G104" s="110"/>
      <c r="H104" s="110"/>
      <c r="I104" s="110"/>
      <c r="J104" s="111">
        <f>J168</f>
        <v>0</v>
      </c>
      <c r="L104" s="108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9.25" customHeight="1">
      <c r="A107" s="29"/>
      <c r="B107" s="30"/>
      <c r="C107" s="107" t="s">
        <v>98</v>
      </c>
      <c r="D107" s="29"/>
      <c r="E107" s="29"/>
      <c r="F107" s="29"/>
      <c r="G107" s="29"/>
      <c r="H107" s="29"/>
      <c r="I107" s="29"/>
      <c r="J107" s="116">
        <v>0</v>
      </c>
      <c r="K107" s="29"/>
      <c r="L107" s="39"/>
      <c r="N107" s="117" t="s">
        <v>33</v>
      </c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8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9.25" customHeight="1">
      <c r="A109" s="29"/>
      <c r="B109" s="30"/>
      <c r="C109" s="86" t="s">
        <v>79</v>
      </c>
      <c r="D109" s="87"/>
      <c r="E109" s="87"/>
      <c r="F109" s="87"/>
      <c r="G109" s="87"/>
      <c r="H109" s="87"/>
      <c r="I109" s="87"/>
      <c r="J109" s="88">
        <f>ROUND(J94+J107,2)</f>
        <v>0</v>
      </c>
      <c r="K109" s="8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9" t="s">
        <v>99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6" t="str">
        <f>E7</f>
        <v>Oprava poškodenej strechy a zvodov</v>
      </c>
      <c r="F118" s="214"/>
      <c r="G118" s="214"/>
      <c r="H118" s="214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16</v>
      </c>
      <c r="D120" s="29"/>
      <c r="E120" s="29"/>
      <c r="F120" s="22">
        <f>F10</f>
        <v>0</v>
      </c>
      <c r="G120" s="29"/>
      <c r="H120" s="29"/>
      <c r="I120" s="24" t="s">
        <v>262</v>
      </c>
      <c r="J120" s="52" t="str">
        <f>IF(J10="","",J10)</f>
        <v/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18</v>
      </c>
      <c r="D122" s="29"/>
      <c r="E122" s="29"/>
      <c r="F122" s="22" t="str">
        <f>E13</f>
        <v xml:space="preserve"> </v>
      </c>
      <c r="G122" s="29"/>
      <c r="H122" s="29"/>
      <c r="I122" s="24" t="s">
        <v>22</v>
      </c>
      <c r="J122" s="25" t="str">
        <f>E19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IF(E16="","",E16)</f>
        <v xml:space="preserve"> </v>
      </c>
      <c r="G123" s="29"/>
      <c r="H123" s="29"/>
      <c r="I123" s="24" t="s">
        <v>25</v>
      </c>
      <c r="J123" s="25" t="str">
        <f>E22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18"/>
      <c r="B125" s="119"/>
      <c r="C125" s="120" t="s">
        <v>100</v>
      </c>
      <c r="D125" s="121" t="s">
        <v>54</v>
      </c>
      <c r="E125" s="121" t="s">
        <v>50</v>
      </c>
      <c r="F125" s="121" t="s">
        <v>51</v>
      </c>
      <c r="G125" s="121" t="s">
        <v>101</v>
      </c>
      <c r="H125" s="121" t="s">
        <v>102</v>
      </c>
      <c r="I125" s="121" t="s">
        <v>103</v>
      </c>
      <c r="J125" s="122" t="s">
        <v>85</v>
      </c>
      <c r="K125" s="123" t="s">
        <v>104</v>
      </c>
      <c r="L125" s="124"/>
      <c r="M125" s="59" t="s">
        <v>1</v>
      </c>
      <c r="N125" s="60" t="s">
        <v>33</v>
      </c>
      <c r="O125" s="60" t="s">
        <v>105</v>
      </c>
      <c r="P125" s="60" t="s">
        <v>106</v>
      </c>
      <c r="Q125" s="60" t="s">
        <v>107</v>
      </c>
      <c r="R125" s="60" t="s">
        <v>108</v>
      </c>
      <c r="S125" s="60" t="s">
        <v>109</v>
      </c>
      <c r="T125" s="61" t="s">
        <v>110</v>
      </c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</row>
    <row r="126" spans="1:63" s="2" customFormat="1" ht="22.9" customHeight="1">
      <c r="A126" s="29"/>
      <c r="B126" s="30"/>
      <c r="C126" s="66" t="s">
        <v>81</v>
      </c>
      <c r="D126" s="29"/>
      <c r="E126" s="29"/>
      <c r="F126" s="29"/>
      <c r="G126" s="29"/>
      <c r="H126" s="29"/>
      <c r="I126" s="29"/>
      <c r="J126" s="125">
        <f>J127+J145+J166+J168</f>
        <v>0</v>
      </c>
      <c r="K126" s="29"/>
      <c r="L126" s="30"/>
      <c r="M126" s="62"/>
      <c r="N126" s="53"/>
      <c r="O126" s="63"/>
      <c r="P126" s="126" t="e">
        <f>P127+P145+P166+P168</f>
        <v>#REF!</v>
      </c>
      <c r="Q126" s="63"/>
      <c r="R126" s="126" t="e">
        <f>R127+R145+R166+R168</f>
        <v>#REF!</v>
      </c>
      <c r="S126" s="63"/>
      <c r="T126" s="127" t="e">
        <f>T127+T145+T166+T168</f>
        <v>#REF!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5" t="s">
        <v>68</v>
      </c>
      <c r="AU126" s="15" t="s">
        <v>87</v>
      </c>
      <c r="BK126" s="128" t="e">
        <f>BK127+BK145+BK166+BK168</f>
        <v>#REF!</v>
      </c>
    </row>
    <row r="127" spans="1:63" s="12" customFormat="1" ht="25.9" customHeight="1">
      <c r="B127" s="129"/>
      <c r="D127" s="130" t="s">
        <v>68</v>
      </c>
      <c r="E127" s="131" t="s">
        <v>111</v>
      </c>
      <c r="F127" s="131" t="s">
        <v>112</v>
      </c>
      <c r="J127" s="132">
        <f>J128+J137+J143</f>
        <v>0</v>
      </c>
      <c r="L127" s="129"/>
      <c r="M127" s="133"/>
      <c r="N127" s="134"/>
      <c r="O127" s="134"/>
      <c r="P127" s="135">
        <f>P128+P137+P143</f>
        <v>35.504728999999998</v>
      </c>
      <c r="Q127" s="134"/>
      <c r="R127" s="135">
        <f>R128+R137+R143</f>
        <v>1.4832719999999999</v>
      </c>
      <c r="S127" s="134"/>
      <c r="T127" s="136">
        <f>T128+T137+T143</f>
        <v>0</v>
      </c>
      <c r="AR127" s="130" t="s">
        <v>74</v>
      </c>
      <c r="AT127" s="137" t="s">
        <v>68</v>
      </c>
      <c r="AU127" s="137" t="s">
        <v>69</v>
      </c>
      <c r="AY127" s="130" t="s">
        <v>113</v>
      </c>
      <c r="BK127" s="138">
        <f>BK128+BK137+BK143</f>
        <v>0</v>
      </c>
    </row>
    <row r="128" spans="1:63" s="12" customFormat="1" ht="22.9" customHeight="1">
      <c r="B128" s="129"/>
      <c r="D128" s="130" t="s">
        <v>68</v>
      </c>
      <c r="E128" s="139" t="s">
        <v>114</v>
      </c>
      <c r="F128" s="139" t="s">
        <v>115</v>
      </c>
      <c r="J128" s="140">
        <f>SUM(J129:J136)</f>
        <v>0</v>
      </c>
      <c r="L128" s="129"/>
      <c r="M128" s="133"/>
      <c r="N128" s="134"/>
      <c r="O128" s="134"/>
      <c r="P128" s="135">
        <f>SUM(P129:P136)</f>
        <v>19.229900000000001</v>
      </c>
      <c r="Q128" s="134"/>
      <c r="R128" s="135">
        <f>SUM(R129:R136)</f>
        <v>1.482272</v>
      </c>
      <c r="S128" s="134"/>
      <c r="T128" s="136">
        <f>SUM(T129:T136)</f>
        <v>0</v>
      </c>
      <c r="AR128" s="130" t="s">
        <v>74</v>
      </c>
      <c r="AT128" s="137" t="s">
        <v>68</v>
      </c>
      <c r="AU128" s="137" t="s">
        <v>74</v>
      </c>
      <c r="AY128" s="130" t="s">
        <v>113</v>
      </c>
      <c r="BK128" s="138">
        <f>SUM(BK129:BK136)</f>
        <v>0</v>
      </c>
    </row>
    <row r="129" spans="1:65" s="2" customFormat="1" ht="21.75" customHeight="1">
      <c r="A129" s="29"/>
      <c r="B129" s="141"/>
      <c r="C129" s="142" t="s">
        <v>116</v>
      </c>
      <c r="D129" s="142" t="s">
        <v>117</v>
      </c>
      <c r="E129" s="143" t="s">
        <v>118</v>
      </c>
      <c r="F129" s="144" t="s">
        <v>260</v>
      </c>
      <c r="G129" s="145" t="s">
        <v>119</v>
      </c>
      <c r="H129" s="146">
        <v>14</v>
      </c>
      <c r="I129" s="146"/>
      <c r="J129" s="146">
        <f>H129*I129</f>
        <v>0</v>
      </c>
      <c r="K129" s="147"/>
      <c r="L129" s="30"/>
      <c r="M129" s="148" t="s">
        <v>1</v>
      </c>
      <c r="N129" s="149" t="s">
        <v>35</v>
      </c>
      <c r="O129" s="150">
        <v>0.11205</v>
      </c>
      <c r="P129" s="150">
        <f t="shared" ref="P129:P136" si="0">O129*H129</f>
        <v>1.5687</v>
      </c>
      <c r="Q129" s="150">
        <v>2.3000000000000001E-4</v>
      </c>
      <c r="R129" s="150">
        <f t="shared" ref="R129:R136" si="1">Q129*H129</f>
        <v>3.2200000000000002E-3</v>
      </c>
      <c r="S129" s="150">
        <v>0</v>
      </c>
      <c r="T129" s="151">
        <f t="shared" ref="T129:T136" si="2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120</v>
      </c>
      <c r="AT129" s="152" t="s">
        <v>117</v>
      </c>
      <c r="AU129" s="152" t="s">
        <v>121</v>
      </c>
      <c r="AY129" s="15" t="s">
        <v>113</v>
      </c>
      <c r="BE129" s="153">
        <f t="shared" ref="BE129:BE136" si="3">IF(N129="základná",J129,0)</f>
        <v>0</v>
      </c>
      <c r="BF129" s="153">
        <f t="shared" ref="BF129:BF136" si="4">IF(N129="znížená",J129,0)</f>
        <v>0</v>
      </c>
      <c r="BG129" s="153">
        <f t="shared" ref="BG129:BG136" si="5">IF(N129="zákl. prenesená",J129,0)</f>
        <v>0</v>
      </c>
      <c r="BH129" s="153">
        <f t="shared" ref="BH129:BH136" si="6">IF(N129="zníž. prenesená",J129,0)</f>
        <v>0</v>
      </c>
      <c r="BI129" s="153">
        <f t="shared" ref="BI129:BI136" si="7">IF(N129="nulová",J129,0)</f>
        <v>0</v>
      </c>
      <c r="BJ129" s="15" t="s">
        <v>121</v>
      </c>
      <c r="BK129" s="154">
        <f t="shared" ref="BK129:BK136" si="8">ROUND(I129*H129,3)</f>
        <v>0</v>
      </c>
      <c r="BL129" s="15" t="s">
        <v>120</v>
      </c>
      <c r="BM129" s="152" t="s">
        <v>122</v>
      </c>
    </row>
    <row r="130" spans="1:65" s="2" customFormat="1" ht="21.75" customHeight="1">
      <c r="A130" s="29"/>
      <c r="B130" s="141"/>
      <c r="C130" s="142" t="s">
        <v>123</v>
      </c>
      <c r="D130" s="142" t="s">
        <v>117</v>
      </c>
      <c r="E130" s="143" t="s">
        <v>124</v>
      </c>
      <c r="F130" s="144" t="s">
        <v>125</v>
      </c>
      <c r="G130" s="145" t="s">
        <v>119</v>
      </c>
      <c r="H130" s="146">
        <v>12</v>
      </c>
      <c r="I130" s="146"/>
      <c r="J130" s="146">
        <f t="shared" ref="J130:J136" si="9">H130*I130</f>
        <v>0</v>
      </c>
      <c r="K130" s="147"/>
      <c r="L130" s="30"/>
      <c r="M130" s="148" t="s">
        <v>1</v>
      </c>
      <c r="N130" s="149" t="s">
        <v>35</v>
      </c>
      <c r="O130" s="150">
        <v>0.72075</v>
      </c>
      <c r="P130" s="150">
        <f t="shared" si="0"/>
        <v>8.6490000000000009</v>
      </c>
      <c r="Q130" s="150">
        <v>4.5429999999999998E-2</v>
      </c>
      <c r="R130" s="150">
        <f t="shared" si="1"/>
        <v>0.54515999999999998</v>
      </c>
      <c r="S130" s="150">
        <v>0</v>
      </c>
      <c r="T130" s="151">
        <f t="shared" si="2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120</v>
      </c>
      <c r="AT130" s="152" t="s">
        <v>117</v>
      </c>
      <c r="AU130" s="152" t="s">
        <v>121</v>
      </c>
      <c r="AY130" s="15" t="s">
        <v>113</v>
      </c>
      <c r="BE130" s="153">
        <f t="shared" si="3"/>
        <v>0</v>
      </c>
      <c r="BF130" s="153">
        <f t="shared" si="4"/>
        <v>0</v>
      </c>
      <c r="BG130" s="153">
        <f t="shared" si="5"/>
        <v>0</v>
      </c>
      <c r="BH130" s="153">
        <f t="shared" si="6"/>
        <v>0</v>
      </c>
      <c r="BI130" s="153">
        <f t="shared" si="7"/>
        <v>0</v>
      </c>
      <c r="BJ130" s="15" t="s">
        <v>121</v>
      </c>
      <c r="BK130" s="154">
        <f t="shared" si="8"/>
        <v>0</v>
      </c>
      <c r="BL130" s="15" t="s">
        <v>120</v>
      </c>
      <c r="BM130" s="152" t="s">
        <v>126</v>
      </c>
    </row>
    <row r="131" spans="1:65" s="2" customFormat="1" ht="21.75" customHeight="1">
      <c r="A131" s="29"/>
      <c r="B131" s="141"/>
      <c r="C131" s="142" t="s">
        <v>127</v>
      </c>
      <c r="D131" s="142" t="s">
        <v>117</v>
      </c>
      <c r="E131" s="143" t="s">
        <v>128</v>
      </c>
      <c r="F131" s="144" t="s">
        <v>129</v>
      </c>
      <c r="G131" s="145" t="s">
        <v>119</v>
      </c>
      <c r="H131" s="146">
        <v>14</v>
      </c>
      <c r="I131" s="146"/>
      <c r="J131" s="146">
        <f t="shared" si="9"/>
        <v>0</v>
      </c>
      <c r="K131" s="147"/>
      <c r="L131" s="30"/>
      <c r="M131" s="148" t="s">
        <v>1</v>
      </c>
      <c r="N131" s="149" t="s">
        <v>35</v>
      </c>
      <c r="O131" s="150">
        <v>0.11085</v>
      </c>
      <c r="P131" s="150">
        <f t="shared" si="0"/>
        <v>1.5519000000000001</v>
      </c>
      <c r="Q131" s="150">
        <v>4.15E-3</v>
      </c>
      <c r="R131" s="150">
        <f t="shared" si="1"/>
        <v>5.8099999999999999E-2</v>
      </c>
      <c r="S131" s="150">
        <v>0</v>
      </c>
      <c r="T131" s="151">
        <f t="shared" si="2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120</v>
      </c>
      <c r="AT131" s="152" t="s">
        <v>117</v>
      </c>
      <c r="AU131" s="152" t="s">
        <v>121</v>
      </c>
      <c r="AY131" s="15" t="s">
        <v>113</v>
      </c>
      <c r="BE131" s="153">
        <f t="shared" si="3"/>
        <v>0</v>
      </c>
      <c r="BF131" s="153">
        <f t="shared" si="4"/>
        <v>0</v>
      </c>
      <c r="BG131" s="153">
        <f t="shared" si="5"/>
        <v>0</v>
      </c>
      <c r="BH131" s="153">
        <f t="shared" si="6"/>
        <v>0</v>
      </c>
      <c r="BI131" s="153">
        <f t="shared" si="7"/>
        <v>0</v>
      </c>
      <c r="BJ131" s="15" t="s">
        <v>121</v>
      </c>
      <c r="BK131" s="154">
        <f t="shared" si="8"/>
        <v>0</v>
      </c>
      <c r="BL131" s="15" t="s">
        <v>120</v>
      </c>
      <c r="BM131" s="152" t="s">
        <v>130</v>
      </c>
    </row>
    <row r="132" spans="1:65" s="2" customFormat="1" ht="16.5" customHeight="1">
      <c r="A132" s="29"/>
      <c r="B132" s="141"/>
      <c r="C132" s="142" t="s">
        <v>131</v>
      </c>
      <c r="D132" s="142" t="s">
        <v>117</v>
      </c>
      <c r="E132" s="143" t="s">
        <v>132</v>
      </c>
      <c r="F132" s="144" t="s">
        <v>133</v>
      </c>
      <c r="G132" s="145" t="s">
        <v>119</v>
      </c>
      <c r="H132" s="146">
        <v>14</v>
      </c>
      <c r="I132" s="146"/>
      <c r="J132" s="146">
        <f t="shared" si="9"/>
        <v>0</v>
      </c>
      <c r="K132" s="147"/>
      <c r="L132" s="30"/>
      <c r="M132" s="148" t="s">
        <v>1</v>
      </c>
      <c r="N132" s="149" t="s">
        <v>35</v>
      </c>
      <c r="O132" s="150">
        <v>0.19511999999999999</v>
      </c>
      <c r="P132" s="150">
        <f t="shared" si="0"/>
        <v>2.7316799999999999</v>
      </c>
      <c r="Q132" s="150">
        <v>5.8E-4</v>
      </c>
      <c r="R132" s="150">
        <f t="shared" si="1"/>
        <v>8.1200000000000005E-3</v>
      </c>
      <c r="S132" s="150">
        <v>0</v>
      </c>
      <c r="T132" s="151">
        <f t="shared" si="2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120</v>
      </c>
      <c r="AT132" s="152" t="s">
        <v>117</v>
      </c>
      <c r="AU132" s="152" t="s">
        <v>121</v>
      </c>
      <c r="AY132" s="15" t="s">
        <v>113</v>
      </c>
      <c r="BE132" s="153">
        <f t="shared" si="3"/>
        <v>0</v>
      </c>
      <c r="BF132" s="153">
        <f t="shared" si="4"/>
        <v>0</v>
      </c>
      <c r="BG132" s="153">
        <f t="shared" si="5"/>
        <v>0</v>
      </c>
      <c r="BH132" s="153">
        <f t="shared" si="6"/>
        <v>0</v>
      </c>
      <c r="BI132" s="153">
        <f t="shared" si="7"/>
        <v>0</v>
      </c>
      <c r="BJ132" s="15" t="s">
        <v>121</v>
      </c>
      <c r="BK132" s="154">
        <f t="shared" si="8"/>
        <v>0</v>
      </c>
      <c r="BL132" s="15" t="s">
        <v>120</v>
      </c>
      <c r="BM132" s="152" t="s">
        <v>134</v>
      </c>
    </row>
    <row r="133" spans="1:65" s="2" customFormat="1" ht="21.75" customHeight="1">
      <c r="A133" s="29"/>
      <c r="B133" s="141"/>
      <c r="C133" s="142" t="s">
        <v>135</v>
      </c>
      <c r="D133" s="142" t="s">
        <v>117</v>
      </c>
      <c r="E133" s="143" t="s">
        <v>136</v>
      </c>
      <c r="F133" s="144" t="s">
        <v>137</v>
      </c>
      <c r="G133" s="145" t="s">
        <v>138</v>
      </c>
      <c r="H133" s="146">
        <v>0.1</v>
      </c>
      <c r="I133" s="146"/>
      <c r="J133" s="146">
        <f t="shared" si="9"/>
        <v>0</v>
      </c>
      <c r="K133" s="147"/>
      <c r="L133" s="30"/>
      <c r="M133" s="148" t="s">
        <v>1</v>
      </c>
      <c r="N133" s="149" t="s">
        <v>35</v>
      </c>
      <c r="O133" s="150">
        <v>2.7829999999999999</v>
      </c>
      <c r="P133" s="150">
        <f t="shared" si="0"/>
        <v>0.27829999999999999</v>
      </c>
      <c r="Q133" s="150">
        <v>0</v>
      </c>
      <c r="R133" s="150">
        <f t="shared" si="1"/>
        <v>0</v>
      </c>
      <c r="S133" s="150">
        <v>0</v>
      </c>
      <c r="T133" s="151">
        <f t="shared" si="2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2" t="s">
        <v>120</v>
      </c>
      <c r="AT133" s="152" t="s">
        <v>117</v>
      </c>
      <c r="AU133" s="152" t="s">
        <v>121</v>
      </c>
      <c r="AY133" s="15" t="s">
        <v>113</v>
      </c>
      <c r="BE133" s="153">
        <f t="shared" si="3"/>
        <v>0</v>
      </c>
      <c r="BF133" s="153">
        <f t="shared" si="4"/>
        <v>0</v>
      </c>
      <c r="BG133" s="153">
        <f t="shared" si="5"/>
        <v>0</v>
      </c>
      <c r="BH133" s="153">
        <f t="shared" si="6"/>
        <v>0</v>
      </c>
      <c r="BI133" s="153">
        <f t="shared" si="7"/>
        <v>0</v>
      </c>
      <c r="BJ133" s="15" t="s">
        <v>121</v>
      </c>
      <c r="BK133" s="154">
        <f t="shared" si="8"/>
        <v>0</v>
      </c>
      <c r="BL133" s="15" t="s">
        <v>120</v>
      </c>
      <c r="BM133" s="152" t="s">
        <v>139</v>
      </c>
    </row>
    <row r="134" spans="1:65" s="2" customFormat="1" ht="21.75" customHeight="1">
      <c r="A134" s="29"/>
      <c r="B134" s="141"/>
      <c r="C134" s="142" t="s">
        <v>74</v>
      </c>
      <c r="D134" s="142" t="s">
        <v>117</v>
      </c>
      <c r="E134" s="143" t="s">
        <v>140</v>
      </c>
      <c r="F134" s="144" t="s">
        <v>141</v>
      </c>
      <c r="G134" s="145" t="s">
        <v>119</v>
      </c>
      <c r="H134" s="146">
        <v>12</v>
      </c>
      <c r="I134" s="146"/>
      <c r="J134" s="146">
        <f t="shared" si="9"/>
        <v>0</v>
      </c>
      <c r="K134" s="147"/>
      <c r="L134" s="30"/>
      <c r="M134" s="148" t="s">
        <v>1</v>
      </c>
      <c r="N134" s="149" t="s">
        <v>35</v>
      </c>
      <c r="O134" s="150">
        <v>3.517E-2</v>
      </c>
      <c r="P134" s="150">
        <f t="shared" si="0"/>
        <v>0.42203999999999997</v>
      </c>
      <c r="Q134" s="150">
        <v>0</v>
      </c>
      <c r="R134" s="150">
        <f t="shared" si="1"/>
        <v>0</v>
      </c>
      <c r="S134" s="150">
        <v>0</v>
      </c>
      <c r="T134" s="151">
        <f t="shared" si="2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2" t="s">
        <v>120</v>
      </c>
      <c r="AT134" s="152" t="s">
        <v>117</v>
      </c>
      <c r="AU134" s="152" t="s">
        <v>121</v>
      </c>
      <c r="AY134" s="15" t="s">
        <v>113</v>
      </c>
      <c r="BE134" s="153">
        <f t="shared" si="3"/>
        <v>0</v>
      </c>
      <c r="BF134" s="153">
        <f t="shared" si="4"/>
        <v>0</v>
      </c>
      <c r="BG134" s="153">
        <f t="shared" si="5"/>
        <v>0</v>
      </c>
      <c r="BH134" s="153">
        <f t="shared" si="6"/>
        <v>0</v>
      </c>
      <c r="BI134" s="153">
        <f t="shared" si="7"/>
        <v>0</v>
      </c>
      <c r="BJ134" s="15" t="s">
        <v>121</v>
      </c>
      <c r="BK134" s="154">
        <f t="shared" si="8"/>
        <v>0</v>
      </c>
      <c r="BL134" s="15" t="s">
        <v>120</v>
      </c>
      <c r="BM134" s="152" t="s">
        <v>142</v>
      </c>
    </row>
    <row r="135" spans="1:65" s="2" customFormat="1" ht="21.75" customHeight="1">
      <c r="A135" s="29"/>
      <c r="B135" s="141"/>
      <c r="C135" s="155" t="s">
        <v>121</v>
      </c>
      <c r="D135" s="155" t="s">
        <v>143</v>
      </c>
      <c r="E135" s="156" t="s">
        <v>144</v>
      </c>
      <c r="F135" s="157" t="s">
        <v>145</v>
      </c>
      <c r="G135" s="158" t="s">
        <v>146</v>
      </c>
      <c r="H135" s="159">
        <v>2.472</v>
      </c>
      <c r="I135" s="159"/>
      <c r="J135" s="146">
        <f t="shared" si="9"/>
        <v>0</v>
      </c>
      <c r="K135" s="160"/>
      <c r="L135" s="161"/>
      <c r="M135" s="162" t="s">
        <v>1</v>
      </c>
      <c r="N135" s="163" t="s">
        <v>35</v>
      </c>
      <c r="O135" s="150">
        <v>0</v>
      </c>
      <c r="P135" s="150">
        <f t="shared" si="0"/>
        <v>0</v>
      </c>
      <c r="Q135" s="150">
        <v>1E-3</v>
      </c>
      <c r="R135" s="150">
        <f t="shared" si="1"/>
        <v>2.4720000000000002E-3</v>
      </c>
      <c r="S135" s="150">
        <v>0</v>
      </c>
      <c r="T135" s="151">
        <f t="shared" si="2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2" t="s">
        <v>147</v>
      </c>
      <c r="AT135" s="152" t="s">
        <v>143</v>
      </c>
      <c r="AU135" s="152" t="s">
        <v>121</v>
      </c>
      <c r="AY135" s="15" t="s">
        <v>113</v>
      </c>
      <c r="BE135" s="153">
        <f t="shared" si="3"/>
        <v>0</v>
      </c>
      <c r="BF135" s="153">
        <f t="shared" si="4"/>
        <v>0</v>
      </c>
      <c r="BG135" s="153">
        <f t="shared" si="5"/>
        <v>0</v>
      </c>
      <c r="BH135" s="153">
        <f t="shared" si="6"/>
        <v>0</v>
      </c>
      <c r="BI135" s="153">
        <f t="shared" si="7"/>
        <v>0</v>
      </c>
      <c r="BJ135" s="15" t="s">
        <v>121</v>
      </c>
      <c r="BK135" s="154">
        <f t="shared" si="8"/>
        <v>0</v>
      </c>
      <c r="BL135" s="15" t="s">
        <v>120</v>
      </c>
      <c r="BM135" s="152" t="s">
        <v>148</v>
      </c>
    </row>
    <row r="136" spans="1:65" s="2" customFormat="1" ht="16.5" customHeight="1">
      <c r="A136" s="29"/>
      <c r="B136" s="141"/>
      <c r="C136" s="142" t="s">
        <v>149</v>
      </c>
      <c r="D136" s="142" t="s">
        <v>117</v>
      </c>
      <c r="E136" s="143" t="s">
        <v>150</v>
      </c>
      <c r="F136" s="144" t="s">
        <v>151</v>
      </c>
      <c r="G136" s="145" t="s">
        <v>119</v>
      </c>
      <c r="H136" s="146">
        <v>6</v>
      </c>
      <c r="I136" s="146"/>
      <c r="J136" s="146">
        <f t="shared" si="9"/>
        <v>0</v>
      </c>
      <c r="K136" s="147"/>
      <c r="L136" s="30"/>
      <c r="M136" s="148" t="s">
        <v>1</v>
      </c>
      <c r="N136" s="149" t="s">
        <v>35</v>
      </c>
      <c r="O136" s="150">
        <v>0.67137999999999998</v>
      </c>
      <c r="P136" s="150">
        <f t="shared" si="0"/>
        <v>4.0282799999999996</v>
      </c>
      <c r="Q136" s="150">
        <v>0.14419999999999999</v>
      </c>
      <c r="R136" s="150">
        <f t="shared" si="1"/>
        <v>0.86519999999999997</v>
      </c>
      <c r="S136" s="150">
        <v>0</v>
      </c>
      <c r="T136" s="151">
        <f t="shared" si="2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120</v>
      </c>
      <c r="AT136" s="152" t="s">
        <v>117</v>
      </c>
      <c r="AU136" s="152" t="s">
        <v>121</v>
      </c>
      <c r="AY136" s="15" t="s">
        <v>113</v>
      </c>
      <c r="BE136" s="153">
        <f t="shared" si="3"/>
        <v>0</v>
      </c>
      <c r="BF136" s="153">
        <f t="shared" si="4"/>
        <v>0</v>
      </c>
      <c r="BG136" s="153">
        <f t="shared" si="5"/>
        <v>0</v>
      </c>
      <c r="BH136" s="153">
        <f t="shared" si="6"/>
        <v>0</v>
      </c>
      <c r="BI136" s="153">
        <f t="shared" si="7"/>
        <v>0</v>
      </c>
      <c r="BJ136" s="15" t="s">
        <v>121</v>
      </c>
      <c r="BK136" s="154">
        <f t="shared" si="8"/>
        <v>0</v>
      </c>
      <c r="BL136" s="15" t="s">
        <v>120</v>
      </c>
      <c r="BM136" s="152" t="s">
        <v>152</v>
      </c>
    </row>
    <row r="137" spans="1:65" s="12" customFormat="1" ht="22.9" customHeight="1">
      <c r="B137" s="129"/>
      <c r="D137" s="130" t="s">
        <v>68</v>
      </c>
      <c r="E137" s="139" t="s">
        <v>153</v>
      </c>
      <c r="F137" s="139" t="s">
        <v>154</v>
      </c>
      <c r="J137" s="140">
        <f>BK137</f>
        <v>0</v>
      </c>
      <c r="L137" s="129"/>
      <c r="M137" s="133"/>
      <c r="N137" s="134"/>
      <c r="O137" s="134"/>
      <c r="P137" s="135">
        <f>SUM(P138:P142)</f>
        <v>12.622199999999999</v>
      </c>
      <c r="Q137" s="134"/>
      <c r="R137" s="135">
        <f>SUM(R138:R142)</f>
        <v>1E-3</v>
      </c>
      <c r="S137" s="134"/>
      <c r="T137" s="136">
        <f>SUM(T138:T142)</f>
        <v>0</v>
      </c>
      <c r="AR137" s="130" t="s">
        <v>74</v>
      </c>
      <c r="AT137" s="137" t="s">
        <v>68</v>
      </c>
      <c r="AU137" s="137" t="s">
        <v>74</v>
      </c>
      <c r="AY137" s="130" t="s">
        <v>113</v>
      </c>
      <c r="BK137" s="138">
        <f>SUM(BK138:BK142)</f>
        <v>0</v>
      </c>
    </row>
    <row r="138" spans="1:65" s="2" customFormat="1" ht="16.5" customHeight="1">
      <c r="A138" s="29"/>
      <c r="B138" s="141"/>
      <c r="C138" s="142" t="s">
        <v>147</v>
      </c>
      <c r="D138" s="142" t="s">
        <v>117</v>
      </c>
      <c r="E138" s="143" t="s">
        <v>155</v>
      </c>
      <c r="F138" s="144" t="s">
        <v>156</v>
      </c>
      <c r="G138" s="145" t="s">
        <v>119</v>
      </c>
      <c r="H138" s="146">
        <v>20</v>
      </c>
      <c r="I138" s="146"/>
      <c r="J138" s="146">
        <f>H138*I138</f>
        <v>0</v>
      </c>
      <c r="K138" s="147"/>
      <c r="L138" s="30"/>
      <c r="M138" s="148" t="s">
        <v>1</v>
      </c>
      <c r="N138" s="149" t="s">
        <v>35</v>
      </c>
      <c r="O138" s="150">
        <v>0.37201000000000001</v>
      </c>
      <c r="P138" s="150">
        <f t="shared" ref="P138:P142" si="10">O138*H138</f>
        <v>7.4401999999999999</v>
      </c>
      <c r="Q138" s="150">
        <v>5.0000000000000002E-5</v>
      </c>
      <c r="R138" s="150">
        <f t="shared" ref="R138:R142" si="11">Q138*H138</f>
        <v>1E-3</v>
      </c>
      <c r="S138" s="150">
        <v>0</v>
      </c>
      <c r="T138" s="151">
        <f t="shared" ref="T138:T142" si="12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120</v>
      </c>
      <c r="AT138" s="152" t="s">
        <v>117</v>
      </c>
      <c r="AU138" s="152" t="s">
        <v>121</v>
      </c>
      <c r="AY138" s="15" t="s">
        <v>113</v>
      </c>
      <c r="BE138" s="153">
        <f t="shared" ref="BE138:BE142" si="13">IF(N138="základná",J138,0)</f>
        <v>0</v>
      </c>
      <c r="BF138" s="153">
        <f t="shared" ref="BF138:BF142" si="14">IF(N138="znížená",J138,0)</f>
        <v>0</v>
      </c>
      <c r="BG138" s="153">
        <f t="shared" ref="BG138:BG142" si="15">IF(N138="zákl. prenesená",J138,0)</f>
        <v>0</v>
      </c>
      <c r="BH138" s="153">
        <f t="shared" ref="BH138:BH142" si="16">IF(N138="zníž. prenesená",J138,0)</f>
        <v>0</v>
      </c>
      <c r="BI138" s="153">
        <f t="shared" ref="BI138:BI142" si="17">IF(N138="nulová",J138,0)</f>
        <v>0</v>
      </c>
      <c r="BJ138" s="15" t="s">
        <v>121</v>
      </c>
      <c r="BK138" s="154">
        <f t="shared" ref="BK138:BK142" si="18">ROUND(I138*H138,3)</f>
        <v>0</v>
      </c>
      <c r="BL138" s="15" t="s">
        <v>120</v>
      </c>
      <c r="BM138" s="152" t="s">
        <v>157</v>
      </c>
    </row>
    <row r="139" spans="1:65" s="2" customFormat="1" ht="16.5" customHeight="1">
      <c r="A139" s="29"/>
      <c r="B139" s="141"/>
      <c r="C139" s="142" t="s">
        <v>158</v>
      </c>
      <c r="D139" s="142" t="s">
        <v>117</v>
      </c>
      <c r="E139" s="143" t="s">
        <v>159</v>
      </c>
      <c r="F139" s="144" t="s">
        <v>160</v>
      </c>
      <c r="G139" s="145" t="s">
        <v>161</v>
      </c>
      <c r="H139" s="146">
        <v>2</v>
      </c>
      <c r="I139" s="146"/>
      <c r="J139" s="146">
        <f t="shared" ref="J139:J142" si="19">H139*I139</f>
        <v>0</v>
      </c>
      <c r="K139" s="147"/>
      <c r="L139" s="30"/>
      <c r="M139" s="148" t="s">
        <v>1</v>
      </c>
      <c r="N139" s="149" t="s">
        <v>35</v>
      </c>
      <c r="O139" s="150">
        <v>1.972</v>
      </c>
      <c r="P139" s="150">
        <f t="shared" si="10"/>
        <v>3.944</v>
      </c>
      <c r="Q139" s="150">
        <v>0</v>
      </c>
      <c r="R139" s="150">
        <f t="shared" si="11"/>
        <v>0</v>
      </c>
      <c r="S139" s="150">
        <v>0</v>
      </c>
      <c r="T139" s="151">
        <f t="shared" si="12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2" t="s">
        <v>120</v>
      </c>
      <c r="AT139" s="152" t="s">
        <v>117</v>
      </c>
      <c r="AU139" s="152" t="s">
        <v>121</v>
      </c>
      <c r="AY139" s="15" t="s">
        <v>113</v>
      </c>
      <c r="BE139" s="153">
        <f t="shared" si="13"/>
        <v>0</v>
      </c>
      <c r="BF139" s="153">
        <f t="shared" si="14"/>
        <v>0</v>
      </c>
      <c r="BG139" s="153">
        <f t="shared" si="15"/>
        <v>0</v>
      </c>
      <c r="BH139" s="153">
        <f t="shared" si="16"/>
        <v>0</v>
      </c>
      <c r="BI139" s="153">
        <f t="shared" si="17"/>
        <v>0</v>
      </c>
      <c r="BJ139" s="15" t="s">
        <v>121</v>
      </c>
      <c r="BK139" s="154">
        <f t="shared" si="18"/>
        <v>0</v>
      </c>
      <c r="BL139" s="15" t="s">
        <v>120</v>
      </c>
      <c r="BM139" s="152" t="s">
        <v>162</v>
      </c>
    </row>
    <row r="140" spans="1:65" s="2" customFormat="1" ht="16.5" customHeight="1">
      <c r="A140" s="29"/>
      <c r="B140" s="141"/>
      <c r="C140" s="142" t="s">
        <v>163</v>
      </c>
      <c r="D140" s="142" t="s">
        <v>117</v>
      </c>
      <c r="E140" s="143" t="s">
        <v>164</v>
      </c>
      <c r="F140" s="144" t="s">
        <v>165</v>
      </c>
      <c r="G140" s="145" t="s">
        <v>161</v>
      </c>
      <c r="H140" s="146">
        <v>2</v>
      </c>
      <c r="I140" s="146"/>
      <c r="J140" s="146">
        <f t="shared" si="19"/>
        <v>0</v>
      </c>
      <c r="K140" s="147"/>
      <c r="L140" s="30"/>
      <c r="M140" s="148" t="s">
        <v>1</v>
      </c>
      <c r="N140" s="149" t="s">
        <v>35</v>
      </c>
      <c r="O140" s="150">
        <v>0.61899999999999999</v>
      </c>
      <c r="P140" s="150">
        <f t="shared" si="10"/>
        <v>1.238</v>
      </c>
      <c r="Q140" s="150">
        <v>0</v>
      </c>
      <c r="R140" s="150">
        <f t="shared" si="11"/>
        <v>0</v>
      </c>
      <c r="S140" s="150">
        <v>0</v>
      </c>
      <c r="T140" s="151">
        <f t="shared" si="12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120</v>
      </c>
      <c r="AT140" s="152" t="s">
        <v>117</v>
      </c>
      <c r="AU140" s="152" t="s">
        <v>121</v>
      </c>
      <c r="AY140" s="15" t="s">
        <v>113</v>
      </c>
      <c r="BE140" s="153">
        <f t="shared" si="13"/>
        <v>0</v>
      </c>
      <c r="BF140" s="153">
        <f t="shared" si="14"/>
        <v>0</v>
      </c>
      <c r="BG140" s="153">
        <f t="shared" si="15"/>
        <v>0</v>
      </c>
      <c r="BH140" s="153">
        <f t="shared" si="16"/>
        <v>0</v>
      </c>
      <c r="BI140" s="153">
        <f t="shared" si="17"/>
        <v>0</v>
      </c>
      <c r="BJ140" s="15" t="s">
        <v>121</v>
      </c>
      <c r="BK140" s="154">
        <f t="shared" si="18"/>
        <v>0</v>
      </c>
      <c r="BL140" s="15" t="s">
        <v>120</v>
      </c>
      <c r="BM140" s="152" t="s">
        <v>166</v>
      </c>
    </row>
    <row r="141" spans="1:65" s="2" customFormat="1" ht="21.75" customHeight="1">
      <c r="A141" s="29"/>
      <c r="B141" s="141"/>
      <c r="C141" s="142" t="s">
        <v>167</v>
      </c>
      <c r="D141" s="142" t="s">
        <v>117</v>
      </c>
      <c r="E141" s="143" t="s">
        <v>168</v>
      </c>
      <c r="F141" s="144" t="s">
        <v>169</v>
      </c>
      <c r="G141" s="145" t="s">
        <v>161</v>
      </c>
      <c r="H141" s="146">
        <v>2</v>
      </c>
      <c r="I141" s="146"/>
      <c r="J141" s="146">
        <f t="shared" si="19"/>
        <v>0</v>
      </c>
      <c r="K141" s="147"/>
      <c r="L141" s="30"/>
      <c r="M141" s="148" t="s">
        <v>1</v>
      </c>
      <c r="N141" s="149" t="s">
        <v>35</v>
      </c>
      <c r="O141" s="150">
        <v>0</v>
      </c>
      <c r="P141" s="150">
        <f t="shared" si="10"/>
        <v>0</v>
      </c>
      <c r="Q141" s="150">
        <v>0</v>
      </c>
      <c r="R141" s="150">
        <f t="shared" si="11"/>
        <v>0</v>
      </c>
      <c r="S141" s="150">
        <v>0</v>
      </c>
      <c r="T141" s="151">
        <f t="shared" si="12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2" t="s">
        <v>120</v>
      </c>
      <c r="AT141" s="152" t="s">
        <v>117</v>
      </c>
      <c r="AU141" s="152" t="s">
        <v>121</v>
      </c>
      <c r="AY141" s="15" t="s">
        <v>113</v>
      </c>
      <c r="BE141" s="153">
        <f t="shared" si="13"/>
        <v>0</v>
      </c>
      <c r="BF141" s="153">
        <f t="shared" si="14"/>
        <v>0</v>
      </c>
      <c r="BG141" s="153">
        <f t="shared" si="15"/>
        <v>0</v>
      </c>
      <c r="BH141" s="153">
        <f t="shared" si="16"/>
        <v>0</v>
      </c>
      <c r="BI141" s="153">
        <f t="shared" si="17"/>
        <v>0</v>
      </c>
      <c r="BJ141" s="15" t="s">
        <v>121</v>
      </c>
      <c r="BK141" s="154">
        <f t="shared" si="18"/>
        <v>0</v>
      </c>
      <c r="BL141" s="15" t="s">
        <v>120</v>
      </c>
      <c r="BM141" s="152" t="s">
        <v>170</v>
      </c>
    </row>
    <row r="142" spans="1:65" s="2" customFormat="1" ht="16.5" customHeight="1">
      <c r="A142" s="29"/>
      <c r="B142" s="141"/>
      <c r="C142" s="142" t="s">
        <v>171</v>
      </c>
      <c r="D142" s="142" t="s">
        <v>117</v>
      </c>
      <c r="E142" s="143" t="s">
        <v>172</v>
      </c>
      <c r="F142" s="144" t="s">
        <v>173</v>
      </c>
      <c r="G142" s="145" t="s">
        <v>174</v>
      </c>
      <c r="H142" s="146">
        <v>1</v>
      </c>
      <c r="I142" s="146"/>
      <c r="J142" s="146">
        <f t="shared" si="19"/>
        <v>0</v>
      </c>
      <c r="K142" s="147"/>
      <c r="L142" s="30"/>
      <c r="M142" s="148" t="s">
        <v>1</v>
      </c>
      <c r="N142" s="149" t="s">
        <v>35</v>
      </c>
      <c r="O142" s="150">
        <v>0</v>
      </c>
      <c r="P142" s="150">
        <f t="shared" si="10"/>
        <v>0</v>
      </c>
      <c r="Q142" s="150">
        <v>0</v>
      </c>
      <c r="R142" s="150">
        <f t="shared" si="11"/>
        <v>0</v>
      </c>
      <c r="S142" s="150">
        <v>0</v>
      </c>
      <c r="T142" s="151">
        <f t="shared" si="12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120</v>
      </c>
      <c r="AT142" s="152" t="s">
        <v>117</v>
      </c>
      <c r="AU142" s="152" t="s">
        <v>121</v>
      </c>
      <c r="AY142" s="15" t="s">
        <v>113</v>
      </c>
      <c r="BE142" s="153">
        <f t="shared" si="13"/>
        <v>0</v>
      </c>
      <c r="BF142" s="153">
        <f t="shared" si="14"/>
        <v>0</v>
      </c>
      <c r="BG142" s="153">
        <f t="shared" si="15"/>
        <v>0</v>
      </c>
      <c r="BH142" s="153">
        <f t="shared" si="16"/>
        <v>0</v>
      </c>
      <c r="BI142" s="153">
        <f t="shared" si="17"/>
        <v>0</v>
      </c>
      <c r="BJ142" s="15" t="s">
        <v>121</v>
      </c>
      <c r="BK142" s="154">
        <f t="shared" si="18"/>
        <v>0</v>
      </c>
      <c r="BL142" s="15" t="s">
        <v>120</v>
      </c>
      <c r="BM142" s="152" t="s">
        <v>175</v>
      </c>
    </row>
    <row r="143" spans="1:65" s="12" customFormat="1" ht="22.9" customHeight="1">
      <c r="B143" s="129"/>
      <c r="D143" s="130" t="s">
        <v>68</v>
      </c>
      <c r="E143" s="139" t="s">
        <v>176</v>
      </c>
      <c r="F143" s="139" t="s">
        <v>177</v>
      </c>
      <c r="J143" s="140">
        <f>BK143</f>
        <v>0</v>
      </c>
      <c r="L143" s="129"/>
      <c r="M143" s="133"/>
      <c r="N143" s="134"/>
      <c r="O143" s="134"/>
      <c r="P143" s="135">
        <f>P144</f>
        <v>3.6526290000000006</v>
      </c>
      <c r="Q143" s="134"/>
      <c r="R143" s="135">
        <f>R144</f>
        <v>0</v>
      </c>
      <c r="S143" s="134"/>
      <c r="T143" s="136">
        <f>T144</f>
        <v>0</v>
      </c>
      <c r="AR143" s="130" t="s">
        <v>74</v>
      </c>
      <c r="AT143" s="137" t="s">
        <v>68</v>
      </c>
      <c r="AU143" s="137" t="s">
        <v>74</v>
      </c>
      <c r="AY143" s="130" t="s">
        <v>113</v>
      </c>
      <c r="BK143" s="138">
        <f>BK144</f>
        <v>0</v>
      </c>
    </row>
    <row r="144" spans="1:65" s="2" customFormat="1" ht="21.75" customHeight="1">
      <c r="A144" s="29"/>
      <c r="B144" s="141"/>
      <c r="C144" s="142" t="s">
        <v>178</v>
      </c>
      <c r="D144" s="142" t="s">
        <v>117</v>
      </c>
      <c r="E144" s="143" t="s">
        <v>179</v>
      </c>
      <c r="F144" s="144" t="s">
        <v>180</v>
      </c>
      <c r="G144" s="145" t="s">
        <v>161</v>
      </c>
      <c r="H144" s="146">
        <v>1.4830000000000001</v>
      </c>
      <c r="I144" s="146"/>
      <c r="J144" s="146">
        <f>H144*I144</f>
        <v>0</v>
      </c>
      <c r="K144" s="147"/>
      <c r="L144" s="30"/>
      <c r="M144" s="148" t="s">
        <v>1</v>
      </c>
      <c r="N144" s="149" t="s">
        <v>35</v>
      </c>
      <c r="O144" s="150">
        <v>2.4630000000000001</v>
      </c>
      <c r="P144" s="150">
        <f>O144*H144</f>
        <v>3.6526290000000006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2" t="s">
        <v>120</v>
      </c>
      <c r="AT144" s="152" t="s">
        <v>117</v>
      </c>
      <c r="AU144" s="152" t="s">
        <v>121</v>
      </c>
      <c r="AY144" s="15" t="s">
        <v>113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5" t="s">
        <v>121</v>
      </c>
      <c r="BK144" s="154">
        <f>ROUND(I144*H144,3)</f>
        <v>0</v>
      </c>
      <c r="BL144" s="15" t="s">
        <v>120</v>
      </c>
      <c r="BM144" s="152" t="s">
        <v>181</v>
      </c>
    </row>
    <row r="145" spans="1:65" s="12" customFormat="1" ht="25.9" customHeight="1">
      <c r="B145" s="129"/>
      <c r="D145" s="130" t="s">
        <v>68</v>
      </c>
      <c r="E145" s="131" t="s">
        <v>182</v>
      </c>
      <c r="F145" s="131" t="s">
        <v>183</v>
      </c>
      <c r="J145" s="132">
        <f>J146+J162+J164</f>
        <v>0</v>
      </c>
      <c r="L145" s="129"/>
      <c r="M145" s="133"/>
      <c r="N145" s="134"/>
      <c r="O145" s="134"/>
      <c r="P145" s="135" t="e">
        <f>P146+P162+P164+#REF!</f>
        <v>#REF!</v>
      </c>
      <c r="Q145" s="134"/>
      <c r="R145" s="135" t="e">
        <f>R146+R162+R164+#REF!</f>
        <v>#REF!</v>
      </c>
      <c r="S145" s="134"/>
      <c r="T145" s="136" t="e">
        <f>T146+T162+T164+#REF!</f>
        <v>#REF!</v>
      </c>
      <c r="AR145" s="130" t="s">
        <v>121</v>
      </c>
      <c r="AT145" s="137" t="s">
        <v>68</v>
      </c>
      <c r="AU145" s="137" t="s">
        <v>69</v>
      </c>
      <c r="AY145" s="130" t="s">
        <v>113</v>
      </c>
      <c r="BK145" s="138" t="e">
        <f>BK146+BK162+BK164+#REF!</f>
        <v>#REF!</v>
      </c>
    </row>
    <row r="146" spans="1:65" s="12" customFormat="1" ht="22.9" customHeight="1">
      <c r="B146" s="129"/>
      <c r="D146" s="130" t="s">
        <v>68</v>
      </c>
      <c r="E146" s="139" t="s">
        <v>184</v>
      </c>
      <c r="F146" s="139" t="s">
        <v>185</v>
      </c>
      <c r="J146" s="140">
        <f>BK146</f>
        <v>0</v>
      </c>
      <c r="L146" s="129"/>
      <c r="M146" s="133"/>
      <c r="N146" s="134"/>
      <c r="O146" s="134"/>
      <c r="P146" s="135">
        <f>SUM(P147:P161)</f>
        <v>14.765855</v>
      </c>
      <c r="Q146" s="134"/>
      <c r="R146" s="135">
        <f>SUM(R147:R161)</f>
        <v>0.15138500000000005</v>
      </c>
      <c r="S146" s="134"/>
      <c r="T146" s="136">
        <f>SUM(T147:T161)</f>
        <v>0</v>
      </c>
      <c r="AR146" s="130" t="s">
        <v>121</v>
      </c>
      <c r="AT146" s="137" t="s">
        <v>68</v>
      </c>
      <c r="AU146" s="137" t="s">
        <v>74</v>
      </c>
      <c r="AY146" s="130" t="s">
        <v>113</v>
      </c>
      <c r="BK146" s="138">
        <f>SUM(BK147:BK161)</f>
        <v>0</v>
      </c>
    </row>
    <row r="147" spans="1:65" s="2" customFormat="1" ht="21.75" customHeight="1">
      <c r="A147" s="29"/>
      <c r="B147" s="141"/>
      <c r="C147" s="142" t="s">
        <v>186</v>
      </c>
      <c r="D147" s="142" t="s">
        <v>117</v>
      </c>
      <c r="E147" s="143" t="s">
        <v>187</v>
      </c>
      <c r="F147" s="144" t="s">
        <v>188</v>
      </c>
      <c r="G147" s="145" t="s">
        <v>119</v>
      </c>
      <c r="H147" s="146">
        <v>14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35</v>
      </c>
      <c r="O147" s="150">
        <v>1.303E-2</v>
      </c>
      <c r="P147" s="150">
        <f>O147*H147</f>
        <v>0.18242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189</v>
      </c>
      <c r="AT147" s="152" t="s">
        <v>117</v>
      </c>
      <c r="AU147" s="152" t="s">
        <v>121</v>
      </c>
      <c r="AY147" s="15" t="s">
        <v>113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5" t="s">
        <v>121</v>
      </c>
      <c r="BK147" s="154">
        <f>ROUND(I147*H147,3)</f>
        <v>0</v>
      </c>
      <c r="BL147" s="15" t="s">
        <v>189</v>
      </c>
      <c r="BM147" s="152" t="s">
        <v>190</v>
      </c>
    </row>
    <row r="148" spans="1:65" s="2" customFormat="1" ht="16.5" customHeight="1">
      <c r="A148" s="29"/>
      <c r="B148" s="141"/>
      <c r="C148" s="155" t="s">
        <v>189</v>
      </c>
      <c r="D148" s="155" t="s">
        <v>143</v>
      </c>
      <c r="E148" s="156" t="s">
        <v>191</v>
      </c>
      <c r="F148" s="157" t="s">
        <v>192</v>
      </c>
      <c r="G148" s="158" t="s">
        <v>161</v>
      </c>
      <c r="H148" s="159">
        <v>4.0000000000000001E-3</v>
      </c>
      <c r="I148" s="159"/>
      <c r="J148" s="159">
        <f>ROUND(I148*H148,3)</f>
        <v>0</v>
      </c>
      <c r="K148" s="160"/>
      <c r="L148" s="161"/>
      <c r="M148" s="162" t="s">
        <v>1</v>
      </c>
      <c r="N148" s="163" t="s">
        <v>35</v>
      </c>
      <c r="O148" s="150">
        <v>0</v>
      </c>
      <c r="P148" s="150">
        <f>O148*H148</f>
        <v>0</v>
      </c>
      <c r="Q148" s="150">
        <v>1</v>
      </c>
      <c r="R148" s="150">
        <f>Q148*H148</f>
        <v>4.0000000000000001E-3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193</v>
      </c>
      <c r="AT148" s="152" t="s">
        <v>143</v>
      </c>
      <c r="AU148" s="152" t="s">
        <v>121</v>
      </c>
      <c r="AY148" s="15" t="s">
        <v>113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5" t="s">
        <v>121</v>
      </c>
      <c r="BK148" s="154">
        <f>ROUND(I148*H148,3)</f>
        <v>0</v>
      </c>
      <c r="BL148" s="15" t="s">
        <v>189</v>
      </c>
      <c r="BM148" s="152" t="s">
        <v>194</v>
      </c>
    </row>
    <row r="149" spans="1:65" s="13" customFormat="1">
      <c r="B149" s="164"/>
      <c r="D149" s="165" t="s">
        <v>195</v>
      </c>
      <c r="F149" s="166" t="s">
        <v>196</v>
      </c>
      <c r="H149" s="167">
        <v>4.0000000000000001E-3</v>
      </c>
      <c r="L149" s="164"/>
      <c r="M149" s="168"/>
      <c r="N149" s="169"/>
      <c r="O149" s="169"/>
      <c r="P149" s="169"/>
      <c r="Q149" s="169"/>
      <c r="R149" s="169"/>
      <c r="S149" s="169"/>
      <c r="T149" s="170"/>
      <c r="AT149" s="171" t="s">
        <v>195</v>
      </c>
      <c r="AU149" s="171" t="s">
        <v>121</v>
      </c>
      <c r="AV149" s="13" t="s">
        <v>121</v>
      </c>
      <c r="AW149" s="13" t="s">
        <v>3</v>
      </c>
      <c r="AX149" s="13" t="s">
        <v>74</v>
      </c>
      <c r="AY149" s="171" t="s">
        <v>113</v>
      </c>
    </row>
    <row r="150" spans="1:65" s="2" customFormat="1" ht="21.75" customHeight="1">
      <c r="A150" s="29"/>
      <c r="B150" s="141"/>
      <c r="C150" s="142" t="s">
        <v>197</v>
      </c>
      <c r="D150" s="142" t="s">
        <v>117</v>
      </c>
      <c r="E150" s="143" t="s">
        <v>198</v>
      </c>
      <c r="F150" s="144" t="s">
        <v>199</v>
      </c>
      <c r="G150" s="145" t="s">
        <v>119</v>
      </c>
      <c r="H150" s="146">
        <v>7.5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35</v>
      </c>
      <c r="O150" s="150">
        <v>1.6039999999999999E-2</v>
      </c>
      <c r="P150" s="150">
        <f>O150*H150</f>
        <v>0.12029999999999999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189</v>
      </c>
      <c r="AT150" s="152" t="s">
        <v>117</v>
      </c>
      <c r="AU150" s="152" t="s">
        <v>121</v>
      </c>
      <c r="AY150" s="15" t="s">
        <v>113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5" t="s">
        <v>121</v>
      </c>
      <c r="BK150" s="154">
        <f>ROUND(I150*H150,3)</f>
        <v>0</v>
      </c>
      <c r="BL150" s="15" t="s">
        <v>189</v>
      </c>
      <c r="BM150" s="152" t="s">
        <v>200</v>
      </c>
    </row>
    <row r="151" spans="1:65" s="2" customFormat="1" ht="16.5" customHeight="1">
      <c r="A151" s="29"/>
      <c r="B151" s="141"/>
      <c r="C151" s="155" t="s">
        <v>201</v>
      </c>
      <c r="D151" s="155" t="s">
        <v>143</v>
      </c>
      <c r="E151" s="156" t="s">
        <v>191</v>
      </c>
      <c r="F151" s="157" t="s">
        <v>192</v>
      </c>
      <c r="G151" s="158" t="s">
        <v>161</v>
      </c>
      <c r="H151" s="159">
        <v>3.0000000000000001E-3</v>
      </c>
      <c r="I151" s="159"/>
      <c r="J151" s="159">
        <f>ROUND(I151*H151,3)</f>
        <v>0</v>
      </c>
      <c r="K151" s="160"/>
      <c r="L151" s="161"/>
      <c r="M151" s="162" t="s">
        <v>1</v>
      </c>
      <c r="N151" s="163" t="s">
        <v>35</v>
      </c>
      <c r="O151" s="150">
        <v>0</v>
      </c>
      <c r="P151" s="150">
        <f>O151*H151</f>
        <v>0</v>
      </c>
      <c r="Q151" s="150">
        <v>1</v>
      </c>
      <c r="R151" s="150">
        <f>Q151*H151</f>
        <v>3.0000000000000001E-3</v>
      </c>
      <c r="S151" s="150">
        <v>0</v>
      </c>
      <c r="T151" s="15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2" t="s">
        <v>193</v>
      </c>
      <c r="AT151" s="152" t="s">
        <v>143</v>
      </c>
      <c r="AU151" s="152" t="s">
        <v>121</v>
      </c>
      <c r="AY151" s="15" t="s">
        <v>113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5" t="s">
        <v>121</v>
      </c>
      <c r="BK151" s="154">
        <f>ROUND(I151*H151,3)</f>
        <v>0</v>
      </c>
      <c r="BL151" s="15" t="s">
        <v>189</v>
      </c>
      <c r="BM151" s="152" t="s">
        <v>202</v>
      </c>
    </row>
    <row r="152" spans="1:65" s="13" customFormat="1">
      <c r="B152" s="164"/>
      <c r="D152" s="165" t="s">
        <v>195</v>
      </c>
      <c r="F152" s="166" t="s">
        <v>203</v>
      </c>
      <c r="H152" s="167">
        <v>3.0000000000000001E-3</v>
      </c>
      <c r="L152" s="164"/>
      <c r="M152" s="168"/>
      <c r="N152" s="169"/>
      <c r="O152" s="169"/>
      <c r="P152" s="169"/>
      <c r="Q152" s="169"/>
      <c r="R152" s="169"/>
      <c r="S152" s="169"/>
      <c r="T152" s="170"/>
      <c r="AT152" s="171" t="s">
        <v>195</v>
      </c>
      <c r="AU152" s="171" t="s">
        <v>121</v>
      </c>
      <c r="AV152" s="13" t="s">
        <v>121</v>
      </c>
      <c r="AW152" s="13" t="s">
        <v>3</v>
      </c>
      <c r="AX152" s="13" t="s">
        <v>74</v>
      </c>
      <c r="AY152" s="171" t="s">
        <v>113</v>
      </c>
    </row>
    <row r="153" spans="1:65" s="2" customFormat="1" ht="21.75" customHeight="1">
      <c r="A153" s="29"/>
      <c r="B153" s="141"/>
      <c r="C153" s="142" t="s">
        <v>204</v>
      </c>
      <c r="D153" s="142" t="s">
        <v>117</v>
      </c>
      <c r="E153" s="143" t="s">
        <v>205</v>
      </c>
      <c r="F153" s="144" t="s">
        <v>206</v>
      </c>
      <c r="G153" s="145" t="s">
        <v>119</v>
      </c>
      <c r="H153" s="146">
        <v>14</v>
      </c>
      <c r="I153" s="146"/>
      <c r="J153" s="146">
        <f>ROUND(I153*H153,3)</f>
        <v>0</v>
      </c>
      <c r="K153" s="147"/>
      <c r="L153" s="30"/>
      <c r="M153" s="148" t="s">
        <v>1</v>
      </c>
      <c r="N153" s="149" t="s">
        <v>35</v>
      </c>
      <c r="O153" s="150">
        <v>0.21099000000000001</v>
      </c>
      <c r="P153" s="150">
        <f>O153*H153</f>
        <v>2.9538600000000002</v>
      </c>
      <c r="Q153" s="150">
        <v>5.4000000000000001E-4</v>
      </c>
      <c r="R153" s="150">
        <f>Q153*H153</f>
        <v>7.5599999999999999E-3</v>
      </c>
      <c r="S153" s="150">
        <v>0</v>
      </c>
      <c r="T153" s="151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2" t="s">
        <v>189</v>
      </c>
      <c r="AT153" s="152" t="s">
        <v>117</v>
      </c>
      <c r="AU153" s="152" t="s">
        <v>121</v>
      </c>
      <c r="AY153" s="15" t="s">
        <v>113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5" t="s">
        <v>121</v>
      </c>
      <c r="BK153" s="154">
        <f>ROUND(I153*H153,3)</f>
        <v>0</v>
      </c>
      <c r="BL153" s="15" t="s">
        <v>189</v>
      </c>
      <c r="BM153" s="152" t="s">
        <v>207</v>
      </c>
    </row>
    <row r="154" spans="1:65" s="2" customFormat="1" ht="21.75" customHeight="1">
      <c r="A154" s="29"/>
      <c r="B154" s="141"/>
      <c r="C154" s="155" t="s">
        <v>7</v>
      </c>
      <c r="D154" s="155" t="s">
        <v>143</v>
      </c>
      <c r="E154" s="156" t="s">
        <v>208</v>
      </c>
      <c r="F154" s="157" t="s">
        <v>209</v>
      </c>
      <c r="G154" s="158" t="s">
        <v>119</v>
      </c>
      <c r="H154" s="159">
        <v>16.100000000000001</v>
      </c>
      <c r="I154" s="159"/>
      <c r="J154" s="159">
        <f>ROUND(I154*H154,3)</f>
        <v>0</v>
      </c>
      <c r="K154" s="160"/>
      <c r="L154" s="161"/>
      <c r="M154" s="162" t="s">
        <v>1</v>
      </c>
      <c r="N154" s="163" t="s">
        <v>35</v>
      </c>
      <c r="O154" s="150">
        <v>0</v>
      </c>
      <c r="P154" s="150">
        <f>O154*H154</f>
        <v>0</v>
      </c>
      <c r="Q154" s="150">
        <v>4.2500000000000003E-3</v>
      </c>
      <c r="R154" s="150">
        <f>Q154*H154</f>
        <v>6.8425000000000014E-2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193</v>
      </c>
      <c r="AT154" s="152" t="s">
        <v>143</v>
      </c>
      <c r="AU154" s="152" t="s">
        <v>121</v>
      </c>
      <c r="AY154" s="15" t="s">
        <v>113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5" t="s">
        <v>121</v>
      </c>
      <c r="BK154" s="154">
        <f>ROUND(I154*H154,3)</f>
        <v>0</v>
      </c>
      <c r="BL154" s="15" t="s">
        <v>189</v>
      </c>
      <c r="BM154" s="152" t="s">
        <v>210</v>
      </c>
    </row>
    <row r="155" spans="1:65" s="13" customFormat="1">
      <c r="B155" s="164"/>
      <c r="D155" s="165" t="s">
        <v>195</v>
      </c>
      <c r="F155" s="166" t="s">
        <v>211</v>
      </c>
      <c r="H155" s="167">
        <v>16.100000000000001</v>
      </c>
      <c r="L155" s="164"/>
      <c r="M155" s="168"/>
      <c r="N155" s="169"/>
      <c r="O155" s="169"/>
      <c r="P155" s="169"/>
      <c r="Q155" s="169"/>
      <c r="R155" s="169"/>
      <c r="S155" s="169"/>
      <c r="T155" s="170"/>
      <c r="AT155" s="171" t="s">
        <v>195</v>
      </c>
      <c r="AU155" s="171" t="s">
        <v>121</v>
      </c>
      <c r="AV155" s="13" t="s">
        <v>121</v>
      </c>
      <c r="AW155" s="13" t="s">
        <v>3</v>
      </c>
      <c r="AX155" s="13" t="s">
        <v>74</v>
      </c>
      <c r="AY155" s="171" t="s">
        <v>113</v>
      </c>
    </row>
    <row r="156" spans="1:65" s="2" customFormat="1" ht="21.75" customHeight="1">
      <c r="A156" s="29"/>
      <c r="B156" s="141"/>
      <c r="C156" s="142" t="s">
        <v>212</v>
      </c>
      <c r="D156" s="142" t="s">
        <v>117</v>
      </c>
      <c r="E156" s="143" t="s">
        <v>213</v>
      </c>
      <c r="F156" s="144" t="s">
        <v>214</v>
      </c>
      <c r="G156" s="145" t="s">
        <v>119</v>
      </c>
      <c r="H156" s="146">
        <v>7.5</v>
      </c>
      <c r="I156" s="146"/>
      <c r="J156" s="146">
        <f>ROUND(I156*H156,3)</f>
        <v>0</v>
      </c>
      <c r="K156" s="147"/>
      <c r="L156" s="30"/>
      <c r="M156" s="148" t="s">
        <v>1</v>
      </c>
      <c r="N156" s="149" t="s">
        <v>35</v>
      </c>
      <c r="O156" s="150">
        <v>0.23100999999999999</v>
      </c>
      <c r="P156" s="150">
        <f>O156*H156</f>
        <v>1.732575</v>
      </c>
      <c r="Q156" s="150">
        <v>5.4000000000000001E-4</v>
      </c>
      <c r="R156" s="150">
        <f>Q156*H156</f>
        <v>4.0499999999999998E-3</v>
      </c>
      <c r="S156" s="150">
        <v>0</v>
      </c>
      <c r="T156" s="15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2" t="s">
        <v>189</v>
      </c>
      <c r="AT156" s="152" t="s">
        <v>117</v>
      </c>
      <c r="AU156" s="152" t="s">
        <v>121</v>
      </c>
      <c r="AY156" s="15" t="s">
        <v>113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5" t="s">
        <v>121</v>
      </c>
      <c r="BK156" s="154">
        <f>ROUND(I156*H156,3)</f>
        <v>0</v>
      </c>
      <c r="BL156" s="15" t="s">
        <v>189</v>
      </c>
      <c r="BM156" s="152" t="s">
        <v>215</v>
      </c>
    </row>
    <row r="157" spans="1:65" s="2" customFormat="1" ht="21.75" customHeight="1">
      <c r="A157" s="29"/>
      <c r="B157" s="141"/>
      <c r="C157" s="155" t="s">
        <v>216</v>
      </c>
      <c r="D157" s="155" t="s">
        <v>143</v>
      </c>
      <c r="E157" s="156" t="s">
        <v>208</v>
      </c>
      <c r="F157" s="157" t="s">
        <v>209</v>
      </c>
      <c r="G157" s="158" t="s">
        <v>119</v>
      </c>
      <c r="H157" s="159">
        <v>9</v>
      </c>
      <c r="I157" s="159"/>
      <c r="J157" s="159">
        <f>ROUND(I157*H157,3)</f>
        <v>0</v>
      </c>
      <c r="K157" s="160"/>
      <c r="L157" s="161"/>
      <c r="M157" s="162" t="s">
        <v>1</v>
      </c>
      <c r="N157" s="163" t="s">
        <v>35</v>
      </c>
      <c r="O157" s="150">
        <v>0</v>
      </c>
      <c r="P157" s="150">
        <f>O157*H157</f>
        <v>0</v>
      </c>
      <c r="Q157" s="150">
        <v>4.2500000000000003E-3</v>
      </c>
      <c r="R157" s="150">
        <f>Q157*H157</f>
        <v>3.8250000000000006E-2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193</v>
      </c>
      <c r="AT157" s="152" t="s">
        <v>143</v>
      </c>
      <c r="AU157" s="152" t="s">
        <v>121</v>
      </c>
      <c r="AY157" s="15" t="s">
        <v>113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5" t="s">
        <v>121</v>
      </c>
      <c r="BK157" s="154">
        <f>ROUND(I157*H157,3)</f>
        <v>0</v>
      </c>
      <c r="BL157" s="15" t="s">
        <v>189</v>
      </c>
      <c r="BM157" s="152" t="s">
        <v>217</v>
      </c>
    </row>
    <row r="158" spans="1:65" s="13" customFormat="1">
      <c r="B158" s="164"/>
      <c r="D158" s="165" t="s">
        <v>195</v>
      </c>
      <c r="F158" s="166" t="s">
        <v>218</v>
      </c>
      <c r="H158" s="167">
        <v>9</v>
      </c>
      <c r="L158" s="164"/>
      <c r="M158" s="168"/>
      <c r="N158" s="169"/>
      <c r="O158" s="169"/>
      <c r="P158" s="169"/>
      <c r="Q158" s="169"/>
      <c r="R158" s="169"/>
      <c r="S158" s="169"/>
      <c r="T158" s="170"/>
      <c r="AT158" s="171" t="s">
        <v>195</v>
      </c>
      <c r="AU158" s="171" t="s">
        <v>121</v>
      </c>
      <c r="AV158" s="13" t="s">
        <v>121</v>
      </c>
      <c r="AW158" s="13" t="s">
        <v>3</v>
      </c>
      <c r="AX158" s="13" t="s">
        <v>74</v>
      </c>
      <c r="AY158" s="171" t="s">
        <v>113</v>
      </c>
    </row>
    <row r="159" spans="1:65" s="2" customFormat="1" ht="33" customHeight="1">
      <c r="A159" s="29"/>
      <c r="B159" s="141"/>
      <c r="C159" s="142" t="s">
        <v>219</v>
      </c>
      <c r="D159" s="142" t="s">
        <v>117</v>
      </c>
      <c r="E159" s="143" t="s">
        <v>220</v>
      </c>
      <c r="F159" s="144" t="s">
        <v>221</v>
      </c>
      <c r="G159" s="145" t="s">
        <v>222</v>
      </c>
      <c r="H159" s="146">
        <v>18</v>
      </c>
      <c r="I159" s="146"/>
      <c r="J159" s="146">
        <f>ROUND(I159*H159,3)</f>
        <v>0</v>
      </c>
      <c r="K159" s="147"/>
      <c r="L159" s="30"/>
      <c r="M159" s="148" t="s">
        <v>1</v>
      </c>
      <c r="N159" s="149" t="s">
        <v>35</v>
      </c>
      <c r="O159" s="150">
        <v>0.54315000000000002</v>
      </c>
      <c r="P159" s="150">
        <f>O159*H159</f>
        <v>9.7766999999999999</v>
      </c>
      <c r="Q159" s="150">
        <v>2.0000000000000002E-5</v>
      </c>
      <c r="R159" s="150">
        <f>Q159*H159</f>
        <v>3.6000000000000002E-4</v>
      </c>
      <c r="S159" s="150">
        <v>0</v>
      </c>
      <c r="T159" s="151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2" t="s">
        <v>189</v>
      </c>
      <c r="AT159" s="152" t="s">
        <v>117</v>
      </c>
      <c r="AU159" s="152" t="s">
        <v>121</v>
      </c>
      <c r="AY159" s="15" t="s">
        <v>113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5" t="s">
        <v>121</v>
      </c>
      <c r="BK159" s="154">
        <f>ROUND(I159*H159,3)</f>
        <v>0</v>
      </c>
      <c r="BL159" s="15" t="s">
        <v>189</v>
      </c>
      <c r="BM159" s="152" t="s">
        <v>223</v>
      </c>
    </row>
    <row r="160" spans="1:65" s="2" customFormat="1" ht="16.5" customHeight="1">
      <c r="A160" s="29"/>
      <c r="B160" s="141"/>
      <c r="C160" s="155" t="s">
        <v>224</v>
      </c>
      <c r="D160" s="155" t="s">
        <v>143</v>
      </c>
      <c r="E160" s="156" t="s">
        <v>225</v>
      </c>
      <c r="F160" s="157" t="s">
        <v>226</v>
      </c>
      <c r="G160" s="158" t="s">
        <v>174</v>
      </c>
      <c r="H160" s="159">
        <v>144</v>
      </c>
      <c r="I160" s="159"/>
      <c r="J160" s="159">
        <f>ROUND(I160*H160,3)</f>
        <v>0</v>
      </c>
      <c r="K160" s="160"/>
      <c r="L160" s="161"/>
      <c r="M160" s="162" t="s">
        <v>1</v>
      </c>
      <c r="N160" s="163" t="s">
        <v>35</v>
      </c>
      <c r="O160" s="150">
        <v>0</v>
      </c>
      <c r="P160" s="150">
        <f>O160*H160</f>
        <v>0</v>
      </c>
      <c r="Q160" s="150">
        <v>1.4999999999999999E-4</v>
      </c>
      <c r="R160" s="150">
        <f>Q160*H160</f>
        <v>2.1599999999999998E-2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193</v>
      </c>
      <c r="AT160" s="152" t="s">
        <v>143</v>
      </c>
      <c r="AU160" s="152" t="s">
        <v>121</v>
      </c>
      <c r="AY160" s="15" t="s">
        <v>113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5" t="s">
        <v>121</v>
      </c>
      <c r="BK160" s="154">
        <f>ROUND(I160*H160,3)</f>
        <v>0</v>
      </c>
      <c r="BL160" s="15" t="s">
        <v>189</v>
      </c>
      <c r="BM160" s="152" t="s">
        <v>227</v>
      </c>
    </row>
    <row r="161" spans="1:65" s="2" customFormat="1" ht="21.75" customHeight="1">
      <c r="A161" s="29"/>
      <c r="B161" s="141"/>
      <c r="C161" s="155" t="s">
        <v>228</v>
      </c>
      <c r="D161" s="155" t="s">
        <v>143</v>
      </c>
      <c r="E161" s="156" t="s">
        <v>229</v>
      </c>
      <c r="F161" s="157" t="s">
        <v>230</v>
      </c>
      <c r="G161" s="158" t="s">
        <v>222</v>
      </c>
      <c r="H161" s="159">
        <v>18</v>
      </c>
      <c r="I161" s="159"/>
      <c r="J161" s="159">
        <f>ROUND(I161*H161,3)</f>
        <v>0</v>
      </c>
      <c r="K161" s="160"/>
      <c r="L161" s="161"/>
      <c r="M161" s="162" t="s">
        <v>1</v>
      </c>
      <c r="N161" s="163" t="s">
        <v>35</v>
      </c>
      <c r="O161" s="150">
        <v>0</v>
      </c>
      <c r="P161" s="150">
        <f>O161*H161</f>
        <v>0</v>
      </c>
      <c r="Q161" s="150">
        <v>2.3000000000000001E-4</v>
      </c>
      <c r="R161" s="150">
        <f>Q161*H161</f>
        <v>4.1400000000000005E-3</v>
      </c>
      <c r="S161" s="150">
        <v>0</v>
      </c>
      <c r="T161" s="151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193</v>
      </c>
      <c r="AT161" s="152" t="s">
        <v>143</v>
      </c>
      <c r="AU161" s="152" t="s">
        <v>121</v>
      </c>
      <c r="AY161" s="15" t="s">
        <v>113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5" t="s">
        <v>121</v>
      </c>
      <c r="BK161" s="154">
        <f>ROUND(I161*H161,3)</f>
        <v>0</v>
      </c>
      <c r="BL161" s="15" t="s">
        <v>189</v>
      </c>
      <c r="BM161" s="152" t="s">
        <v>231</v>
      </c>
    </row>
    <row r="162" spans="1:65" s="12" customFormat="1" ht="22.9" customHeight="1">
      <c r="B162" s="129"/>
      <c r="D162" s="130" t="s">
        <v>68</v>
      </c>
      <c r="E162" s="139" t="s">
        <v>232</v>
      </c>
      <c r="F162" s="139" t="s">
        <v>233</v>
      </c>
      <c r="J162" s="140">
        <f>BK162</f>
        <v>0</v>
      </c>
      <c r="L162" s="129"/>
      <c r="M162" s="133"/>
      <c r="N162" s="134"/>
      <c r="O162" s="134"/>
      <c r="P162" s="135">
        <f>P163</f>
        <v>1.3122400000000001</v>
      </c>
      <c r="Q162" s="134"/>
      <c r="R162" s="135">
        <f>R163</f>
        <v>2.2799999999999999E-3</v>
      </c>
      <c r="S162" s="134"/>
      <c r="T162" s="136">
        <f>T163</f>
        <v>0</v>
      </c>
      <c r="AR162" s="130" t="s">
        <v>121</v>
      </c>
      <c r="AT162" s="137" t="s">
        <v>68</v>
      </c>
      <c r="AU162" s="137" t="s">
        <v>74</v>
      </c>
      <c r="AY162" s="130" t="s">
        <v>113</v>
      </c>
      <c r="BK162" s="138">
        <f>BK163</f>
        <v>0</v>
      </c>
    </row>
    <row r="163" spans="1:65" s="2" customFormat="1" ht="21.75" customHeight="1">
      <c r="A163" s="29"/>
      <c r="B163" s="141"/>
      <c r="C163" s="142" t="s">
        <v>234</v>
      </c>
      <c r="D163" s="142" t="s">
        <v>117</v>
      </c>
      <c r="E163" s="143" t="s">
        <v>235</v>
      </c>
      <c r="F163" s="144" t="s">
        <v>236</v>
      </c>
      <c r="G163" s="145" t="s">
        <v>174</v>
      </c>
      <c r="H163" s="146">
        <v>2</v>
      </c>
      <c r="I163" s="146"/>
      <c r="J163" s="146">
        <f>ROUND(I163*H163,3)</f>
        <v>0</v>
      </c>
      <c r="K163" s="147"/>
      <c r="L163" s="30"/>
      <c r="M163" s="148" t="s">
        <v>1</v>
      </c>
      <c r="N163" s="149" t="s">
        <v>35</v>
      </c>
      <c r="O163" s="150">
        <v>0.65612000000000004</v>
      </c>
      <c r="P163" s="150">
        <f>O163*H163</f>
        <v>1.3122400000000001</v>
      </c>
      <c r="Q163" s="150">
        <v>1.14E-3</v>
      </c>
      <c r="R163" s="150">
        <f>Q163*H163</f>
        <v>2.2799999999999999E-3</v>
      </c>
      <c r="S163" s="150">
        <v>0</v>
      </c>
      <c r="T163" s="151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189</v>
      </c>
      <c r="AT163" s="152" t="s">
        <v>117</v>
      </c>
      <c r="AU163" s="152" t="s">
        <v>121</v>
      </c>
      <c r="AY163" s="15" t="s">
        <v>113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5" t="s">
        <v>121</v>
      </c>
      <c r="BK163" s="154">
        <f>ROUND(I163*H163,3)</f>
        <v>0</v>
      </c>
      <c r="BL163" s="15" t="s">
        <v>189</v>
      </c>
      <c r="BM163" s="152" t="s">
        <v>237</v>
      </c>
    </row>
    <row r="164" spans="1:65" s="12" customFormat="1" ht="22.9" customHeight="1">
      <c r="B164" s="129"/>
      <c r="D164" s="130" t="s">
        <v>68</v>
      </c>
      <c r="E164" s="139" t="s">
        <v>238</v>
      </c>
      <c r="F164" s="139" t="s">
        <v>239</v>
      </c>
      <c r="J164" s="140">
        <f>BK164</f>
        <v>0</v>
      </c>
      <c r="L164" s="129"/>
      <c r="M164" s="133"/>
      <c r="N164" s="134"/>
      <c r="O164" s="134"/>
      <c r="P164" s="135">
        <f>SUM(P165:P165)</f>
        <v>11.9178</v>
      </c>
      <c r="Q164" s="134"/>
      <c r="R164" s="135">
        <f>SUM(R165:R165)</f>
        <v>3.5279999999999999E-2</v>
      </c>
      <c r="S164" s="134"/>
      <c r="T164" s="136">
        <f>SUM(T165:T165)</f>
        <v>0</v>
      </c>
      <c r="AR164" s="130" t="s">
        <v>121</v>
      </c>
      <c r="AT164" s="137" t="s">
        <v>68</v>
      </c>
      <c r="AU164" s="137" t="s">
        <v>74</v>
      </c>
      <c r="AY164" s="130" t="s">
        <v>113</v>
      </c>
      <c r="BK164" s="138">
        <f>SUM(BK165:BK165)</f>
        <v>0</v>
      </c>
    </row>
    <row r="165" spans="1:65" s="2" customFormat="1" ht="21.75" customHeight="1">
      <c r="A165" s="29"/>
      <c r="B165" s="141"/>
      <c r="C165" s="142" t="s">
        <v>193</v>
      </c>
      <c r="D165" s="142" t="s">
        <v>117</v>
      </c>
      <c r="E165" s="143" t="s">
        <v>240</v>
      </c>
      <c r="F165" s="144" t="s">
        <v>241</v>
      </c>
      <c r="G165" s="145" t="s">
        <v>222</v>
      </c>
      <c r="H165" s="146">
        <v>18</v>
      </c>
      <c r="I165" s="146"/>
      <c r="J165" s="146">
        <f>ROUND(I165*H165,3)</f>
        <v>0</v>
      </c>
      <c r="K165" s="147"/>
      <c r="L165" s="30"/>
      <c r="M165" s="148" t="s">
        <v>1</v>
      </c>
      <c r="N165" s="149" t="s">
        <v>35</v>
      </c>
      <c r="O165" s="150">
        <v>0.66210000000000002</v>
      </c>
      <c r="P165" s="150">
        <f>O165*H165</f>
        <v>11.9178</v>
      </c>
      <c r="Q165" s="150">
        <v>1.9599999999999999E-3</v>
      </c>
      <c r="R165" s="150">
        <f>Q165*H165</f>
        <v>3.5279999999999999E-2</v>
      </c>
      <c r="S165" s="150">
        <v>0</v>
      </c>
      <c r="T165" s="151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189</v>
      </c>
      <c r="AT165" s="152" t="s">
        <v>117</v>
      </c>
      <c r="AU165" s="152" t="s">
        <v>121</v>
      </c>
      <c r="AY165" s="15" t="s">
        <v>113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5" t="s">
        <v>121</v>
      </c>
      <c r="BK165" s="154">
        <f>ROUND(I165*H165,3)</f>
        <v>0</v>
      </c>
      <c r="BL165" s="15" t="s">
        <v>189</v>
      </c>
      <c r="BM165" s="152" t="s">
        <v>242</v>
      </c>
    </row>
    <row r="166" spans="1:65" s="12" customFormat="1" ht="25.9" customHeight="1">
      <c r="B166" s="129"/>
      <c r="D166" s="130" t="s">
        <v>68</v>
      </c>
      <c r="E166" s="131" t="s">
        <v>243</v>
      </c>
      <c r="F166" s="131" t="s">
        <v>244</v>
      </c>
      <c r="J166" s="132">
        <f>BK166</f>
        <v>0</v>
      </c>
      <c r="L166" s="129"/>
      <c r="M166" s="133"/>
      <c r="N166" s="134"/>
      <c r="O166" s="134"/>
      <c r="P166" s="135">
        <f>P167</f>
        <v>8.48</v>
      </c>
      <c r="Q166" s="134"/>
      <c r="R166" s="135">
        <f>R167</f>
        <v>0</v>
      </c>
      <c r="S166" s="134"/>
      <c r="T166" s="136">
        <f>T167</f>
        <v>0</v>
      </c>
      <c r="AR166" s="130" t="s">
        <v>120</v>
      </c>
      <c r="AT166" s="137" t="s">
        <v>68</v>
      </c>
      <c r="AU166" s="137" t="s">
        <v>69</v>
      </c>
      <c r="AY166" s="130" t="s">
        <v>113</v>
      </c>
      <c r="BK166" s="138">
        <f>BK167</f>
        <v>0</v>
      </c>
    </row>
    <row r="167" spans="1:65" s="2" customFormat="1" ht="21.75" customHeight="1">
      <c r="A167" s="29"/>
      <c r="B167" s="141"/>
      <c r="C167" s="142" t="s">
        <v>245</v>
      </c>
      <c r="D167" s="142" t="s">
        <v>117</v>
      </c>
      <c r="E167" s="143" t="s">
        <v>246</v>
      </c>
      <c r="F167" s="144" t="s">
        <v>247</v>
      </c>
      <c r="G167" s="145" t="s">
        <v>248</v>
      </c>
      <c r="H167" s="146">
        <v>8</v>
      </c>
      <c r="I167" s="146"/>
      <c r="J167" s="146">
        <f>ROUND(I167*H167,3)</f>
        <v>0</v>
      </c>
      <c r="K167" s="147"/>
      <c r="L167" s="30"/>
      <c r="M167" s="148" t="s">
        <v>1</v>
      </c>
      <c r="N167" s="149" t="s">
        <v>35</v>
      </c>
      <c r="O167" s="150">
        <v>1.06</v>
      </c>
      <c r="P167" s="150">
        <f>O167*H167</f>
        <v>8.48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2" t="s">
        <v>249</v>
      </c>
      <c r="AT167" s="152" t="s">
        <v>117</v>
      </c>
      <c r="AU167" s="152" t="s">
        <v>74</v>
      </c>
      <c r="AY167" s="15" t="s">
        <v>113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5" t="s">
        <v>121</v>
      </c>
      <c r="BK167" s="154">
        <f>ROUND(I167*H167,3)</f>
        <v>0</v>
      </c>
      <c r="BL167" s="15" t="s">
        <v>249</v>
      </c>
      <c r="BM167" s="152" t="s">
        <v>250</v>
      </c>
    </row>
    <row r="168" spans="1:65" s="12" customFormat="1" ht="25.9" customHeight="1">
      <c r="B168" s="129"/>
      <c r="D168" s="130" t="s">
        <v>68</v>
      </c>
      <c r="E168" s="131" t="s">
        <v>251</v>
      </c>
      <c r="F168" s="131" t="s">
        <v>252</v>
      </c>
      <c r="J168" s="132">
        <f>BK168</f>
        <v>0</v>
      </c>
      <c r="L168" s="129"/>
      <c r="M168" s="133"/>
      <c r="N168" s="134"/>
      <c r="O168" s="134"/>
      <c r="P168" s="135">
        <f>P169</f>
        <v>0</v>
      </c>
      <c r="Q168" s="134"/>
      <c r="R168" s="135">
        <f>R169</f>
        <v>0</v>
      </c>
      <c r="S168" s="134"/>
      <c r="T168" s="136">
        <f>T169</f>
        <v>0</v>
      </c>
      <c r="AR168" s="130" t="s">
        <v>253</v>
      </c>
      <c r="AT168" s="137" t="s">
        <v>68</v>
      </c>
      <c r="AU168" s="137" t="s">
        <v>69</v>
      </c>
      <c r="AY168" s="130" t="s">
        <v>113</v>
      </c>
      <c r="BK168" s="138">
        <f>BK169</f>
        <v>0</v>
      </c>
    </row>
    <row r="169" spans="1:65" s="2" customFormat="1" ht="16.5" customHeight="1">
      <c r="A169" s="29"/>
      <c r="B169" s="141"/>
      <c r="C169" s="142" t="s">
        <v>254</v>
      </c>
      <c r="D169" s="142" t="s">
        <v>117</v>
      </c>
      <c r="E169" s="143" t="s">
        <v>255</v>
      </c>
      <c r="F169" s="144" t="s">
        <v>256</v>
      </c>
      <c r="G169" s="145" t="s">
        <v>257</v>
      </c>
      <c r="H169" s="146">
        <v>1</v>
      </c>
      <c r="I169" s="146"/>
      <c r="J169" s="146">
        <f>ROUND(I169*H169,3)</f>
        <v>0</v>
      </c>
      <c r="K169" s="147"/>
      <c r="L169" s="30"/>
      <c r="M169" s="172" t="s">
        <v>1</v>
      </c>
      <c r="N169" s="173" t="s">
        <v>35</v>
      </c>
      <c r="O169" s="174">
        <v>0</v>
      </c>
      <c r="P169" s="174">
        <f>O169*H169</f>
        <v>0</v>
      </c>
      <c r="Q169" s="174">
        <v>0</v>
      </c>
      <c r="R169" s="174">
        <f>Q169*H169</f>
        <v>0</v>
      </c>
      <c r="S169" s="174">
        <v>0</v>
      </c>
      <c r="T169" s="175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258</v>
      </c>
      <c r="AT169" s="152" t="s">
        <v>117</v>
      </c>
      <c r="AU169" s="152" t="s">
        <v>74</v>
      </c>
      <c r="AY169" s="15" t="s">
        <v>113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5" t="s">
        <v>121</v>
      </c>
      <c r="BK169" s="154">
        <f>ROUND(I169*H169,3)</f>
        <v>0</v>
      </c>
      <c r="BL169" s="15" t="s">
        <v>258</v>
      </c>
      <c r="BM169" s="152" t="s">
        <v>259</v>
      </c>
    </row>
    <row r="170" spans="1:65" s="2" customFormat="1" ht="6.95" customHeight="1">
      <c r="A170" s="29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25:K169"/>
  <mergeCells count="6">
    <mergeCell ref="E118:H118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3....................</vt:lpstr>
      <vt:lpstr>'3....................'!Názvy_tlače</vt:lpstr>
      <vt:lpstr>'Rekapitulácia stavby'!Názvy_tlače</vt:lpstr>
      <vt:lpstr>'3....................'!Oblasť_tlače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office</dc:creator>
  <cp:lastModifiedBy>EU</cp:lastModifiedBy>
  <cp:lastPrinted>2021-06-02T06:04:24Z</cp:lastPrinted>
  <dcterms:created xsi:type="dcterms:W3CDTF">2021-05-23T09:21:09Z</dcterms:created>
  <dcterms:modified xsi:type="dcterms:W3CDTF">2021-06-02T06:29:31Z</dcterms:modified>
</cp:coreProperties>
</file>