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CPČaUS\Verejne obstaravanie\VO-Stavebné opravy jún 2021\"/>
    </mc:Choice>
  </mc:AlternateContent>
  <bookViews>
    <workbookView xWindow="0" yWindow="0" windowWidth="25125" windowHeight="12300"/>
  </bookViews>
  <sheets>
    <sheet name="Rekapitulácia stavby" sheetId="1" r:id="rId1"/>
    <sheet name="1........................" sheetId="2" r:id="rId2"/>
  </sheets>
  <definedNames>
    <definedName name="_xlnm._FilterDatabase" localSheetId="1" hidden="1">'1........................'!$C$123:$K$150</definedName>
    <definedName name="_xlnm.Print_Titles" localSheetId="1">'1........................'!$123:$123</definedName>
    <definedName name="_xlnm.Print_Titles" localSheetId="0">'Rekapitulácia stavby'!$94:$94</definedName>
    <definedName name="_xlnm.Print_Area" localSheetId="1">'1........................'!$C$4:$J$76,'1........................'!$C$82:$J$107,'1........................'!$C$113:$K$150</definedName>
    <definedName name="_xlnm.Print_Area" localSheetId="0">'Rekapitulácia stavby'!$D$4:$AO$78,'Rekapitulácia stavby'!$C$84:$AQ$101</definedName>
  </definedNames>
  <calcPr calcId="162913"/>
</workbook>
</file>

<file path=xl/calcChain.xml><?xml version="1.0" encoding="utf-8"?>
<calcChain xmlns="http://schemas.openxmlformats.org/spreadsheetml/2006/main">
  <c r="J140" i="2" l="1"/>
  <c r="J139" i="2" s="1"/>
  <c r="BK137" i="2"/>
  <c r="BI137" i="2"/>
  <c r="BH137" i="2"/>
  <c r="BG137" i="2"/>
  <c r="BE137" i="2"/>
  <c r="T137" i="2"/>
  <c r="R137" i="2"/>
  <c r="P137" i="2"/>
  <c r="J137" i="2"/>
  <c r="BF137" i="2" s="1"/>
  <c r="BK136" i="2"/>
  <c r="BI136" i="2"/>
  <c r="BH136" i="2"/>
  <c r="BG136" i="2"/>
  <c r="BE136" i="2"/>
  <c r="T136" i="2"/>
  <c r="R136" i="2"/>
  <c r="P136" i="2"/>
  <c r="J136" i="2"/>
  <c r="BF136" i="2" s="1"/>
  <c r="BK135" i="2"/>
  <c r="BI135" i="2"/>
  <c r="BH135" i="2"/>
  <c r="BG135" i="2"/>
  <c r="BE135" i="2"/>
  <c r="T135" i="2"/>
  <c r="R135" i="2"/>
  <c r="P135" i="2"/>
  <c r="J135" i="2"/>
  <c r="BF135" i="2" s="1"/>
  <c r="BK134" i="2"/>
  <c r="BI134" i="2"/>
  <c r="BH134" i="2"/>
  <c r="BG134" i="2"/>
  <c r="BE134" i="2"/>
  <c r="T134" i="2"/>
  <c r="R134" i="2"/>
  <c r="P134" i="2"/>
  <c r="J134" i="2"/>
  <c r="BF134" i="2" s="1"/>
  <c r="BK133" i="2"/>
  <c r="BI133" i="2"/>
  <c r="BH133" i="2"/>
  <c r="BG133" i="2"/>
  <c r="BE133" i="2"/>
  <c r="T133" i="2"/>
  <c r="R133" i="2"/>
  <c r="P133" i="2"/>
  <c r="J133" i="2"/>
  <c r="BF133" i="2" s="1"/>
  <c r="BK132" i="2"/>
  <c r="BI132" i="2"/>
  <c r="BH132" i="2"/>
  <c r="BG132" i="2"/>
  <c r="BE132" i="2"/>
  <c r="T132" i="2"/>
  <c r="R132" i="2"/>
  <c r="P132" i="2"/>
  <c r="J132" i="2"/>
  <c r="BF132" i="2" s="1"/>
  <c r="BK131" i="2"/>
  <c r="BI131" i="2"/>
  <c r="BH131" i="2"/>
  <c r="BG131" i="2"/>
  <c r="BE131" i="2"/>
  <c r="T131" i="2"/>
  <c r="R131" i="2"/>
  <c r="P131" i="2"/>
  <c r="J131" i="2"/>
  <c r="BF131" i="2" s="1"/>
  <c r="BK129" i="2"/>
  <c r="BI129" i="2"/>
  <c r="BH129" i="2"/>
  <c r="BG129" i="2"/>
  <c r="BE129" i="2"/>
  <c r="T129" i="2"/>
  <c r="R129" i="2"/>
  <c r="P129" i="2"/>
  <c r="J129" i="2"/>
  <c r="BF129" i="2" s="1"/>
  <c r="BK128" i="2"/>
  <c r="BI128" i="2"/>
  <c r="BH128" i="2"/>
  <c r="BG128" i="2"/>
  <c r="BE128" i="2"/>
  <c r="T128" i="2"/>
  <c r="R128" i="2"/>
  <c r="P128" i="2"/>
  <c r="J128" i="2"/>
  <c r="BF128" i="2" s="1"/>
  <c r="BK127" i="2"/>
  <c r="BI127" i="2"/>
  <c r="BH127" i="2"/>
  <c r="BG127" i="2"/>
  <c r="BE127" i="2"/>
  <c r="T127" i="2"/>
  <c r="R127" i="2"/>
  <c r="P127" i="2"/>
  <c r="J127" i="2"/>
  <c r="BF127" i="2" s="1"/>
  <c r="J37" i="2" l="1"/>
  <c r="J36" i="2"/>
  <c r="AY97" i="1" s="1"/>
  <c r="J35" i="2"/>
  <c r="AX97" i="1"/>
  <c r="BI150" i="2"/>
  <c r="BH150" i="2"/>
  <c r="BG150" i="2"/>
  <c r="BE150" i="2"/>
  <c r="T150" i="2"/>
  <c r="T149" i="2" s="1"/>
  <c r="R150" i="2"/>
  <c r="R149" i="2" s="1"/>
  <c r="P150" i="2"/>
  <c r="P149" i="2" s="1"/>
  <c r="BI148" i="2"/>
  <c r="BH148" i="2"/>
  <c r="BG148" i="2"/>
  <c r="BE148" i="2"/>
  <c r="T148" i="2"/>
  <c r="T147" i="2" s="1"/>
  <c r="R148" i="2"/>
  <c r="R147" i="2" s="1"/>
  <c r="P148" i="2"/>
  <c r="P147" i="2" s="1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F118" i="2"/>
  <c r="E116" i="2"/>
  <c r="J29" i="2"/>
  <c r="F87" i="2"/>
  <c r="E85" i="2"/>
  <c r="J22" i="2"/>
  <c r="E22" i="2"/>
  <c r="J121" i="2" s="1"/>
  <c r="J21" i="2"/>
  <c r="J19" i="2"/>
  <c r="E19" i="2"/>
  <c r="J120" i="2" s="1"/>
  <c r="J18" i="2"/>
  <c r="J16" i="2"/>
  <c r="E16" i="2"/>
  <c r="F121" i="2" s="1"/>
  <c r="J15" i="2"/>
  <c r="J13" i="2"/>
  <c r="E13" i="2"/>
  <c r="F120" i="2" s="1"/>
  <c r="J12" i="2"/>
  <c r="J118" i="2"/>
  <c r="L92" i="1"/>
  <c r="AM92" i="1"/>
  <c r="AM91" i="1"/>
  <c r="L91" i="1"/>
  <c r="AM89" i="1"/>
  <c r="L89" i="1"/>
  <c r="L87" i="1"/>
  <c r="L86" i="1"/>
  <c r="AS96" i="1"/>
  <c r="J150" i="2"/>
  <c r="BK148" i="2"/>
  <c r="J148" i="2"/>
  <c r="BK146" i="2"/>
  <c r="J146" i="2"/>
  <c r="BK145" i="2"/>
  <c r="J145" i="2"/>
  <c r="BK144" i="2"/>
  <c r="J144" i="2"/>
  <c r="BK150" i="2"/>
  <c r="AK27" i="1"/>
  <c r="BK126" i="2" l="1"/>
  <c r="J126" i="2" s="1"/>
  <c r="P126" i="2"/>
  <c r="R126" i="2"/>
  <c r="T126" i="2"/>
  <c r="BK130" i="2"/>
  <c r="J130" i="2" s="1"/>
  <c r="J97" i="2" s="1"/>
  <c r="P130" i="2"/>
  <c r="R130" i="2"/>
  <c r="T130" i="2"/>
  <c r="BK143" i="2"/>
  <c r="J143" i="2" s="1"/>
  <c r="P143" i="2"/>
  <c r="R143" i="2"/>
  <c r="T143" i="2"/>
  <c r="J98" i="2"/>
  <c r="F89" i="2"/>
  <c r="F90" i="2"/>
  <c r="BF144" i="2"/>
  <c r="BF145" i="2"/>
  <c r="BF146" i="2"/>
  <c r="BF148" i="2"/>
  <c r="BF150" i="2"/>
  <c r="BK147" i="2"/>
  <c r="J147" i="2" s="1"/>
  <c r="J101" i="2" s="1"/>
  <c r="BK149" i="2"/>
  <c r="J149" i="2" s="1"/>
  <c r="J102" i="2" s="1"/>
  <c r="J87" i="2"/>
  <c r="J89" i="2"/>
  <c r="J90" i="2"/>
  <c r="F33" i="2"/>
  <c r="AZ97" i="1" s="1"/>
  <c r="AZ96" i="1" s="1"/>
  <c r="W32" i="1" s="1"/>
  <c r="J33" i="2"/>
  <c r="AV97" i="1" s="1"/>
  <c r="F36" i="2"/>
  <c r="BC97" i="1" s="1"/>
  <c r="BC96" i="1" s="1"/>
  <c r="W35" i="1" s="1"/>
  <c r="F37" i="2"/>
  <c r="BD97" i="1" s="1"/>
  <c r="BD96" i="1" s="1"/>
  <c r="W36" i="1" s="1"/>
  <c r="F35" i="2"/>
  <c r="BB97" i="1" s="1"/>
  <c r="BB96" i="1" s="1"/>
  <c r="W34" i="1" s="1"/>
  <c r="J100" i="2" l="1"/>
  <c r="J142" i="2"/>
  <c r="J99" i="2" s="1"/>
  <c r="J125" i="2"/>
  <c r="J96" i="2"/>
  <c r="R125" i="2"/>
  <c r="R124" i="2" s="1"/>
  <c r="P125" i="2"/>
  <c r="P124" i="2" s="1"/>
  <c r="AU97" i="1" s="1"/>
  <c r="AU96" i="1" s="1"/>
  <c r="T125" i="2"/>
  <c r="T124" i="2" s="1"/>
  <c r="BK125" i="2"/>
  <c r="J95" i="2" s="1"/>
  <c r="AX96" i="1"/>
  <c r="AV96" i="1"/>
  <c r="AK32" i="1" s="1"/>
  <c r="AY96" i="1"/>
  <c r="J124" i="2" l="1"/>
  <c r="BK124" i="2"/>
  <c r="J94" i="2" s="1"/>
  <c r="J107" i="2" s="1"/>
  <c r="J28" i="2" l="1"/>
  <c r="J30" i="2" l="1"/>
  <c r="AG97" i="1" s="1"/>
  <c r="AG96" i="1" s="1"/>
  <c r="AK26" i="1" s="1"/>
  <c r="AK29" i="1" s="1"/>
  <c r="F34" i="2"/>
  <c r="AG101" i="1" l="1"/>
  <c r="J34" i="2"/>
  <c r="AW97" i="1" s="1"/>
  <c r="AT97" i="1" s="1"/>
  <c r="AN97" i="1" s="1"/>
  <c r="BA97" i="1"/>
  <c r="BA96" i="1" s="1"/>
  <c r="AW96" i="1" l="1"/>
  <c r="W33" i="1"/>
  <c r="J39" i="2"/>
  <c r="AK33" i="1" l="1"/>
  <c r="AK38" i="1" s="1"/>
  <c r="AT96" i="1"/>
  <c r="AN96" i="1" s="1"/>
  <c r="AN101" i="1" s="1"/>
</calcChain>
</file>

<file path=xl/sharedStrings.xml><?xml version="1.0" encoding="utf-8"?>
<sst xmlns="http://schemas.openxmlformats.org/spreadsheetml/2006/main" count="507" uniqueCount="197">
  <si>
    <t>Export Komplet</t>
  </si>
  <si>
    <t/>
  </si>
  <si>
    <t>2.0</t>
  </si>
  <si>
    <t>False</t>
  </si>
  <si>
    <t>{d8a848ec-5487-4484-8730-7a26a754d893}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</si>
  <si>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</si>
  <si>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</si>
  <si>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</si>
  <si>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</si>
  <si>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</si>
  <si>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</si>
  <si>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061</t>
  </si>
  <si>
    <t>Stavba:</t>
  </si>
  <si>
    <t>doplnenie poteru</t>
  </si>
  <si>
    <t>JKSO:</t>
  </si>
  <si>
    <t>KS:</t>
  </si>
  <si>
    <t>Miesto:</t>
  </si>
  <si>
    <t xml:space="preserve"> 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</si>
  <si>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</si>
  <si>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</si>
  <si>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</si>
  <si>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</si>
  <si>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</si>
  <si>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</si>
  <si>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</si>
  <si>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</si>
  <si>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</si>
  <si>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</si>
  <si>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</si>
  <si>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</si>
  <si>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</si>
  <si>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</si>
  <si>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</si>
  <si>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</si>
  <si>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</si>
  <si>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</si>
  <si>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</si>
  <si>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</si>
  <si>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</si>
  <si>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</si>
  <si>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</si>
  <si>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</si>
  <si>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</si>
  <si>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</si>
  <si>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</si>
  <si>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</si>
  <si>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</si>
  <si>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</si>
  <si>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</si>
  <si>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</si>
  <si>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</si>
  <si>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</si>
  <si>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</si>
  <si>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</si>
  <si>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</si>
  <si>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</si>
  <si>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</si>
  <si>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</si>
  <si>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</si>
  <si>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</si>
  <si>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</si>
  <si>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</si>
  <si>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</si>
  <si>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</si>
  <si>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</si>
  <si>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</si>
  <si>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</si>
  <si>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</si>
  <si>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</si>
  <si>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</si>
  <si>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</si>
  <si>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</si>
  <si>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</si>
  <si>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</si>
  <si>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</si>
  <si>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</si>
  <si>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</si>
  <si>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</si>
  <si>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</si>
  <si>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</si>
  <si>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</si>
  <si>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</si>
  <si>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</si>
  <si>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</si>
  <si>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</si>
  <si>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</si>
  <si>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</si>
  <si>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</si>
  <si>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</si>
  <si>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</si>
  <si>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</si>
  <si>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</si>
  <si>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</si>
  <si>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</si>
  <si>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>HZS - Hodinové zúčtovacie sadzby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</si>
  <si>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</si>
  <si>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</si>
  <si>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</si>
  <si>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</si>
  <si>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</si>
  <si>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</si>
  <si>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</si>
  <si>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</si>
  <si>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</si>
  <si>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</si>
  <si>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</si>
  <si>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</si>
  <si>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</si>
  <si>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</si>
  <si>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</si>
  <si>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</si>
  <si>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</si>
  <si>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</si>
  <si>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</si>
  <si>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</si>
  <si>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m2</t>
  </si>
  <si>
    <t>4</t>
  </si>
  <si>
    <t>2</t>
  </si>
  <si>
    <t>M</t>
  </si>
  <si>
    <t>8</t>
  </si>
  <si>
    <t>9</t>
  </si>
  <si>
    <t>Ostatné konštrukcie a práce-búranie</t>
  </si>
  <si>
    <t>t</t>
  </si>
  <si>
    <t>979089012</t>
  </si>
  <si>
    <t>Poplatok za skladovanie - betón, tehly, dlaždice (17 01) ostatné</t>
  </si>
  <si>
    <t>979089712</t>
  </si>
  <si>
    <t>Prenájom kontajneru 5 m3</t>
  </si>
  <si>
    <t>ks</t>
  </si>
  <si>
    <t>Presun hmôt HSV</t>
  </si>
  <si>
    <t>7</t>
  </si>
  <si>
    <t>Presun hmôt pre opravy a údržbu objektov vrátane vonkajších plášťov výšky do 25 m</t>
  </si>
  <si>
    <t>16</t>
  </si>
  <si>
    <t>32</t>
  </si>
  <si>
    <t>m</t>
  </si>
  <si>
    <t>764</t>
  </si>
  <si>
    <t>Konštrukcie klampiarske</t>
  </si>
  <si>
    <t>30</t>
  </si>
  <si>
    <t>764410241</t>
  </si>
  <si>
    <t>Montáž oplechovania parapetov z pozinkovaného PZ plechu, vrátane rohov r.š. 250 mm</t>
  </si>
  <si>
    <t>-338751626</t>
  </si>
  <si>
    <t>31</t>
  </si>
  <si>
    <t>138210000200.S</t>
  </si>
  <si>
    <t>Plech hladký pozinkovaný, hr. 0,60 mm</t>
  </si>
  <si>
    <t>1108471500</t>
  </si>
  <si>
    <t>764454253</t>
  </si>
  <si>
    <t>Zvodové rúry z pozinkovaného PZ plechu, kruhové priemer 100 mm</t>
  </si>
  <si>
    <t>446492931</t>
  </si>
  <si>
    <t>HZS</t>
  </si>
  <si>
    <t>Hodinové zúčtovacie sadzby</t>
  </si>
  <si>
    <t>33</t>
  </si>
  <si>
    <t>HZS000113.S</t>
  </si>
  <si>
    <t>Stavebno montážne práce náročné ucelené - nepredvídané</t>
  </si>
  <si>
    <t>hod</t>
  </si>
  <si>
    <t>512</t>
  </si>
  <si>
    <t>1909089607</t>
  </si>
  <si>
    <t>VRN</t>
  </si>
  <si>
    <t>Vedľajšie rozpočtové náklady</t>
  </si>
  <si>
    <t>5</t>
  </si>
  <si>
    <t>13</t>
  </si>
  <si>
    <t>000700011.S</t>
  </si>
  <si>
    <t xml:space="preserve"> mimostavenisková doprava  materiálov</t>
  </si>
  <si>
    <t>eur</t>
  </si>
  <si>
    <t>1024</t>
  </si>
  <si>
    <t>1519202284</t>
  </si>
  <si>
    <t>610991111.S</t>
  </si>
  <si>
    <t>Zakrývanie výplní vnútorných okenných otvorov, predmetov a konštrukcií</t>
  </si>
  <si>
    <t>-506463540</t>
  </si>
  <si>
    <t>622466111</t>
  </si>
  <si>
    <t>Príprava vonkajšieho podkladu stien BAUMIT, cementový Prednástrek (Baumit Vorspritzer 2 mm), ručné nanášanie</t>
  </si>
  <si>
    <t>1263205474</t>
  </si>
  <si>
    <t>11</t>
  </si>
  <si>
    <t>622466135</t>
  </si>
  <si>
    <t>Vonkajšia omietka stien BAUMIT, vápennocementová, strojné miešanie, ručné nanášanie, Jadrová omietka (GrobPutz), hr. 20 mm</t>
  </si>
  <si>
    <t>813413206</t>
  </si>
  <si>
    <t>941941042.S</t>
  </si>
  <si>
    <t>Montáž lešenia ľahkého pracovného radového s podlahami šírky nad 1,00 do 1,20 m, výšky nad 10 do 30 m</t>
  </si>
  <si>
    <t>-47398613</t>
  </si>
  <si>
    <t>3</t>
  </si>
  <si>
    <t>941941842.S</t>
  </si>
  <si>
    <t>Demontáž lešenia ľahkého pracovného radového s podlahami šírky nad 1,00 do 1,20 m, výšky nad 10 do 30 m</t>
  </si>
  <si>
    <t>-1663699351</t>
  </si>
  <si>
    <t>978036191</t>
  </si>
  <si>
    <t>Otlčenie omietok šľachtených a pod., vonkajších brizolitových, v rozsahu do 100 %,  -0,05000t</t>
  </si>
  <si>
    <t>-1309767801</t>
  </si>
  <si>
    <t>979081111</t>
  </si>
  <si>
    <t>Odvoz sutiny a vybúraných hmôt na skládku do 1 km</t>
  </si>
  <si>
    <t>-952097444</t>
  </si>
  <si>
    <t>979081121</t>
  </si>
  <si>
    <t>Odvoz sutiny a vybúraných hmôt na skládku za každý ďalší 1 km</t>
  </si>
  <si>
    <t>-1374555132</t>
  </si>
  <si>
    <t>143200426</t>
  </si>
  <si>
    <t>337942762</t>
  </si>
  <si>
    <t>998</t>
  </si>
  <si>
    <t>Oprava fasády a dažďových zvodov na objektoch Palisády  22 a 24</t>
  </si>
  <si>
    <t>Dátum: 2.6.2021</t>
  </si>
  <si>
    <t>Miesto: Palisády 22 a 24, Bratislava</t>
  </si>
  <si>
    <t>Miesto:  Palisády 22 a 24,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</si>
</sst>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theme="4" tint="-0.249977111117893"/>
      <name val="Arial CE"/>
      <family val="2"/>
      <charset val="238"/>
    </font>
    <font>
      <b/>
      <sz val="11"/>
      <color theme="4" tint="-0.249977111117893"/>
      <name val="Arial CE"/>
      <family val="2"/>
      <charset val="238"/>
    </font>
    <font>
      <b/>
      <sz val="12"/>
      <color rgb="FF003366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color rgb="FF96969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0" fillId="4" borderId="0" xfId="0" applyNumberFormat="1" applyFont="1" applyFill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167" fontId="32" fillId="0" borderId="0" xfId="0" applyNumberFormat="1" applyFont="1" applyBorder="1" applyAlignment="1" applyProtection="1">
      <alignment vertical="center"/>
      <protection locked="0"/>
    </xf>
    <xf numFmtId="167" fontId="33" fillId="0" borderId="0" xfId="0" applyNumberFormat="1" applyFont="1" applyBorder="1" applyAlignment="1" applyProtection="1">
      <alignment vertical="center"/>
      <protection locked="0"/>
    </xf>
    <xf numFmtId="167" fontId="34" fillId="0" borderId="0" xfId="0" applyNumberFormat="1" applyFont="1" applyAlignment="1"/>
    <xf numFmtId="0" fontId="30" fillId="0" borderId="18" xfId="0" applyFont="1" applyBorder="1" applyAlignment="1" applyProtection="1">
      <alignment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49" fontId="29" fillId="0" borderId="23" xfId="0" applyNumberFormat="1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167" fontId="29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0" fillId="4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>
      <selection activeCell="N9" sqref="N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4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210" t="s">
        <v>11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211" t="s">
        <v>193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18" t="s">
        <v>196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AK8" s="23" t="s">
        <v>194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17</v>
      </c>
      <c r="AK11" s="23" t="s">
        <v>20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21</v>
      </c>
      <c r="AK13" s="23" t="s">
        <v>19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17</v>
      </c>
      <c r="AK14" s="23" t="s">
        <v>20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22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17</v>
      </c>
      <c r="AK17" s="23" t="s">
        <v>20</v>
      </c>
      <c r="AN17" s="21" t="s">
        <v>1</v>
      </c>
      <c r="AR17" s="17"/>
      <c r="BS17" s="14" t="s">
        <v>23</v>
      </c>
    </row>
    <row r="18" spans="1:71" s="1" customFormat="1" ht="6.95" customHeight="1">
      <c r="B18" s="17"/>
      <c r="AR18" s="17"/>
      <c r="BS18" s="14" t="s">
        <v>24</v>
      </c>
    </row>
    <row r="19" spans="1:71" s="1" customFormat="1" ht="12" customHeight="1">
      <c r="B19" s="17"/>
      <c r="D19" s="23" t="s">
        <v>25</v>
      </c>
      <c r="AK19" s="23" t="s">
        <v>19</v>
      </c>
      <c r="AN19" s="21" t="s">
        <v>1</v>
      </c>
      <c r="AR19" s="17"/>
      <c r="BS19" s="14" t="s">
        <v>24</v>
      </c>
    </row>
    <row r="20" spans="1:71" s="1" customFormat="1" ht="18.399999999999999" customHeight="1">
      <c r="B20" s="17"/>
      <c r="E20" s="21" t="s">
        <v>17</v>
      </c>
      <c r="AK20" s="23" t="s">
        <v>20</v>
      </c>
      <c r="AN20" s="21" t="s">
        <v>1</v>
      </c>
      <c r="AR20" s="17"/>
      <c r="BS20" s="14" t="s">
        <v>23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26</v>
      </c>
      <c r="AR22" s="17"/>
    </row>
    <row r="23" spans="1:71" s="1" customFormat="1" ht="16.5" customHeight="1">
      <c r="B23" s="17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1" customFormat="1" ht="14.45" customHeight="1">
      <c r="B26" s="17"/>
      <c r="D26" s="26" t="s">
        <v>27</v>
      </c>
      <c r="AK26" s="213">
        <f>ROUND(AG96,2)</f>
        <v>0</v>
      </c>
      <c r="AL26" s="205"/>
      <c r="AM26" s="205"/>
      <c r="AN26" s="205"/>
      <c r="AO26" s="205"/>
      <c r="AR26" s="17"/>
    </row>
    <row r="27" spans="1:71" s="1" customFormat="1" ht="14.45" customHeight="1">
      <c r="B27" s="17"/>
      <c r="D27" s="26" t="s">
        <v>28</v>
      </c>
      <c r="AK27" s="213">
        <f>ROUND(AG99, 2)</f>
        <v>0</v>
      </c>
      <c r="AL27" s="213"/>
      <c r="AM27" s="213"/>
      <c r="AN27" s="213"/>
      <c r="AO27" s="213"/>
      <c r="AR27" s="17"/>
    </row>
    <row r="28" spans="1:71" s="2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9"/>
      <c r="BE28" s="28"/>
    </row>
    <row r="29" spans="1:71" s="2" customFormat="1" ht="25.9" customHeight="1">
      <c r="A29" s="28"/>
      <c r="B29" s="29"/>
      <c r="C29" s="28"/>
      <c r="D29" s="30" t="s">
        <v>29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208">
        <f>ROUND(AK26 + AK27, 2)</f>
        <v>0</v>
      </c>
      <c r="AL29" s="209"/>
      <c r="AM29" s="209"/>
      <c r="AN29" s="209"/>
      <c r="AO29" s="209"/>
      <c r="AP29" s="28"/>
      <c r="AQ29" s="28"/>
      <c r="AR29" s="29"/>
      <c r="BE29" s="28"/>
    </row>
    <row r="30" spans="1:7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9"/>
      <c r="BE30" s="28"/>
    </row>
    <row r="31" spans="1:71" s="2" customFormat="1" ht="12.75">
      <c r="A31" s="28"/>
      <c r="B31" s="29"/>
      <c r="C31" s="28"/>
      <c r="D31" s="28"/>
      <c r="E31" s="28"/>
      <c r="F31" s="28"/>
      <c r="G31" s="28"/>
      <c r="H31" s="28"/>
      <c r="I31" s="28"/>
      <c r="J31" s="28"/>
      <c r="K31" s="28"/>
      <c r="L31" s="180" t="s">
        <v>30</v>
      </c>
      <c r="M31" s="180"/>
      <c r="N31" s="180"/>
      <c r="O31" s="180"/>
      <c r="P31" s="180"/>
      <c r="Q31" s="28"/>
      <c r="R31" s="28"/>
      <c r="S31" s="28"/>
      <c r="T31" s="28"/>
      <c r="U31" s="28"/>
      <c r="V31" s="28"/>
      <c r="W31" s="180" t="s">
        <v>31</v>
      </c>
      <c r="X31" s="180"/>
      <c r="Y31" s="180"/>
      <c r="Z31" s="180"/>
      <c r="AA31" s="180"/>
      <c r="AB31" s="180"/>
      <c r="AC31" s="180"/>
      <c r="AD31" s="180"/>
      <c r="AE31" s="180"/>
      <c r="AF31" s="28"/>
      <c r="AG31" s="28"/>
      <c r="AH31" s="28"/>
      <c r="AI31" s="28"/>
      <c r="AJ31" s="28"/>
      <c r="AK31" s="180" t="s">
        <v>32</v>
      </c>
      <c r="AL31" s="180"/>
      <c r="AM31" s="180"/>
      <c r="AN31" s="180"/>
      <c r="AO31" s="180"/>
      <c r="AP31" s="28"/>
      <c r="AQ31" s="28"/>
      <c r="AR31" s="29"/>
      <c r="BE31" s="28"/>
    </row>
    <row r="32" spans="1:71" s="3" customFormat="1" ht="14.45" customHeight="1">
      <c r="B32" s="33"/>
      <c r="D32" s="23" t="s">
        <v>33</v>
      </c>
      <c r="F32" s="23" t="s">
        <v>34</v>
      </c>
      <c r="L32" s="183">
        <v>0.2</v>
      </c>
      <c r="M32" s="182"/>
      <c r="N32" s="182"/>
      <c r="O32" s="182"/>
      <c r="P32" s="182"/>
      <c r="W32" s="181">
        <f>ROUND(AZ96 + SUM(CD99),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f>ROUND(AV96 + SUM(BY99), 2)</f>
        <v>0</v>
      </c>
      <c r="AL32" s="182"/>
      <c r="AM32" s="182"/>
      <c r="AN32" s="182"/>
      <c r="AO32" s="182"/>
      <c r="AR32" s="33"/>
    </row>
    <row r="33" spans="1:57" s="3" customFormat="1" ht="14.45" customHeight="1">
      <c r="B33" s="33"/>
      <c r="F33" s="23" t="s">
        <v>35</v>
      </c>
      <c r="L33" s="183">
        <v>0.2</v>
      </c>
      <c r="M33" s="182"/>
      <c r="N33" s="182"/>
      <c r="O33" s="182"/>
      <c r="P33" s="182"/>
      <c r="W33" s="181">
        <f>ROUND(BA96 + SUM(CE99),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f>ROUND(AW96 + SUM(BZ99), 2)</f>
        <v>0</v>
      </c>
      <c r="AL33" s="182"/>
      <c r="AM33" s="182"/>
      <c r="AN33" s="182"/>
      <c r="AO33" s="182"/>
      <c r="AR33" s="33"/>
    </row>
    <row r="34" spans="1:57" s="3" customFormat="1" ht="14.45" hidden="1" customHeight="1">
      <c r="B34" s="33"/>
      <c r="F34" s="23" t="s">
        <v>36</v>
      </c>
      <c r="L34" s="183">
        <v>0.2</v>
      </c>
      <c r="M34" s="182"/>
      <c r="N34" s="182"/>
      <c r="O34" s="182"/>
      <c r="P34" s="182"/>
      <c r="W34" s="181">
        <f>ROUND(BB96 + SUM(CF99), 2)</f>
        <v>0</v>
      </c>
      <c r="X34" s="182"/>
      <c r="Y34" s="182"/>
      <c r="Z34" s="182"/>
      <c r="AA34" s="182"/>
      <c r="AB34" s="182"/>
      <c r="AC34" s="182"/>
      <c r="AD34" s="182"/>
      <c r="AE34" s="182"/>
      <c r="AK34" s="181">
        <v>0</v>
      </c>
      <c r="AL34" s="182"/>
      <c r="AM34" s="182"/>
      <c r="AN34" s="182"/>
      <c r="AO34" s="182"/>
      <c r="AR34" s="33"/>
    </row>
    <row r="35" spans="1:57" s="3" customFormat="1" ht="14.45" hidden="1" customHeight="1">
      <c r="B35" s="33"/>
      <c r="F35" s="23" t="s">
        <v>37</v>
      </c>
      <c r="L35" s="183">
        <v>0.2</v>
      </c>
      <c r="M35" s="182"/>
      <c r="N35" s="182"/>
      <c r="O35" s="182"/>
      <c r="P35" s="182"/>
      <c r="W35" s="181">
        <f>ROUND(BC96 + SUM(CG99), 2)</f>
        <v>0</v>
      </c>
      <c r="X35" s="182"/>
      <c r="Y35" s="182"/>
      <c r="Z35" s="182"/>
      <c r="AA35" s="182"/>
      <c r="AB35" s="182"/>
      <c r="AC35" s="182"/>
      <c r="AD35" s="182"/>
      <c r="AE35" s="182"/>
      <c r="AK35" s="181">
        <v>0</v>
      </c>
      <c r="AL35" s="182"/>
      <c r="AM35" s="182"/>
      <c r="AN35" s="182"/>
      <c r="AO35" s="182"/>
      <c r="AR35" s="33"/>
    </row>
    <row r="36" spans="1:57" s="3" customFormat="1" ht="14.45" hidden="1" customHeight="1">
      <c r="B36" s="33"/>
      <c r="F36" s="23" t="s">
        <v>38</v>
      </c>
      <c r="L36" s="183">
        <v>0</v>
      </c>
      <c r="M36" s="182"/>
      <c r="N36" s="182"/>
      <c r="O36" s="182"/>
      <c r="P36" s="182"/>
      <c r="W36" s="181">
        <f>ROUND(BD96 + SUM(CH99), 2)</f>
        <v>0</v>
      </c>
      <c r="X36" s="182"/>
      <c r="Y36" s="182"/>
      <c r="Z36" s="182"/>
      <c r="AA36" s="182"/>
      <c r="AB36" s="182"/>
      <c r="AC36" s="182"/>
      <c r="AD36" s="182"/>
      <c r="AE36" s="182"/>
      <c r="AK36" s="181">
        <v>0</v>
      </c>
      <c r="AL36" s="182"/>
      <c r="AM36" s="182"/>
      <c r="AN36" s="182"/>
      <c r="AO36" s="182"/>
      <c r="AR36" s="33"/>
    </row>
    <row r="37" spans="1:57" s="2" customFormat="1" ht="6.9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2" customFormat="1" ht="25.9" customHeight="1">
      <c r="A38" s="28"/>
      <c r="B38" s="29"/>
      <c r="C38" s="34"/>
      <c r="D38" s="35" t="s">
        <v>39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 t="s">
        <v>40</v>
      </c>
      <c r="U38" s="36"/>
      <c r="V38" s="36"/>
      <c r="W38" s="36"/>
      <c r="X38" s="184" t="s">
        <v>41</v>
      </c>
      <c r="Y38" s="185"/>
      <c r="Z38" s="185"/>
      <c r="AA38" s="185"/>
      <c r="AB38" s="185"/>
      <c r="AC38" s="36"/>
      <c r="AD38" s="36"/>
      <c r="AE38" s="36"/>
      <c r="AF38" s="36"/>
      <c r="AG38" s="36"/>
      <c r="AH38" s="36"/>
      <c r="AI38" s="36"/>
      <c r="AJ38" s="36"/>
      <c r="AK38" s="186">
        <f>SUM(AK29:AK36)</f>
        <v>0</v>
      </c>
      <c r="AL38" s="185"/>
      <c r="AM38" s="185"/>
      <c r="AN38" s="185"/>
      <c r="AO38" s="187"/>
      <c r="AP38" s="34"/>
      <c r="AQ38" s="34"/>
      <c r="AR38" s="29"/>
      <c r="BE38" s="28"/>
    </row>
    <row r="39" spans="1:57" s="2" customFormat="1" ht="6.95" customHeight="1">
      <c r="A39" s="28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9"/>
      <c r="BE39" s="28"/>
    </row>
    <row r="40" spans="1:57" s="2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9"/>
      <c r="BE40" s="28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2" customFormat="1" ht="14.45" customHeight="1">
      <c r="B47" s="38"/>
      <c r="D47" s="39" t="s">
        <v>42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9" t="s">
        <v>43</v>
      </c>
      <c r="AI47" s="40"/>
      <c r="AJ47" s="40"/>
      <c r="AK47" s="40"/>
      <c r="AL47" s="40"/>
      <c r="AM47" s="40"/>
      <c r="AN47" s="40"/>
      <c r="AO47" s="40"/>
      <c r="AR47" s="38"/>
    </row>
    <row r="48" spans="1:57">
      <c r="B48" s="17"/>
      <c r="AR48" s="17"/>
    </row>
    <row r="49" spans="1:57">
      <c r="B49" s="17"/>
      <c r="AR49" s="17"/>
    </row>
    <row r="50" spans="1:57" s="179" customFormat="1">
      <c r="B50" s="17"/>
      <c r="AR50" s="17"/>
    </row>
    <row r="51" spans="1:57" s="179" customFormat="1">
      <c r="B51" s="17"/>
      <c r="AR51" s="17"/>
    </row>
    <row r="52" spans="1:57" s="179" customFormat="1">
      <c r="B52" s="17"/>
      <c r="AR52" s="17"/>
    </row>
    <row r="53" spans="1:57" s="179" customFormat="1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>
      <c r="B60" s="17"/>
      <c r="AR60" s="17"/>
    </row>
    <row r="61" spans="1:57">
      <c r="B61" s="17"/>
      <c r="AR61" s="17"/>
    </row>
    <row r="62" spans="1:57" s="2" customFormat="1" ht="12.75">
      <c r="A62" s="28"/>
      <c r="B62" s="29"/>
      <c r="C62" s="28"/>
      <c r="D62" s="41" t="s">
        <v>44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41" t="s">
        <v>45</v>
      </c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41" t="s">
        <v>44</v>
      </c>
      <c r="AI62" s="31"/>
      <c r="AJ62" s="31"/>
      <c r="AK62" s="31"/>
      <c r="AL62" s="31"/>
      <c r="AM62" s="41" t="s">
        <v>45</v>
      </c>
      <c r="AN62" s="31"/>
      <c r="AO62" s="31"/>
      <c r="AP62" s="28"/>
      <c r="AQ62" s="28"/>
      <c r="AR62" s="29"/>
      <c r="BE62" s="28"/>
    </row>
    <row r="63" spans="1:57">
      <c r="B63" s="17"/>
      <c r="AR63" s="17"/>
    </row>
    <row r="64" spans="1:57">
      <c r="B64" s="17"/>
      <c r="AR64" s="17"/>
    </row>
    <row r="65" spans="1:57">
      <c r="B65" s="17"/>
      <c r="AR65" s="17"/>
    </row>
    <row r="66" spans="1:57" s="2" customFormat="1" ht="12.75">
      <c r="A66" s="28"/>
      <c r="B66" s="29"/>
      <c r="C66" s="28"/>
      <c r="D66" s="39" t="s">
        <v>46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39" t="s">
        <v>47</v>
      </c>
      <c r="AI66" s="42"/>
      <c r="AJ66" s="42"/>
      <c r="AK66" s="42"/>
      <c r="AL66" s="42"/>
      <c r="AM66" s="42"/>
      <c r="AN66" s="42"/>
      <c r="AO66" s="42"/>
      <c r="AP66" s="28"/>
      <c r="AQ66" s="28"/>
      <c r="AR66" s="29"/>
      <c r="BE66" s="28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>
      <c r="B75" s="17"/>
      <c r="AR75" s="17"/>
    </row>
    <row r="76" spans="1:57">
      <c r="B76" s="17"/>
      <c r="AR76" s="17"/>
    </row>
    <row r="77" spans="1:57" s="2" customFormat="1" ht="12.75">
      <c r="A77" s="28"/>
      <c r="B77" s="29"/>
      <c r="C77" s="28"/>
      <c r="D77" s="41" t="s">
        <v>44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41" t="s">
        <v>45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41" t="s">
        <v>44</v>
      </c>
      <c r="AI77" s="31"/>
      <c r="AJ77" s="31"/>
      <c r="AK77" s="31"/>
      <c r="AL77" s="31"/>
      <c r="AM77" s="41" t="s">
        <v>45</v>
      </c>
      <c r="AN77" s="31"/>
      <c r="AO77" s="31"/>
      <c r="AP77" s="28"/>
      <c r="AQ77" s="28"/>
      <c r="AR77" s="29"/>
      <c r="BE77" s="28"/>
    </row>
    <row r="78" spans="1:57" s="2" customFormat="1">
      <c r="A78" s="28"/>
      <c r="B78" s="29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9"/>
      <c r="BE78" s="28"/>
    </row>
    <row r="79" spans="1:57" s="2" customFormat="1" ht="6.95" customHeight="1">
      <c r="A79" s="28"/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29"/>
      <c r="BE79" s="28"/>
    </row>
    <row r="83" spans="1:90" s="2" customFormat="1" ht="6.95" customHeight="1">
      <c r="A83" s="28"/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29"/>
      <c r="BE83" s="28"/>
    </row>
    <row r="84" spans="1:90" s="2" customFormat="1" ht="24.95" customHeight="1">
      <c r="A84" s="28"/>
      <c r="B84" s="29"/>
      <c r="C84" s="18" t="s">
        <v>48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9"/>
      <c r="BE84" s="28"/>
    </row>
    <row r="85" spans="1:90" s="2" customFormat="1" ht="6.95" customHeight="1">
      <c r="A85" s="28"/>
      <c r="B85" s="29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9"/>
      <c r="BE85" s="28"/>
    </row>
    <row r="86" spans="1:90" s="4" customFormat="1" ht="12" customHeight="1">
      <c r="B86" s="47"/>
      <c r="C86" s="23" t="s">
        <v>10</v>
      </c>
      <c r="L86" s="4" t="str">
        <f>K5</f>
        <v>061</v>
      </c>
      <c r="AR86" s="47"/>
    </row>
    <row r="87" spans="1:90" s="5" customFormat="1" ht="36.950000000000003" customHeight="1">
      <c r="B87" s="48"/>
      <c r="C87" s="49" t="s">
        <v>12</v>
      </c>
      <c r="L87" s="188" t="str">
        <f>K6</f>
        <v>Oprava fasády a dažďových zvodov na objektoch Palisády  22 a 24</v>
      </c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R87" s="48"/>
    </row>
    <row r="88" spans="1:90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0" s="2" customFormat="1" ht="12" customHeight="1">
      <c r="A89" s="28"/>
      <c r="B89" s="29"/>
      <c r="C89" s="23" t="s">
        <v>16</v>
      </c>
      <c r="D89" s="28"/>
      <c r="E89" s="28"/>
      <c r="F89" s="28"/>
      <c r="G89" s="28"/>
      <c r="H89" s="28"/>
      <c r="I89" s="28"/>
      <c r="J89" s="28"/>
      <c r="K89" s="28"/>
      <c r="L89" s="50" t="str">
        <f>IF(K8="","",K8)</f>
        <v/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3" t="s">
        <v>194</v>
      </c>
      <c r="AJ89" s="28"/>
      <c r="AK89" s="28"/>
      <c r="AL89" s="28"/>
      <c r="AM89" s="190" t="str">
        <f>IF(AN8= "","",AN8)</f>
        <v/>
      </c>
      <c r="AN89" s="190"/>
      <c r="AO89" s="28"/>
      <c r="AP89" s="28"/>
      <c r="AQ89" s="28"/>
      <c r="AR89" s="29"/>
      <c r="BE89" s="28"/>
    </row>
    <row r="90" spans="1:90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9"/>
      <c r="BE90" s="28"/>
    </row>
    <row r="91" spans="1:90" s="2" customFormat="1" ht="15.2" customHeight="1">
      <c r="A91" s="28"/>
      <c r="B91" s="29"/>
      <c r="C91" s="23" t="s">
        <v>18</v>
      </c>
      <c r="D91" s="28"/>
      <c r="E91" s="28"/>
      <c r="F91" s="28"/>
      <c r="G91" s="28"/>
      <c r="H91" s="28"/>
      <c r="I91" s="28"/>
      <c r="J91" s="28"/>
      <c r="K91" s="28"/>
      <c r="L91" s="4" t="str">
        <f>IF(E11= "","",E11)</f>
        <v xml:space="preserve"> </v>
      </c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3" t="s">
        <v>22</v>
      </c>
      <c r="AJ91" s="28"/>
      <c r="AK91" s="28"/>
      <c r="AL91" s="28"/>
      <c r="AM91" s="191" t="str">
        <f>IF(E17="","",E17)</f>
        <v xml:space="preserve"> </v>
      </c>
      <c r="AN91" s="192"/>
      <c r="AO91" s="192"/>
      <c r="AP91" s="192"/>
      <c r="AQ91" s="28"/>
      <c r="AR91" s="29"/>
      <c r="AS91" s="194" t="s">
        <v>49</v>
      </c>
      <c r="AT91" s="195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8"/>
    </row>
    <row r="92" spans="1:90" s="2" customFormat="1" ht="15.2" customHeight="1">
      <c r="A92" s="28"/>
      <c r="B92" s="29"/>
      <c r="C92" s="23" t="s">
        <v>21</v>
      </c>
      <c r="D92" s="28"/>
      <c r="E92" s="28"/>
      <c r="F92" s="28"/>
      <c r="G92" s="28"/>
      <c r="H92" s="28"/>
      <c r="I92" s="28"/>
      <c r="J92" s="28"/>
      <c r="K92" s="28"/>
      <c r="L92" s="4" t="str">
        <f>IF(E14="","",E14)</f>
        <v xml:space="preserve"> 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3" t="s">
        <v>25</v>
      </c>
      <c r="AJ92" s="28"/>
      <c r="AK92" s="28"/>
      <c r="AL92" s="28"/>
      <c r="AM92" s="191" t="str">
        <f>IF(E20="","",E20)</f>
        <v xml:space="preserve"> </v>
      </c>
      <c r="AN92" s="192"/>
      <c r="AO92" s="192"/>
      <c r="AP92" s="192"/>
      <c r="AQ92" s="28"/>
      <c r="AR92" s="29"/>
      <c r="AS92" s="196"/>
      <c r="AT92" s="197"/>
      <c r="AU92" s="54"/>
      <c r="AV92" s="54"/>
      <c r="AW92" s="54"/>
      <c r="AX92" s="54"/>
      <c r="AY92" s="54"/>
      <c r="AZ92" s="54"/>
      <c r="BA92" s="54"/>
      <c r="BB92" s="54"/>
      <c r="BC92" s="54"/>
      <c r="BD92" s="55"/>
      <c r="BE92" s="28"/>
    </row>
    <row r="93" spans="1:90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196"/>
      <c r="AT93" s="197"/>
      <c r="AU93" s="54"/>
      <c r="AV93" s="54"/>
      <c r="AW93" s="54"/>
      <c r="AX93" s="54"/>
      <c r="AY93" s="54"/>
      <c r="AZ93" s="54"/>
      <c r="BA93" s="54"/>
      <c r="BB93" s="54"/>
      <c r="BC93" s="54"/>
      <c r="BD93" s="55"/>
      <c r="BE93" s="28"/>
    </row>
    <row r="94" spans="1:90" s="2" customFormat="1" ht="29.25" customHeight="1">
      <c r="A94" s="28"/>
      <c r="B94" s="29"/>
      <c r="C94" s="198" t="s">
        <v>50</v>
      </c>
      <c r="D94" s="199"/>
      <c r="E94" s="199"/>
      <c r="F94" s="199"/>
      <c r="G94" s="199"/>
      <c r="H94" s="56"/>
      <c r="I94" s="200" t="s">
        <v>51</v>
      </c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201" t="s">
        <v>52</v>
      </c>
      <c r="AH94" s="199"/>
      <c r="AI94" s="199"/>
      <c r="AJ94" s="199"/>
      <c r="AK94" s="199"/>
      <c r="AL94" s="199"/>
      <c r="AM94" s="199"/>
      <c r="AN94" s="200" t="s">
        <v>53</v>
      </c>
      <c r="AO94" s="199"/>
      <c r="AP94" s="202"/>
      <c r="AQ94" s="57" t="s">
        <v>54</v>
      </c>
      <c r="AR94" s="29"/>
      <c r="AS94" s="58" t="s">
        <v>55</v>
      </c>
      <c r="AT94" s="59" t="s">
        <v>56</v>
      </c>
      <c r="AU94" s="59" t="s">
        <v>57</v>
      </c>
      <c r="AV94" s="59" t="s">
        <v>58</v>
      </c>
      <c r="AW94" s="59" t="s">
        <v>59</v>
      </c>
      <c r="AX94" s="59" t="s">
        <v>60</v>
      </c>
      <c r="AY94" s="59" t="s">
        <v>61</v>
      </c>
      <c r="AZ94" s="59" t="s">
        <v>62</v>
      </c>
      <c r="BA94" s="59" t="s">
        <v>63</v>
      </c>
      <c r="BB94" s="59" t="s">
        <v>64</v>
      </c>
      <c r="BC94" s="59" t="s">
        <v>65</v>
      </c>
      <c r="BD94" s="60" t="s">
        <v>66</v>
      </c>
      <c r="BE94" s="28"/>
    </row>
    <row r="95" spans="1:90" s="2" customFormat="1" ht="10.9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9"/>
      <c r="AS95" s="61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3"/>
      <c r="BE95" s="28"/>
    </row>
    <row r="96" spans="1:90" s="6" customFormat="1" ht="32.450000000000003" customHeight="1">
      <c r="B96" s="64"/>
      <c r="C96" s="65" t="s">
        <v>67</v>
      </c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215">
        <f>ROUND(AG97,2)</f>
        <v>0</v>
      </c>
      <c r="AH96" s="215"/>
      <c r="AI96" s="215"/>
      <c r="AJ96" s="215"/>
      <c r="AK96" s="215"/>
      <c r="AL96" s="215"/>
      <c r="AM96" s="215"/>
      <c r="AN96" s="193">
        <f>SUM(AG96,AT96)</f>
        <v>0</v>
      </c>
      <c r="AO96" s="193"/>
      <c r="AP96" s="193"/>
      <c r="AQ96" s="68" t="s">
        <v>1</v>
      </c>
      <c r="AR96" s="64"/>
      <c r="AS96" s="69">
        <f>ROUND(AS97,2)</f>
        <v>0</v>
      </c>
      <c r="AT96" s="70">
        <f>ROUND(SUM(AV96:AW96),2)</f>
        <v>0</v>
      </c>
      <c r="AU96" s="71">
        <f>ROUND(AU97,5)</f>
        <v>214.93010000000001</v>
      </c>
      <c r="AV96" s="70">
        <f>ROUND(AZ96*L32,2)</f>
        <v>0</v>
      </c>
      <c r="AW96" s="70">
        <f>ROUND(BA96*L33,2)</f>
        <v>0</v>
      </c>
      <c r="AX96" s="70">
        <f>ROUND(BB96*L32,2)</f>
        <v>0</v>
      </c>
      <c r="AY96" s="70">
        <f>ROUND(BC96*L33,2)</f>
        <v>0</v>
      </c>
      <c r="AZ96" s="70">
        <f>ROUND(AZ97,2)</f>
        <v>0</v>
      </c>
      <c r="BA96" s="70">
        <f>ROUND(BA97,2)</f>
        <v>0</v>
      </c>
      <c r="BB96" s="70">
        <f>ROUND(BB97,2)</f>
        <v>0</v>
      </c>
      <c r="BC96" s="70">
        <f>ROUND(BC97,2)</f>
        <v>0</v>
      </c>
      <c r="BD96" s="72">
        <f>ROUND(BD97,2)</f>
        <v>0</v>
      </c>
      <c r="BS96" s="73" t="s">
        <v>68</v>
      </c>
      <c r="BT96" s="73" t="s">
        <v>69</v>
      </c>
      <c r="BV96" s="73" t="s">
        <v>70</v>
      </c>
      <c r="BW96" s="73" t="s">
        <v>4</v>
      </c>
      <c r="BX96" s="73" t="s">
        <v>71</v>
      </c>
      <c r="CL96" s="73" t="s">
        <v>1</v>
      </c>
    </row>
    <row r="97" spans="1:90" s="7" customFormat="1" ht="16.5" customHeight="1">
      <c r="A97" s="74" t="s">
        <v>72</v>
      </c>
      <c r="B97" s="75"/>
      <c r="C97" s="76"/>
      <c r="D97" s="214" t="s">
        <v>11</v>
      </c>
      <c r="E97" s="214"/>
      <c r="F97" s="214"/>
      <c r="G97" s="214"/>
      <c r="H97" s="214"/>
      <c r="I97" s="77"/>
      <c r="J97" s="214" t="s">
        <v>13</v>
      </c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06">
        <f>'1........................'!J30</f>
        <v>0</v>
      </c>
      <c r="AH97" s="207"/>
      <c r="AI97" s="207"/>
      <c r="AJ97" s="207"/>
      <c r="AK97" s="207"/>
      <c r="AL97" s="207"/>
      <c r="AM97" s="207"/>
      <c r="AN97" s="206">
        <f>SUM(AG97,AT97)</f>
        <v>0</v>
      </c>
      <c r="AO97" s="207"/>
      <c r="AP97" s="207"/>
      <c r="AQ97" s="78" t="s">
        <v>73</v>
      </c>
      <c r="AR97" s="75"/>
      <c r="AS97" s="79">
        <v>0</v>
      </c>
      <c r="AT97" s="80">
        <f>ROUND(SUM(AV97:AW97),2)</f>
        <v>0</v>
      </c>
      <c r="AU97" s="81">
        <f>'1........................'!P124</f>
        <v>214.93009999999998</v>
      </c>
      <c r="AV97" s="80">
        <f>'1........................'!J33</f>
        <v>0</v>
      </c>
      <c r="AW97" s="80">
        <f>'1........................'!J34</f>
        <v>0</v>
      </c>
      <c r="AX97" s="80">
        <f>'1........................'!J35</f>
        <v>0</v>
      </c>
      <c r="AY97" s="80">
        <f>'1........................'!J36</f>
        <v>0</v>
      </c>
      <c r="AZ97" s="80">
        <f>'1........................'!F33</f>
        <v>0</v>
      </c>
      <c r="BA97" s="80">
        <f>'1........................'!F34</f>
        <v>0</v>
      </c>
      <c r="BB97" s="80">
        <f>'1........................'!F35</f>
        <v>0</v>
      </c>
      <c r="BC97" s="80">
        <f>'1........................'!F36</f>
        <v>0</v>
      </c>
      <c r="BD97" s="82">
        <f>'1........................'!F37</f>
        <v>0</v>
      </c>
      <c r="BT97" s="83" t="s">
        <v>74</v>
      </c>
      <c r="BU97" s="83" t="s">
        <v>75</v>
      </c>
      <c r="BV97" s="83" t="s">
        <v>70</v>
      </c>
      <c r="BW97" s="83" t="s">
        <v>4</v>
      </c>
      <c r="BX97" s="83" t="s">
        <v>71</v>
      </c>
      <c r="CL97" s="83" t="s">
        <v>1</v>
      </c>
    </row>
    <row r="98" spans="1:90">
      <c r="B98" s="17"/>
      <c r="AR98" s="17"/>
    </row>
    <row r="99" spans="1:90" s="2" customFormat="1" ht="30" customHeight="1">
      <c r="A99" s="28"/>
      <c r="B99" s="29"/>
      <c r="C99" s="65" t="s">
        <v>76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193">
        <v>0</v>
      </c>
      <c r="AH99" s="193"/>
      <c r="AI99" s="193"/>
      <c r="AJ99" s="193"/>
      <c r="AK99" s="193"/>
      <c r="AL99" s="193"/>
      <c r="AM99" s="193"/>
      <c r="AN99" s="193">
        <v>0</v>
      </c>
      <c r="AO99" s="193"/>
      <c r="AP99" s="193"/>
      <c r="AQ99" s="84"/>
      <c r="AR99" s="29"/>
      <c r="AS99" s="58" t="s">
        <v>77</v>
      </c>
      <c r="AT99" s="59" t="s">
        <v>78</v>
      </c>
      <c r="AU99" s="59" t="s">
        <v>33</v>
      </c>
      <c r="AV99" s="60" t="s">
        <v>56</v>
      </c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90" s="2" customFormat="1" ht="10.9" customHeight="1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  <row r="101" spans="1:90" s="2" customFormat="1" ht="30" customHeight="1">
      <c r="A101" s="28"/>
      <c r="B101" s="29"/>
      <c r="C101" s="85" t="s">
        <v>79</v>
      </c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203">
        <f>ROUND(AG96 + AG99, 2)</f>
        <v>0</v>
      </c>
      <c r="AH101" s="203"/>
      <c r="AI101" s="203"/>
      <c r="AJ101" s="203"/>
      <c r="AK101" s="203"/>
      <c r="AL101" s="203"/>
      <c r="AM101" s="203"/>
      <c r="AN101" s="203">
        <f>ROUND(AN96 + AN99, 2)</f>
        <v>0</v>
      </c>
      <c r="AO101" s="203"/>
      <c r="AP101" s="203"/>
      <c r="AQ101" s="86"/>
      <c r="AR101" s="29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  <row r="102" spans="1:90" s="2" customFormat="1" ht="6.95" customHeight="1">
      <c r="A102" s="28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29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</row>
  </sheetData>
  <mergeCells count="47">
    <mergeCell ref="D8:Y8"/>
    <mergeCell ref="AG99:AM99"/>
    <mergeCell ref="AN99:AP99"/>
    <mergeCell ref="AG101:AM101"/>
    <mergeCell ref="AN101:AP101"/>
    <mergeCell ref="AR2:BE2"/>
    <mergeCell ref="AN97:AP97"/>
    <mergeCell ref="AG97:AM97"/>
    <mergeCell ref="AK29:AO29"/>
    <mergeCell ref="K5:AO5"/>
    <mergeCell ref="K6:AO6"/>
    <mergeCell ref="E23:AN23"/>
    <mergeCell ref="AK26:AO26"/>
    <mergeCell ref="AK27:AO27"/>
    <mergeCell ref="D97:H97"/>
    <mergeCell ref="J97:AF97"/>
    <mergeCell ref="AG96:AM96"/>
    <mergeCell ref="AN96:AP96"/>
    <mergeCell ref="AS91:AT93"/>
    <mergeCell ref="AM92:AP92"/>
    <mergeCell ref="C94:G94"/>
    <mergeCell ref="I94:AF94"/>
    <mergeCell ref="AG94:AM94"/>
    <mergeCell ref="AN94:AP94"/>
    <mergeCell ref="X38:AB38"/>
    <mergeCell ref="AK38:AO38"/>
    <mergeCell ref="L87:AO87"/>
    <mergeCell ref="AM89:AN89"/>
    <mergeCell ref="AM91:AP91"/>
    <mergeCell ref="W35:AE35"/>
    <mergeCell ref="AK35:AO35"/>
    <mergeCell ref="L35:P35"/>
    <mergeCell ref="W36:AE36"/>
    <mergeCell ref="AK36:AO36"/>
    <mergeCell ref="L36:P36"/>
    <mergeCell ref="W33:AE33"/>
    <mergeCell ref="AK33:AO33"/>
    <mergeCell ref="L33:P33"/>
    <mergeCell ref="W34:AE34"/>
    <mergeCell ref="AK34:AO34"/>
    <mergeCell ref="L34:P34"/>
    <mergeCell ref="L31:P31"/>
    <mergeCell ref="W31:AE31"/>
    <mergeCell ref="AK31:AO31"/>
    <mergeCell ref="W32:AE32"/>
    <mergeCell ref="AK32:AO32"/>
    <mergeCell ref="L32:P32"/>
  </mergeCells>
  <hyperlinks>
    <hyperlink ref="A97" location="'061 - doplnenie poteru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1"/>
  <sheetViews>
    <sheetView showGridLines="0" workbookViewId="0">
      <selection activeCell="D10" sqref="D10:F1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8"/>
    </row>
    <row r="2" spans="1:46" s="1" customFormat="1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80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8"/>
      <c r="B6" s="29"/>
      <c r="C6" s="28"/>
      <c r="D6" s="23" t="s">
        <v>12</v>
      </c>
      <c r="E6" s="28"/>
      <c r="F6" s="28"/>
      <c r="G6" s="28"/>
      <c r="H6" s="28"/>
      <c r="I6" s="28"/>
      <c r="J6" s="28"/>
      <c r="K6" s="28"/>
      <c r="L6" s="3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6" s="2" customFormat="1" ht="16.5" customHeight="1">
      <c r="A7" s="28"/>
      <c r="B7" s="29"/>
      <c r="C7" s="28"/>
      <c r="D7" s="28"/>
      <c r="E7" s="217" t="s">
        <v>193</v>
      </c>
      <c r="F7" s="216"/>
      <c r="G7" s="216"/>
      <c r="H7" s="216"/>
      <c r="I7" s="28"/>
      <c r="J7" s="28"/>
      <c r="K7" s="28"/>
      <c r="L7" s="3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6" s="2" customFormat="1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2" customHeight="1">
      <c r="A9" s="28"/>
      <c r="B9" s="29"/>
      <c r="C9" s="28"/>
      <c r="D9" s="23" t="s">
        <v>14</v>
      </c>
      <c r="E9" s="28"/>
      <c r="F9" s="21" t="s">
        <v>1</v>
      </c>
      <c r="G9" s="28"/>
      <c r="H9" s="28"/>
      <c r="I9" s="23" t="s">
        <v>15</v>
      </c>
      <c r="J9" s="21" t="s">
        <v>1</v>
      </c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18" t="s">
        <v>195</v>
      </c>
      <c r="E10" s="218"/>
      <c r="F10" s="218"/>
      <c r="G10" s="28"/>
      <c r="H10" s="28"/>
      <c r="I10" s="23" t="s">
        <v>194</v>
      </c>
      <c r="J10" s="51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0.9" customHeight="1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3" t="s">
        <v>18</v>
      </c>
      <c r="E12" s="28"/>
      <c r="F12" s="28"/>
      <c r="G12" s="28"/>
      <c r="H12" s="28"/>
      <c r="I12" s="23" t="s">
        <v>19</v>
      </c>
      <c r="J12" s="21" t="str">
        <f>IF('Rekapitulácia stavby'!AN10="","",'Rekapitulácia stavby'!AN10)</f>
        <v/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8" customHeight="1">
      <c r="A13" s="28"/>
      <c r="B13" s="29"/>
      <c r="C13" s="28"/>
      <c r="D13" s="28"/>
      <c r="E13" s="21" t="str">
        <f>IF('Rekapitulácia stavby'!E11="","",'Rekapitulácia stavby'!E11)</f>
        <v xml:space="preserve"> </v>
      </c>
      <c r="F13" s="28"/>
      <c r="G13" s="28"/>
      <c r="H13" s="28"/>
      <c r="I13" s="23" t="s">
        <v>20</v>
      </c>
      <c r="J13" s="21" t="str">
        <f>IF('Rekapitulácia stavby'!AN11="","",'Rekapitulácia stavby'!AN11)</f>
        <v/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6.95" customHeight="1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29"/>
      <c r="C15" s="28"/>
      <c r="D15" s="23" t="s">
        <v>21</v>
      </c>
      <c r="E15" s="28"/>
      <c r="F15" s="28"/>
      <c r="G15" s="28"/>
      <c r="H15" s="28"/>
      <c r="I15" s="23" t="s">
        <v>19</v>
      </c>
      <c r="J15" s="21" t="str">
        <f>'Rekapitulácia stavby'!AN13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8" customHeight="1">
      <c r="A16" s="28"/>
      <c r="B16" s="29"/>
      <c r="C16" s="28"/>
      <c r="D16" s="28"/>
      <c r="E16" s="210" t="str">
        <f>'Rekapitulácia stavby'!E14</f>
        <v xml:space="preserve"> </v>
      </c>
      <c r="F16" s="210"/>
      <c r="G16" s="210"/>
      <c r="H16" s="210"/>
      <c r="I16" s="23" t="s">
        <v>20</v>
      </c>
      <c r="J16" s="21" t="str">
        <f>'Rekapitulácia stavby'!AN14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6.95" customHeight="1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29"/>
      <c r="C18" s="28"/>
      <c r="D18" s="23" t="s">
        <v>22</v>
      </c>
      <c r="E18" s="28"/>
      <c r="F18" s="28"/>
      <c r="G18" s="28"/>
      <c r="H18" s="28"/>
      <c r="I18" s="23" t="s">
        <v>19</v>
      </c>
      <c r="J18" s="21" t="str">
        <f>IF('Rekapitulácia stavby'!AN16="","",'Rekapitulácia stavby'!AN16)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29"/>
      <c r="C19" s="28"/>
      <c r="D19" s="28"/>
      <c r="E19" s="21" t="str">
        <f>IF('Rekapitulácia stavby'!E17="","",'Rekapitulácia stavby'!E17)</f>
        <v xml:space="preserve"> </v>
      </c>
      <c r="F19" s="28"/>
      <c r="G19" s="28"/>
      <c r="H19" s="28"/>
      <c r="I19" s="23" t="s">
        <v>20</v>
      </c>
      <c r="J19" s="21" t="str">
        <f>IF('Rekapitulácia stavby'!AN17="","",'Rekapitulácia stavby'!AN17)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29"/>
      <c r="C21" s="28"/>
      <c r="D21" s="23" t="s">
        <v>25</v>
      </c>
      <c r="E21" s="28"/>
      <c r="F21" s="28"/>
      <c r="G21" s="28"/>
      <c r="H21" s="28"/>
      <c r="I21" s="23" t="s">
        <v>19</v>
      </c>
      <c r="J21" s="21" t="str">
        <f>IF('Rekapitulácia stavby'!AN19="","",'Rekapitulácia stavby'!AN19)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29"/>
      <c r="C22" s="28"/>
      <c r="D22" s="28"/>
      <c r="E22" s="21" t="str">
        <f>IF('Rekapitulácia stavby'!E20="","",'Rekapitulácia stavby'!E20)</f>
        <v xml:space="preserve"> </v>
      </c>
      <c r="F22" s="28"/>
      <c r="G22" s="28"/>
      <c r="H22" s="28"/>
      <c r="I22" s="23" t="s">
        <v>20</v>
      </c>
      <c r="J22" s="21" t="str">
        <f>IF('Rekapitulácia stavby'!AN20="","",'Rekapitulácia stavby'!AN20)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29"/>
      <c r="C24" s="28"/>
      <c r="D24" s="23" t="s">
        <v>26</v>
      </c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8" customFormat="1" ht="16.5" customHeight="1">
      <c r="A25" s="90"/>
      <c r="B25" s="91"/>
      <c r="C25" s="90"/>
      <c r="D25" s="90"/>
      <c r="E25" s="212" t="s">
        <v>1</v>
      </c>
      <c r="F25" s="212"/>
      <c r="G25" s="212"/>
      <c r="H25" s="212"/>
      <c r="I25" s="90"/>
      <c r="J25" s="90"/>
      <c r="K25" s="90"/>
      <c r="L25" s="92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62"/>
      <c r="E27" s="62"/>
      <c r="F27" s="62"/>
      <c r="G27" s="62"/>
      <c r="H27" s="62"/>
      <c r="I27" s="62"/>
      <c r="J27" s="62"/>
      <c r="K27" s="62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4.45" customHeight="1">
      <c r="A28" s="28"/>
      <c r="B28" s="29"/>
      <c r="C28" s="28"/>
      <c r="D28" s="21" t="s">
        <v>81</v>
      </c>
      <c r="E28" s="28"/>
      <c r="F28" s="28"/>
      <c r="G28" s="28"/>
      <c r="H28" s="28"/>
      <c r="I28" s="28"/>
      <c r="J28" s="27">
        <f>J94</f>
        <v>0</v>
      </c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14.45" customHeight="1">
      <c r="A29" s="28"/>
      <c r="B29" s="29"/>
      <c r="C29" s="28"/>
      <c r="D29" s="26" t="s">
        <v>82</v>
      </c>
      <c r="E29" s="28"/>
      <c r="F29" s="28"/>
      <c r="G29" s="28"/>
      <c r="H29" s="28"/>
      <c r="I29" s="28"/>
      <c r="J29" s="27">
        <f>J105</f>
        <v>0</v>
      </c>
      <c r="K29" s="28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29"/>
      <c r="C30" s="28"/>
      <c r="D30" s="93" t="s">
        <v>29</v>
      </c>
      <c r="E30" s="28"/>
      <c r="F30" s="28"/>
      <c r="G30" s="28"/>
      <c r="H30" s="28"/>
      <c r="I30" s="28"/>
      <c r="J30" s="67">
        <f>ROUND(J28 + J29,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8"/>
      <c r="E32" s="28"/>
      <c r="F32" s="32" t="s">
        <v>31</v>
      </c>
      <c r="G32" s="28"/>
      <c r="H32" s="28"/>
      <c r="I32" s="32" t="s">
        <v>30</v>
      </c>
      <c r="J32" s="32" t="s">
        <v>32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94" t="s">
        <v>33</v>
      </c>
      <c r="E33" s="23" t="s">
        <v>34</v>
      </c>
      <c r="F33" s="95">
        <f>ROUND((SUM(BE105:BE106) + SUM(BE124:BE150)),  2)</f>
        <v>0</v>
      </c>
      <c r="G33" s="28"/>
      <c r="H33" s="28"/>
      <c r="I33" s="96">
        <v>0.2</v>
      </c>
      <c r="J33" s="95">
        <f>ROUND(((SUM(BE105:BE106) + SUM(BE124:BE150))*I33),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29"/>
      <c r="C34" s="28"/>
      <c r="D34" s="28"/>
      <c r="E34" s="23" t="s">
        <v>35</v>
      </c>
      <c r="F34" s="95">
        <f>J28</f>
        <v>0</v>
      </c>
      <c r="G34" s="28"/>
      <c r="H34" s="28"/>
      <c r="I34" s="96">
        <v>0.2</v>
      </c>
      <c r="J34" s="95">
        <f>F34/100*20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3" t="s">
        <v>36</v>
      </c>
      <c r="F35" s="95">
        <f>ROUND((SUM(BG105:BG106) + SUM(BG124:BG150)),  2)</f>
        <v>0</v>
      </c>
      <c r="G35" s="28"/>
      <c r="H35" s="28"/>
      <c r="I35" s="96">
        <v>0.2</v>
      </c>
      <c r="J35" s="95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3" t="s">
        <v>37</v>
      </c>
      <c r="F36" s="95">
        <f>ROUND((SUM(BH105:BH106) + SUM(BH124:BH150)),  2)</f>
        <v>0</v>
      </c>
      <c r="G36" s="28"/>
      <c r="H36" s="28"/>
      <c r="I36" s="96">
        <v>0.2</v>
      </c>
      <c r="J36" s="95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3" t="s">
        <v>38</v>
      </c>
      <c r="F37" s="95">
        <f>ROUND((SUM(BI105:BI106) + SUM(BI124:BI150)),  2)</f>
        <v>0</v>
      </c>
      <c r="G37" s="28"/>
      <c r="H37" s="28"/>
      <c r="I37" s="96">
        <v>0</v>
      </c>
      <c r="J37" s="95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29"/>
      <c r="C39" s="86"/>
      <c r="D39" s="97" t="s">
        <v>39</v>
      </c>
      <c r="E39" s="56"/>
      <c r="F39" s="56"/>
      <c r="G39" s="98" t="s">
        <v>40</v>
      </c>
      <c r="H39" s="99" t="s">
        <v>41</v>
      </c>
      <c r="I39" s="56"/>
      <c r="J39" s="100">
        <f>SUM(J30:J37)</f>
        <v>0</v>
      </c>
      <c r="K39" s="101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8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3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29"/>
      <c r="C61" s="28"/>
      <c r="D61" s="41" t="s">
        <v>44</v>
      </c>
      <c r="E61" s="31"/>
      <c r="F61" s="102" t="s">
        <v>45</v>
      </c>
      <c r="G61" s="41" t="s">
        <v>44</v>
      </c>
      <c r="H61" s="31"/>
      <c r="I61" s="31"/>
      <c r="J61" s="103" t="s">
        <v>45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29"/>
      <c r="C65" s="28"/>
      <c r="D65" s="39" t="s">
        <v>46</v>
      </c>
      <c r="E65" s="42"/>
      <c r="F65" s="42"/>
      <c r="G65" s="39" t="s">
        <v>47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29"/>
      <c r="C76" s="28"/>
      <c r="D76" s="41" t="s">
        <v>44</v>
      </c>
      <c r="E76" s="31"/>
      <c r="F76" s="102" t="s">
        <v>45</v>
      </c>
      <c r="G76" s="41" t="s">
        <v>44</v>
      </c>
      <c r="H76" s="31"/>
      <c r="I76" s="31"/>
      <c r="J76" s="103" t="s">
        <v>45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18" t="s">
        <v>83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3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28"/>
      <c r="D85" s="28"/>
      <c r="E85" s="188" t="str">
        <f>E7</f>
        <v>Oprava fasády a dažďových zvodov na objektoch Palisády  22 a 24</v>
      </c>
      <c r="F85" s="216"/>
      <c r="G85" s="216"/>
      <c r="H85" s="216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2" customHeight="1">
      <c r="A87" s="28"/>
      <c r="B87" s="29"/>
      <c r="C87" s="23" t="s">
        <v>16</v>
      </c>
      <c r="D87" s="28"/>
      <c r="E87" s="28"/>
      <c r="F87" s="21">
        <f>F10</f>
        <v>0</v>
      </c>
      <c r="G87" s="28"/>
      <c r="H87" s="28"/>
      <c r="I87" s="23" t="s">
        <v>194</v>
      </c>
      <c r="J87" s="51" t="str">
        <f>IF(J10="","",J10)</f>
        <v/>
      </c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5.2" customHeight="1">
      <c r="A89" s="28"/>
      <c r="B89" s="29"/>
      <c r="C89" s="23" t="s">
        <v>18</v>
      </c>
      <c r="D89" s="28"/>
      <c r="E89" s="28"/>
      <c r="F89" s="21" t="str">
        <f>E13</f>
        <v xml:space="preserve"> </v>
      </c>
      <c r="G89" s="28"/>
      <c r="H89" s="28"/>
      <c r="I89" s="23" t="s">
        <v>22</v>
      </c>
      <c r="J89" s="24" t="str">
        <f>E19</f>
        <v xml:space="preserve"> 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15.2" customHeight="1">
      <c r="A90" s="28"/>
      <c r="B90" s="29"/>
      <c r="C90" s="23" t="s">
        <v>21</v>
      </c>
      <c r="D90" s="28"/>
      <c r="E90" s="28"/>
      <c r="F90" s="21" t="str">
        <f>IF(E16="","",E16)</f>
        <v xml:space="preserve"> </v>
      </c>
      <c r="G90" s="28"/>
      <c r="H90" s="28"/>
      <c r="I90" s="23" t="s">
        <v>25</v>
      </c>
      <c r="J90" s="24" t="str">
        <f>E22</f>
        <v xml:space="preserve"> </v>
      </c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0.3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29.25" customHeight="1">
      <c r="A92" s="28"/>
      <c r="B92" s="29"/>
      <c r="C92" s="104" t="s">
        <v>84</v>
      </c>
      <c r="D92" s="86"/>
      <c r="E92" s="86"/>
      <c r="F92" s="86"/>
      <c r="G92" s="86"/>
      <c r="H92" s="86"/>
      <c r="I92" s="86"/>
      <c r="J92" s="105" t="s">
        <v>85</v>
      </c>
      <c r="K92" s="86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2.9" customHeight="1">
      <c r="A94" s="28"/>
      <c r="B94" s="29"/>
      <c r="C94" s="106" t="s">
        <v>86</v>
      </c>
      <c r="D94" s="28"/>
      <c r="E94" s="28"/>
      <c r="F94" s="28"/>
      <c r="G94" s="28"/>
      <c r="H94" s="28"/>
      <c r="I94" s="28"/>
      <c r="J94" s="67">
        <f>J124</f>
        <v>0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U94" s="14" t="s">
        <v>87</v>
      </c>
    </row>
    <row r="95" spans="1:47" s="9" customFormat="1" ht="24.95" customHeight="1">
      <c r="B95" s="107"/>
      <c r="D95" s="108" t="s">
        <v>88</v>
      </c>
      <c r="E95" s="109"/>
      <c r="F95" s="109"/>
      <c r="G95" s="109"/>
      <c r="H95" s="109"/>
      <c r="I95" s="109"/>
      <c r="J95" s="110">
        <f>J125</f>
        <v>0</v>
      </c>
      <c r="L95" s="107"/>
    </row>
    <row r="96" spans="1:47" s="10" customFormat="1" ht="19.899999999999999" customHeight="1">
      <c r="B96" s="111"/>
      <c r="D96" s="112" t="s">
        <v>89</v>
      </c>
      <c r="E96" s="113"/>
      <c r="F96" s="113"/>
      <c r="G96" s="113"/>
      <c r="H96" s="113"/>
      <c r="I96" s="113"/>
      <c r="J96" s="114">
        <f>J126</f>
        <v>0</v>
      </c>
      <c r="L96" s="111"/>
    </row>
    <row r="97" spans="1:31" s="10" customFormat="1" ht="19.899999999999999" customHeight="1">
      <c r="B97" s="111"/>
      <c r="D97" s="112" t="s">
        <v>90</v>
      </c>
      <c r="E97" s="113"/>
      <c r="F97" s="113"/>
      <c r="G97" s="113"/>
      <c r="H97" s="113"/>
      <c r="I97" s="113"/>
      <c r="J97" s="114">
        <f>J130</f>
        <v>0</v>
      </c>
      <c r="L97" s="111"/>
    </row>
    <row r="98" spans="1:31" s="10" customFormat="1" ht="19.899999999999999" customHeight="1">
      <c r="B98" s="111"/>
      <c r="D98" s="112" t="s">
        <v>91</v>
      </c>
      <c r="E98" s="113"/>
      <c r="F98" s="113"/>
      <c r="G98" s="113"/>
      <c r="H98" s="113"/>
      <c r="I98" s="113"/>
      <c r="J98" s="114">
        <f>J135</f>
        <v>0</v>
      </c>
      <c r="L98" s="111"/>
    </row>
    <row r="99" spans="1:31" s="9" customFormat="1" ht="24.95" customHeight="1">
      <c r="B99" s="107"/>
      <c r="D99" s="108" t="s">
        <v>92</v>
      </c>
      <c r="E99" s="109"/>
      <c r="F99" s="109"/>
      <c r="G99" s="109"/>
      <c r="H99" s="109"/>
      <c r="I99" s="109"/>
      <c r="J99" s="110">
        <f>J142</f>
        <v>0</v>
      </c>
      <c r="L99" s="107"/>
    </row>
    <row r="100" spans="1:31" s="10" customFormat="1" ht="19.899999999999999" customHeight="1">
      <c r="B100" s="111"/>
      <c r="D100" s="112" t="s">
        <v>93</v>
      </c>
      <c r="E100" s="113"/>
      <c r="F100" s="113"/>
      <c r="G100" s="113"/>
      <c r="H100" s="113"/>
      <c r="I100" s="113"/>
      <c r="J100" s="114">
        <f>J143</f>
        <v>0</v>
      </c>
      <c r="L100" s="111"/>
    </row>
    <row r="101" spans="1:31" s="9" customFormat="1" ht="24.95" customHeight="1">
      <c r="B101" s="107"/>
      <c r="D101" s="108" t="s">
        <v>94</v>
      </c>
      <c r="E101" s="109"/>
      <c r="F101" s="109"/>
      <c r="G101" s="109"/>
      <c r="H101" s="109"/>
      <c r="I101" s="109"/>
      <c r="J101" s="110">
        <f>J147</f>
        <v>0</v>
      </c>
      <c r="L101" s="107"/>
    </row>
    <row r="102" spans="1:31" s="9" customFormat="1" ht="24.95" customHeight="1">
      <c r="B102" s="107"/>
      <c r="D102" s="108" t="s">
        <v>95</v>
      </c>
      <c r="E102" s="109"/>
      <c r="F102" s="109"/>
      <c r="G102" s="109"/>
      <c r="H102" s="109"/>
      <c r="I102" s="109"/>
      <c r="J102" s="110">
        <f>J149</f>
        <v>0</v>
      </c>
      <c r="L102" s="107"/>
    </row>
    <row r="103" spans="1:31" s="2" customFormat="1" ht="21.75" customHeight="1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3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5" customHeight="1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28"/>
      <c r="L104" s="3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s="2" customFormat="1" ht="29.25" customHeight="1">
      <c r="A105" s="28"/>
      <c r="B105" s="29"/>
      <c r="C105" s="106" t="s">
        <v>96</v>
      </c>
      <c r="D105" s="28"/>
      <c r="E105" s="28"/>
      <c r="F105" s="28"/>
      <c r="G105" s="28"/>
      <c r="H105" s="28"/>
      <c r="I105" s="28"/>
      <c r="J105" s="115">
        <v>0</v>
      </c>
      <c r="K105" s="28"/>
      <c r="L105" s="38"/>
      <c r="N105" s="116" t="s">
        <v>33</v>
      </c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18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29.25" customHeight="1">
      <c r="A107" s="28"/>
      <c r="B107" s="29"/>
      <c r="C107" s="85" t="s">
        <v>79</v>
      </c>
      <c r="D107" s="86"/>
      <c r="E107" s="86"/>
      <c r="F107" s="86"/>
      <c r="G107" s="86"/>
      <c r="H107" s="86"/>
      <c r="I107" s="86"/>
      <c r="J107" s="87">
        <f>ROUND(J94+J105,2)</f>
        <v>0</v>
      </c>
      <c r="K107" s="86"/>
      <c r="L107" s="3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s="2" customFormat="1" ht="6.95" customHeight="1">
      <c r="A108" s="28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12" spans="1:31" s="2" customFormat="1" ht="6.95" customHeight="1">
      <c r="A112" s="28"/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24.95" customHeight="1">
      <c r="A113" s="28"/>
      <c r="B113" s="29"/>
      <c r="C113" s="18" t="s">
        <v>97</v>
      </c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6.95" customHeight="1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2" customHeight="1">
      <c r="A115" s="28"/>
      <c r="B115" s="29"/>
      <c r="C115" s="23" t="s">
        <v>12</v>
      </c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6.5" customHeight="1">
      <c r="A116" s="28"/>
      <c r="B116" s="29"/>
      <c r="C116" s="28"/>
      <c r="D116" s="28"/>
      <c r="E116" s="188" t="str">
        <f>E7</f>
        <v>Oprava fasády a dažďových zvodov na objektoch Palisády  22 a 24</v>
      </c>
      <c r="F116" s="216"/>
      <c r="G116" s="216"/>
      <c r="H116" s="216"/>
      <c r="I116" s="28"/>
      <c r="J116" s="28"/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2" customHeight="1">
      <c r="A118" s="28"/>
      <c r="B118" s="29"/>
      <c r="C118" s="23" t="s">
        <v>16</v>
      </c>
      <c r="D118" s="28"/>
      <c r="E118" s="28"/>
      <c r="F118" s="21">
        <f>F10</f>
        <v>0</v>
      </c>
      <c r="G118" s="28"/>
      <c r="H118" s="28"/>
      <c r="I118" s="23" t="s">
        <v>194</v>
      </c>
      <c r="J118" s="51" t="str">
        <f>IF(J10="","",J10)</f>
        <v/>
      </c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6.95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2" customHeight="1">
      <c r="A120" s="28"/>
      <c r="B120" s="29"/>
      <c r="C120" s="23" t="s">
        <v>18</v>
      </c>
      <c r="D120" s="28"/>
      <c r="E120" s="28"/>
      <c r="F120" s="21" t="str">
        <f>E13</f>
        <v xml:space="preserve"> </v>
      </c>
      <c r="G120" s="28"/>
      <c r="H120" s="28"/>
      <c r="I120" s="23" t="s">
        <v>22</v>
      </c>
      <c r="J120" s="24" t="str">
        <f>E19</f>
        <v xml:space="preserve"> </v>
      </c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3" t="s">
        <v>21</v>
      </c>
      <c r="D121" s="28"/>
      <c r="E121" s="28"/>
      <c r="F121" s="21" t="str">
        <f>IF(E16="","",E16)</f>
        <v xml:space="preserve"> </v>
      </c>
      <c r="G121" s="28"/>
      <c r="H121" s="28"/>
      <c r="I121" s="23" t="s">
        <v>25</v>
      </c>
      <c r="J121" s="24" t="str">
        <f>E22</f>
        <v xml:space="preserve"> </v>
      </c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0.35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11" customFormat="1" ht="29.25" customHeight="1">
      <c r="A123" s="117"/>
      <c r="B123" s="118"/>
      <c r="C123" s="119" t="s">
        <v>98</v>
      </c>
      <c r="D123" s="120" t="s">
        <v>54</v>
      </c>
      <c r="E123" s="120" t="s">
        <v>50</v>
      </c>
      <c r="F123" s="120" t="s">
        <v>51</v>
      </c>
      <c r="G123" s="120" t="s">
        <v>99</v>
      </c>
      <c r="H123" s="120" t="s">
        <v>100</v>
      </c>
      <c r="I123" s="120" t="s">
        <v>101</v>
      </c>
      <c r="J123" s="121" t="s">
        <v>85</v>
      </c>
      <c r="K123" s="122" t="s">
        <v>102</v>
      </c>
      <c r="L123" s="123"/>
      <c r="M123" s="58" t="s">
        <v>1</v>
      </c>
      <c r="N123" s="59" t="s">
        <v>33</v>
      </c>
      <c r="O123" s="59" t="s">
        <v>103</v>
      </c>
      <c r="P123" s="59" t="s">
        <v>104</v>
      </c>
      <c r="Q123" s="59" t="s">
        <v>105</v>
      </c>
      <c r="R123" s="59" t="s">
        <v>106</v>
      </c>
      <c r="S123" s="59" t="s">
        <v>107</v>
      </c>
      <c r="T123" s="60" t="s">
        <v>108</v>
      </c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</row>
    <row r="124" spans="1:65" s="2" customFormat="1" ht="22.9" customHeight="1">
      <c r="A124" s="28"/>
      <c r="B124" s="29"/>
      <c r="C124" s="65" t="s">
        <v>81</v>
      </c>
      <c r="D124" s="28"/>
      <c r="E124" s="28"/>
      <c r="F124" s="28"/>
      <c r="G124" s="28"/>
      <c r="H124" s="28"/>
      <c r="I124" s="28"/>
      <c r="J124" s="124">
        <f>J125+J142+J147+J149</f>
        <v>0</v>
      </c>
      <c r="K124" s="28"/>
      <c r="L124" s="29"/>
      <c r="M124" s="61"/>
      <c r="N124" s="52"/>
      <c r="O124" s="62"/>
      <c r="P124" s="125">
        <f>P125+P137+P147+P149</f>
        <v>214.93009999999998</v>
      </c>
      <c r="Q124" s="62"/>
      <c r="R124" s="125">
        <f>R125+R137+R147+R149</f>
        <v>19.02685</v>
      </c>
      <c r="S124" s="62"/>
      <c r="T124" s="126">
        <f>T125+T137+T147+T149</f>
        <v>5.0500000000000007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T124" s="14" t="s">
        <v>68</v>
      </c>
      <c r="AU124" s="14" t="s">
        <v>87</v>
      </c>
      <c r="BK124" s="127">
        <f>BK125+BK137+BK147+BK149</f>
        <v>0</v>
      </c>
    </row>
    <row r="125" spans="1:65" s="12" customFormat="1" ht="25.9" customHeight="1">
      <c r="B125" s="128"/>
      <c r="D125" s="129" t="s">
        <v>68</v>
      </c>
      <c r="E125" s="130" t="s">
        <v>109</v>
      </c>
      <c r="F125" s="130" t="s">
        <v>110</v>
      </c>
      <c r="J125" s="171">
        <f>J126+J130+J139</f>
        <v>0</v>
      </c>
      <c r="L125" s="128"/>
      <c r="M125" s="132"/>
      <c r="N125" s="133"/>
      <c r="O125" s="133"/>
      <c r="P125" s="134">
        <f>P126+P130+P135</f>
        <v>212.81009999999998</v>
      </c>
      <c r="Q125" s="133"/>
      <c r="R125" s="134">
        <f>R126+R130+R135</f>
        <v>19.02685</v>
      </c>
      <c r="S125" s="133"/>
      <c r="T125" s="135">
        <f>T126+T130+T135</f>
        <v>5.0500000000000007</v>
      </c>
      <c r="AR125" s="129" t="s">
        <v>74</v>
      </c>
      <c r="AT125" s="136" t="s">
        <v>68</v>
      </c>
      <c r="AU125" s="136" t="s">
        <v>69</v>
      </c>
      <c r="AY125" s="129" t="s">
        <v>111</v>
      </c>
      <c r="BK125" s="137">
        <f>BK126+BK130+BK135</f>
        <v>0</v>
      </c>
    </row>
    <row r="126" spans="1:65" s="12" customFormat="1" ht="22.9" customHeight="1">
      <c r="B126" s="128"/>
      <c r="D126" s="129" t="s">
        <v>68</v>
      </c>
      <c r="E126" s="138" t="s">
        <v>112</v>
      </c>
      <c r="F126" s="138" t="s">
        <v>113</v>
      </c>
      <c r="J126" s="139">
        <f>BK126</f>
        <v>0</v>
      </c>
      <c r="L126" s="128"/>
      <c r="M126" s="132"/>
      <c r="N126" s="133"/>
      <c r="O126" s="133"/>
      <c r="P126" s="134">
        <f>SUM(P127:P129)</f>
        <v>113.60630999999999</v>
      </c>
      <c r="Q126" s="133"/>
      <c r="R126" s="134">
        <f>SUM(R127:R129)</f>
        <v>4.1530499999999995</v>
      </c>
      <c r="S126" s="133"/>
      <c r="T126" s="135">
        <f>SUM(T127:T129)</f>
        <v>0</v>
      </c>
      <c r="AR126" s="129" t="s">
        <v>74</v>
      </c>
      <c r="AT126" s="136" t="s">
        <v>68</v>
      </c>
      <c r="AU126" s="136" t="s">
        <v>74</v>
      </c>
      <c r="AY126" s="129" t="s">
        <v>111</v>
      </c>
      <c r="BK126" s="137">
        <f>SUM(BK127:BK129)</f>
        <v>0</v>
      </c>
    </row>
    <row r="127" spans="1:65" s="2" customFormat="1" ht="21.75" customHeight="1">
      <c r="A127" s="155"/>
      <c r="B127" s="140"/>
      <c r="C127" s="162" t="s">
        <v>74</v>
      </c>
      <c r="D127" s="162" t="s">
        <v>114</v>
      </c>
      <c r="E127" s="163" t="s">
        <v>164</v>
      </c>
      <c r="F127" s="167" t="s">
        <v>165</v>
      </c>
      <c r="G127" s="164" t="s">
        <v>115</v>
      </c>
      <c r="H127" s="165">
        <v>90</v>
      </c>
      <c r="I127" s="165"/>
      <c r="J127" s="165">
        <f>ROUND(I127*H127,3)</f>
        <v>0</v>
      </c>
      <c r="K127" s="166"/>
      <c r="L127" s="29"/>
      <c r="M127" s="141" t="s">
        <v>1</v>
      </c>
      <c r="N127" s="142" t="s">
        <v>35</v>
      </c>
      <c r="O127" s="143">
        <v>8.2040000000000002E-2</v>
      </c>
      <c r="P127" s="143">
        <f>O127*H127</f>
        <v>7.3836000000000004</v>
      </c>
      <c r="Q127" s="143">
        <v>1.9000000000000001E-4</v>
      </c>
      <c r="R127" s="143">
        <f>Q127*H127</f>
        <v>1.7100000000000001E-2</v>
      </c>
      <c r="S127" s="143">
        <v>0</v>
      </c>
      <c r="T127" s="144">
        <f>S127*H127</f>
        <v>0</v>
      </c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R127" s="145" t="s">
        <v>116</v>
      </c>
      <c r="AT127" s="145" t="s">
        <v>114</v>
      </c>
      <c r="AU127" s="145" t="s">
        <v>117</v>
      </c>
      <c r="AY127" s="14" t="s">
        <v>111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117</v>
      </c>
      <c r="BK127" s="147">
        <f>ROUND(I127*H127,3)</f>
        <v>0</v>
      </c>
      <c r="BL127" s="14" t="s">
        <v>116</v>
      </c>
      <c r="BM127" s="145" t="s">
        <v>166</v>
      </c>
    </row>
    <row r="128" spans="1:65" s="2" customFormat="1" ht="33" customHeight="1">
      <c r="A128" s="155"/>
      <c r="B128" s="140"/>
      <c r="C128" s="162">
        <v>2</v>
      </c>
      <c r="D128" s="162" t="s">
        <v>114</v>
      </c>
      <c r="E128" s="163" t="s">
        <v>167</v>
      </c>
      <c r="F128" s="167" t="s">
        <v>168</v>
      </c>
      <c r="G128" s="164" t="s">
        <v>115</v>
      </c>
      <c r="H128" s="165">
        <v>101</v>
      </c>
      <c r="I128" s="165"/>
      <c r="J128" s="165">
        <f>ROUND(I128*H128,3)</f>
        <v>0</v>
      </c>
      <c r="K128" s="166"/>
      <c r="L128" s="29"/>
      <c r="M128" s="141" t="s">
        <v>1</v>
      </c>
      <c r="N128" s="142" t="s">
        <v>35</v>
      </c>
      <c r="O128" s="143">
        <v>0.41750999999999999</v>
      </c>
      <c r="P128" s="143">
        <f>O128*H128</f>
        <v>42.168509999999998</v>
      </c>
      <c r="Q128" s="143">
        <v>7.3499999999999998E-3</v>
      </c>
      <c r="R128" s="143">
        <f>Q128*H128</f>
        <v>0.74234999999999995</v>
      </c>
      <c r="S128" s="143">
        <v>0</v>
      </c>
      <c r="T128" s="144">
        <f>S128*H128</f>
        <v>0</v>
      </c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R128" s="145" t="s">
        <v>116</v>
      </c>
      <c r="AT128" s="145" t="s">
        <v>114</v>
      </c>
      <c r="AU128" s="145" t="s">
        <v>117</v>
      </c>
      <c r="AY128" s="14" t="s">
        <v>111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117</v>
      </c>
      <c r="BK128" s="147">
        <f>ROUND(I128*H128,3)</f>
        <v>0</v>
      </c>
      <c r="BL128" s="14" t="s">
        <v>116</v>
      </c>
      <c r="BM128" s="145" t="s">
        <v>169</v>
      </c>
    </row>
    <row r="129" spans="1:65" s="2" customFormat="1" ht="33" customHeight="1">
      <c r="A129" s="155"/>
      <c r="B129" s="140"/>
      <c r="C129" s="162" t="s">
        <v>170</v>
      </c>
      <c r="D129" s="162" t="s">
        <v>114</v>
      </c>
      <c r="E129" s="163" t="s">
        <v>171</v>
      </c>
      <c r="F129" s="167" t="s">
        <v>172</v>
      </c>
      <c r="G129" s="164" t="s">
        <v>115</v>
      </c>
      <c r="H129" s="165">
        <v>101</v>
      </c>
      <c r="I129" s="165"/>
      <c r="J129" s="165">
        <f>ROUND(I129*H129,3)</f>
        <v>0</v>
      </c>
      <c r="K129" s="166"/>
      <c r="L129" s="29"/>
      <c r="M129" s="141" t="s">
        <v>1</v>
      </c>
      <c r="N129" s="142" t="s">
        <v>35</v>
      </c>
      <c r="O129" s="143">
        <v>0.63419999999999999</v>
      </c>
      <c r="P129" s="143">
        <f>O129*H129</f>
        <v>64.054199999999994</v>
      </c>
      <c r="Q129" s="143">
        <v>3.3599999999999998E-2</v>
      </c>
      <c r="R129" s="143">
        <f>Q129*H129</f>
        <v>3.3935999999999997</v>
      </c>
      <c r="S129" s="143">
        <v>0</v>
      </c>
      <c r="T129" s="144">
        <f>S129*H129</f>
        <v>0</v>
      </c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R129" s="145" t="s">
        <v>116</v>
      </c>
      <c r="AT129" s="145" t="s">
        <v>114</v>
      </c>
      <c r="AU129" s="145" t="s">
        <v>117</v>
      </c>
      <c r="AY129" s="14" t="s">
        <v>111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117</v>
      </c>
      <c r="BK129" s="147">
        <f>ROUND(I129*H129,3)</f>
        <v>0</v>
      </c>
      <c r="BL129" s="14" t="s">
        <v>116</v>
      </c>
      <c r="BM129" s="145" t="s">
        <v>173</v>
      </c>
    </row>
    <row r="130" spans="1:65" s="12" customFormat="1" ht="22.9" customHeight="1">
      <c r="B130" s="128"/>
      <c r="D130" s="129" t="s">
        <v>68</v>
      </c>
      <c r="E130" s="138" t="s">
        <v>120</v>
      </c>
      <c r="F130" s="138" t="s">
        <v>121</v>
      </c>
      <c r="J130" s="139">
        <f>BK130</f>
        <v>0</v>
      </c>
      <c r="L130" s="128"/>
      <c r="M130" s="132"/>
      <c r="N130" s="133"/>
      <c r="O130" s="133"/>
      <c r="P130" s="134">
        <f>SUM(P131:P134)</f>
        <v>99.168440000000004</v>
      </c>
      <c r="Q130" s="133"/>
      <c r="R130" s="134">
        <f>SUM(R131:R134)</f>
        <v>14.873800000000001</v>
      </c>
      <c r="S130" s="133"/>
      <c r="T130" s="135">
        <f>SUM(T131:T134)</f>
        <v>5.0500000000000007</v>
      </c>
      <c r="AR130" s="129" t="s">
        <v>74</v>
      </c>
      <c r="AT130" s="136" t="s">
        <v>68</v>
      </c>
      <c r="AU130" s="136" t="s">
        <v>74</v>
      </c>
      <c r="AY130" s="129" t="s">
        <v>111</v>
      </c>
      <c r="BK130" s="137">
        <f>SUM(BK131:BK134)</f>
        <v>0</v>
      </c>
    </row>
    <row r="131" spans="1:65" s="2" customFormat="1" ht="33" customHeight="1">
      <c r="A131" s="155"/>
      <c r="B131" s="140"/>
      <c r="C131" s="162" t="s">
        <v>117</v>
      </c>
      <c r="D131" s="162" t="s">
        <v>114</v>
      </c>
      <c r="E131" s="163" t="s">
        <v>174</v>
      </c>
      <c r="F131" s="167" t="s">
        <v>175</v>
      </c>
      <c r="G131" s="164" t="s">
        <v>115</v>
      </c>
      <c r="H131" s="165">
        <v>310</v>
      </c>
      <c r="I131" s="165"/>
      <c r="J131" s="165">
        <f t="shared" ref="J131:J137" si="0">ROUND(I131*H131,3)</f>
        <v>0</v>
      </c>
      <c r="K131" s="166"/>
      <c r="L131" s="29"/>
      <c r="M131" s="141" t="s">
        <v>1</v>
      </c>
      <c r="N131" s="142" t="s">
        <v>35</v>
      </c>
      <c r="O131" s="143">
        <v>0.14099999999999999</v>
      </c>
      <c r="P131" s="143">
        <f t="shared" ref="P131:P137" si="1">O131*H131</f>
        <v>43.709999999999994</v>
      </c>
      <c r="Q131" s="143">
        <v>2.3990000000000001E-2</v>
      </c>
      <c r="R131" s="143">
        <f t="shared" ref="R131:R137" si="2">Q131*H131</f>
        <v>7.4369000000000005</v>
      </c>
      <c r="S131" s="143">
        <v>0</v>
      </c>
      <c r="T131" s="144">
        <f t="shared" ref="T131:T137" si="3">S131*H131</f>
        <v>0</v>
      </c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R131" s="145" t="s">
        <v>116</v>
      </c>
      <c r="AT131" s="145" t="s">
        <v>114</v>
      </c>
      <c r="AU131" s="145" t="s">
        <v>117</v>
      </c>
      <c r="AY131" s="14" t="s">
        <v>111</v>
      </c>
      <c r="BE131" s="146">
        <f t="shared" ref="BE131:BE137" si="4">IF(N131="základná",J131,0)</f>
        <v>0</v>
      </c>
      <c r="BF131" s="146">
        <f t="shared" ref="BF131:BF137" si="5">IF(N131="znížená",J131,0)</f>
        <v>0</v>
      </c>
      <c r="BG131" s="146">
        <f t="shared" ref="BG131:BG137" si="6">IF(N131="zákl. prenesená",J131,0)</f>
        <v>0</v>
      </c>
      <c r="BH131" s="146">
        <f t="shared" ref="BH131:BH137" si="7">IF(N131="zníž. prenesená",J131,0)</f>
        <v>0</v>
      </c>
      <c r="BI131" s="146">
        <f t="shared" ref="BI131:BI137" si="8">IF(N131="nulová",J131,0)</f>
        <v>0</v>
      </c>
      <c r="BJ131" s="14" t="s">
        <v>117</v>
      </c>
      <c r="BK131" s="147">
        <f t="shared" ref="BK131:BK137" si="9">ROUND(I131*H131,3)</f>
        <v>0</v>
      </c>
      <c r="BL131" s="14" t="s">
        <v>116</v>
      </c>
      <c r="BM131" s="145" t="s">
        <v>176</v>
      </c>
    </row>
    <row r="132" spans="1:65" s="2" customFormat="1" ht="33" customHeight="1">
      <c r="A132" s="155"/>
      <c r="B132" s="140"/>
      <c r="C132" s="162" t="s">
        <v>177</v>
      </c>
      <c r="D132" s="162" t="s">
        <v>114</v>
      </c>
      <c r="E132" s="163" t="s">
        <v>178</v>
      </c>
      <c r="F132" s="167" t="s">
        <v>179</v>
      </c>
      <c r="G132" s="164" t="s">
        <v>115</v>
      </c>
      <c r="H132" s="165">
        <v>310</v>
      </c>
      <c r="I132" s="165"/>
      <c r="J132" s="165">
        <f t="shared" si="0"/>
        <v>0</v>
      </c>
      <c r="K132" s="166"/>
      <c r="L132" s="29"/>
      <c r="M132" s="141" t="s">
        <v>1</v>
      </c>
      <c r="N132" s="142" t="s">
        <v>35</v>
      </c>
      <c r="O132" s="143">
        <v>9.6000000000000002E-2</v>
      </c>
      <c r="P132" s="143">
        <f t="shared" si="1"/>
        <v>29.76</v>
      </c>
      <c r="Q132" s="143">
        <v>2.3990000000000001E-2</v>
      </c>
      <c r="R132" s="143">
        <f t="shared" si="2"/>
        <v>7.4369000000000005</v>
      </c>
      <c r="S132" s="143">
        <v>0</v>
      </c>
      <c r="T132" s="144">
        <f t="shared" si="3"/>
        <v>0</v>
      </c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R132" s="145" t="s">
        <v>116</v>
      </c>
      <c r="AT132" s="145" t="s">
        <v>114</v>
      </c>
      <c r="AU132" s="145" t="s">
        <v>117</v>
      </c>
      <c r="AY132" s="14" t="s">
        <v>111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117</v>
      </c>
      <c r="BK132" s="147">
        <f t="shared" si="9"/>
        <v>0</v>
      </c>
      <c r="BL132" s="14" t="s">
        <v>116</v>
      </c>
      <c r="BM132" s="145" t="s">
        <v>180</v>
      </c>
    </row>
    <row r="133" spans="1:65" s="2" customFormat="1" ht="21.75" customHeight="1">
      <c r="A133" s="155"/>
      <c r="B133" s="140"/>
      <c r="C133" s="162" t="s">
        <v>116</v>
      </c>
      <c r="D133" s="162" t="s">
        <v>114</v>
      </c>
      <c r="E133" s="163" t="s">
        <v>181</v>
      </c>
      <c r="F133" s="167" t="s">
        <v>182</v>
      </c>
      <c r="G133" s="164" t="s">
        <v>115</v>
      </c>
      <c r="H133" s="165">
        <v>101</v>
      </c>
      <c r="I133" s="165"/>
      <c r="J133" s="165">
        <f t="shared" si="0"/>
        <v>0</v>
      </c>
      <c r="K133" s="166"/>
      <c r="L133" s="29"/>
      <c r="M133" s="141" t="s">
        <v>1</v>
      </c>
      <c r="N133" s="142" t="s">
        <v>35</v>
      </c>
      <c r="O133" s="143">
        <v>0.22453999999999999</v>
      </c>
      <c r="P133" s="143">
        <f t="shared" si="1"/>
        <v>22.678539999999998</v>
      </c>
      <c r="Q133" s="143">
        <v>0</v>
      </c>
      <c r="R133" s="143">
        <f t="shared" si="2"/>
        <v>0</v>
      </c>
      <c r="S133" s="143">
        <v>0.05</v>
      </c>
      <c r="T133" s="144">
        <f t="shared" si="3"/>
        <v>5.0500000000000007</v>
      </c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R133" s="145" t="s">
        <v>116</v>
      </c>
      <c r="AT133" s="145" t="s">
        <v>114</v>
      </c>
      <c r="AU133" s="145" t="s">
        <v>117</v>
      </c>
      <c r="AY133" s="14" t="s">
        <v>111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117</v>
      </c>
      <c r="BK133" s="147">
        <f t="shared" si="9"/>
        <v>0</v>
      </c>
      <c r="BL133" s="14" t="s">
        <v>116</v>
      </c>
      <c r="BM133" s="145" t="s">
        <v>183</v>
      </c>
    </row>
    <row r="134" spans="1:65" s="2" customFormat="1" ht="16.5" customHeight="1">
      <c r="A134" s="155"/>
      <c r="B134" s="140"/>
      <c r="C134" s="162" t="s">
        <v>112</v>
      </c>
      <c r="D134" s="162" t="s">
        <v>114</v>
      </c>
      <c r="E134" s="163" t="s">
        <v>184</v>
      </c>
      <c r="F134" s="167" t="s">
        <v>185</v>
      </c>
      <c r="G134" s="164" t="s">
        <v>122</v>
      </c>
      <c r="H134" s="165">
        <v>5.05</v>
      </c>
      <c r="I134" s="165"/>
      <c r="J134" s="165">
        <f t="shared" si="0"/>
        <v>0</v>
      </c>
      <c r="K134" s="166"/>
      <c r="L134" s="29"/>
      <c r="M134" s="141" t="s">
        <v>1</v>
      </c>
      <c r="N134" s="142" t="s">
        <v>35</v>
      </c>
      <c r="O134" s="143">
        <v>0.59799999999999998</v>
      </c>
      <c r="P134" s="143">
        <f t="shared" si="1"/>
        <v>3.0198999999999998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R134" s="145" t="s">
        <v>116</v>
      </c>
      <c r="AT134" s="145" t="s">
        <v>114</v>
      </c>
      <c r="AU134" s="145" t="s">
        <v>117</v>
      </c>
      <c r="AY134" s="14" t="s">
        <v>111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117</v>
      </c>
      <c r="BK134" s="147">
        <f t="shared" si="9"/>
        <v>0</v>
      </c>
      <c r="BL134" s="14" t="s">
        <v>116</v>
      </c>
      <c r="BM134" s="145" t="s">
        <v>186</v>
      </c>
    </row>
    <row r="135" spans="1:65" s="2" customFormat="1" ht="21.75" customHeight="1">
      <c r="A135" s="155"/>
      <c r="B135" s="140"/>
      <c r="C135" s="162" t="s">
        <v>129</v>
      </c>
      <c r="D135" s="162" t="s">
        <v>114</v>
      </c>
      <c r="E135" s="163" t="s">
        <v>187</v>
      </c>
      <c r="F135" s="167" t="s">
        <v>188</v>
      </c>
      <c r="G135" s="164" t="s">
        <v>122</v>
      </c>
      <c r="H135" s="165">
        <v>5.05</v>
      </c>
      <c r="I135" s="165"/>
      <c r="J135" s="165">
        <f t="shared" si="0"/>
        <v>0</v>
      </c>
      <c r="K135" s="166"/>
      <c r="L135" s="29"/>
      <c r="M135" s="141" t="s">
        <v>1</v>
      </c>
      <c r="N135" s="142" t="s">
        <v>35</v>
      </c>
      <c r="O135" s="143">
        <v>7.0000000000000001E-3</v>
      </c>
      <c r="P135" s="143">
        <f t="shared" si="1"/>
        <v>3.5349999999999999E-2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R135" s="145" t="s">
        <v>116</v>
      </c>
      <c r="AT135" s="145" t="s">
        <v>114</v>
      </c>
      <c r="AU135" s="145" t="s">
        <v>117</v>
      </c>
      <c r="AY135" s="14" t="s">
        <v>111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117</v>
      </c>
      <c r="BK135" s="147">
        <f t="shared" si="9"/>
        <v>0</v>
      </c>
      <c r="BL135" s="14" t="s">
        <v>116</v>
      </c>
      <c r="BM135" s="145" t="s">
        <v>189</v>
      </c>
    </row>
    <row r="136" spans="1:65" s="2" customFormat="1" ht="21.75" customHeight="1">
      <c r="A136" s="155"/>
      <c r="B136" s="140"/>
      <c r="C136" s="162" t="s">
        <v>119</v>
      </c>
      <c r="D136" s="162" t="s">
        <v>114</v>
      </c>
      <c r="E136" s="163" t="s">
        <v>123</v>
      </c>
      <c r="F136" s="167" t="s">
        <v>124</v>
      </c>
      <c r="G136" s="164" t="s">
        <v>122</v>
      </c>
      <c r="H136" s="165">
        <v>5.05</v>
      </c>
      <c r="I136" s="165"/>
      <c r="J136" s="165">
        <f t="shared" si="0"/>
        <v>0</v>
      </c>
      <c r="K136" s="166"/>
      <c r="L136" s="29"/>
      <c r="M136" s="141" t="s">
        <v>1</v>
      </c>
      <c r="N136" s="142" t="s">
        <v>35</v>
      </c>
      <c r="O136" s="143">
        <v>0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R136" s="145" t="s">
        <v>116</v>
      </c>
      <c r="AT136" s="145" t="s">
        <v>114</v>
      </c>
      <c r="AU136" s="145" t="s">
        <v>117</v>
      </c>
      <c r="AY136" s="14" t="s">
        <v>111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117</v>
      </c>
      <c r="BK136" s="147">
        <f t="shared" si="9"/>
        <v>0</v>
      </c>
      <c r="BL136" s="14" t="s">
        <v>116</v>
      </c>
      <c r="BM136" s="145" t="s">
        <v>190</v>
      </c>
    </row>
    <row r="137" spans="1:65" s="2" customFormat="1" ht="16.5" customHeight="1">
      <c r="A137" s="155"/>
      <c r="B137" s="140"/>
      <c r="C137" s="162" t="s">
        <v>120</v>
      </c>
      <c r="D137" s="162" t="s">
        <v>114</v>
      </c>
      <c r="E137" s="163" t="s">
        <v>125</v>
      </c>
      <c r="F137" s="167" t="s">
        <v>126</v>
      </c>
      <c r="G137" s="164" t="s">
        <v>127</v>
      </c>
      <c r="H137" s="165">
        <v>1</v>
      </c>
      <c r="I137" s="165"/>
      <c r="J137" s="165">
        <f t="shared" si="0"/>
        <v>0</v>
      </c>
      <c r="K137" s="166"/>
      <c r="L137" s="29"/>
      <c r="M137" s="141" t="s">
        <v>1</v>
      </c>
      <c r="N137" s="142" t="s">
        <v>35</v>
      </c>
      <c r="O137" s="143">
        <v>0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R137" s="145" t="s">
        <v>116</v>
      </c>
      <c r="AT137" s="145" t="s">
        <v>114</v>
      </c>
      <c r="AU137" s="145" t="s">
        <v>117</v>
      </c>
      <c r="AY137" s="14" t="s">
        <v>111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117</v>
      </c>
      <c r="BK137" s="147">
        <f t="shared" si="9"/>
        <v>0</v>
      </c>
      <c r="BL137" s="14" t="s">
        <v>116</v>
      </c>
      <c r="BM137" s="145" t="s">
        <v>191</v>
      </c>
    </row>
    <row r="138" spans="1:65" s="2" customFormat="1" ht="16.5" customHeight="1">
      <c r="A138" s="155"/>
      <c r="B138" s="140"/>
      <c r="C138" s="156"/>
      <c r="D138" s="156"/>
      <c r="E138" s="157"/>
      <c r="F138" s="158"/>
      <c r="G138" s="159"/>
      <c r="H138" s="160"/>
      <c r="I138" s="160"/>
      <c r="J138" s="160"/>
      <c r="K138" s="161"/>
      <c r="L138" s="29"/>
      <c r="M138" s="141"/>
      <c r="N138" s="142"/>
      <c r="O138" s="143"/>
      <c r="P138" s="143"/>
      <c r="Q138" s="143"/>
      <c r="R138" s="143"/>
      <c r="S138" s="143"/>
      <c r="T138" s="144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R138" s="145"/>
      <c r="AT138" s="145"/>
      <c r="AU138" s="145"/>
      <c r="AY138" s="14"/>
      <c r="BE138" s="146"/>
      <c r="BF138" s="146"/>
      <c r="BG138" s="146"/>
      <c r="BH138" s="146"/>
      <c r="BI138" s="146"/>
      <c r="BJ138" s="14"/>
      <c r="BK138" s="147"/>
      <c r="BL138" s="14"/>
      <c r="BM138" s="145"/>
    </row>
    <row r="139" spans="1:65" s="2" customFormat="1" ht="16.5" customHeight="1">
      <c r="A139" s="155"/>
      <c r="B139" s="140"/>
      <c r="C139" s="156"/>
      <c r="D139" s="156"/>
      <c r="E139" s="157"/>
      <c r="F139" s="138" t="s">
        <v>128</v>
      </c>
      <c r="G139" s="159"/>
      <c r="H139" s="160"/>
      <c r="I139" s="160"/>
      <c r="J139" s="169">
        <f>SUM(J140)</f>
        <v>0</v>
      </c>
      <c r="K139" s="161"/>
      <c r="L139" s="29"/>
      <c r="M139" s="141"/>
      <c r="N139" s="142"/>
      <c r="O139" s="143"/>
      <c r="P139" s="143"/>
      <c r="Q139" s="143"/>
      <c r="R139" s="143"/>
      <c r="S139" s="143"/>
      <c r="T139" s="144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R139" s="145"/>
      <c r="AT139" s="145"/>
      <c r="AU139" s="145"/>
      <c r="AY139" s="14"/>
      <c r="BE139" s="146"/>
      <c r="BF139" s="146"/>
      <c r="BG139" s="146"/>
      <c r="BH139" s="146"/>
      <c r="BI139" s="146"/>
      <c r="BJ139" s="14"/>
      <c r="BK139" s="147"/>
      <c r="BL139" s="14"/>
      <c r="BM139" s="145"/>
    </row>
    <row r="140" spans="1:65" s="2" customFormat="1" ht="24.75" customHeight="1">
      <c r="A140" s="155"/>
      <c r="B140" s="140"/>
      <c r="C140" s="162"/>
      <c r="D140" s="162"/>
      <c r="E140" s="163" t="s">
        <v>192</v>
      </c>
      <c r="F140" s="168" t="s">
        <v>130</v>
      </c>
      <c r="G140" s="178" t="s">
        <v>122</v>
      </c>
      <c r="H140" s="165">
        <v>14</v>
      </c>
      <c r="I140" s="165"/>
      <c r="J140" s="165">
        <f>H140*I140</f>
        <v>0</v>
      </c>
      <c r="K140" s="161"/>
      <c r="L140" s="29"/>
      <c r="M140" s="141"/>
      <c r="N140" s="142"/>
      <c r="O140" s="143"/>
      <c r="P140" s="143"/>
      <c r="Q140" s="143"/>
      <c r="R140" s="143"/>
      <c r="S140" s="143"/>
      <c r="T140" s="144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R140" s="145"/>
      <c r="AT140" s="145"/>
      <c r="AU140" s="145"/>
      <c r="AY140" s="14"/>
      <c r="BE140" s="146"/>
      <c r="BF140" s="146"/>
      <c r="BG140" s="146"/>
      <c r="BH140" s="146"/>
      <c r="BI140" s="146"/>
      <c r="BJ140" s="14"/>
      <c r="BK140" s="147"/>
      <c r="BL140" s="14"/>
      <c r="BM140" s="145"/>
    </row>
    <row r="141" spans="1:65" s="2" customFormat="1" ht="24.75" customHeight="1">
      <c r="A141" s="155"/>
      <c r="B141" s="140"/>
      <c r="C141" s="156"/>
      <c r="D141" s="156"/>
      <c r="E141" s="157"/>
      <c r="F141" s="158"/>
      <c r="G141" s="159"/>
      <c r="H141" s="160"/>
      <c r="I141" s="160"/>
      <c r="J141" s="160"/>
      <c r="K141" s="161"/>
      <c r="L141" s="29"/>
      <c r="M141" s="141"/>
      <c r="N141" s="142"/>
      <c r="O141" s="143"/>
      <c r="P141" s="143"/>
      <c r="Q141" s="143"/>
      <c r="R141" s="143"/>
      <c r="S141" s="143"/>
      <c r="T141" s="144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R141" s="145"/>
      <c r="AT141" s="145"/>
      <c r="AU141" s="145"/>
      <c r="AY141" s="14"/>
      <c r="BE141" s="146"/>
      <c r="BF141" s="146"/>
      <c r="BG141" s="146"/>
      <c r="BH141" s="146"/>
      <c r="BI141" s="146"/>
      <c r="BJ141" s="14"/>
      <c r="BK141" s="147"/>
      <c r="BL141" s="14"/>
      <c r="BM141" s="145"/>
    </row>
    <row r="142" spans="1:65" s="2" customFormat="1" ht="24.75" customHeight="1">
      <c r="A142" s="155"/>
      <c r="B142" s="140"/>
      <c r="C142" s="156"/>
      <c r="D142" s="156"/>
      <c r="E142" s="157"/>
      <c r="F142" s="130" t="s">
        <v>110</v>
      </c>
      <c r="G142" s="159"/>
      <c r="H142" s="160"/>
      <c r="I142" s="160"/>
      <c r="J142" s="170">
        <f>J143</f>
        <v>0</v>
      </c>
      <c r="K142" s="161"/>
      <c r="L142" s="29"/>
      <c r="M142" s="141"/>
      <c r="N142" s="142"/>
      <c r="O142" s="143"/>
      <c r="P142" s="143"/>
      <c r="Q142" s="143"/>
      <c r="R142" s="143"/>
      <c r="S142" s="143"/>
      <c r="T142" s="144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R142" s="145"/>
      <c r="AT142" s="145"/>
      <c r="AU142" s="145"/>
      <c r="AY142" s="14"/>
      <c r="BE142" s="146"/>
      <c r="BF142" s="146"/>
      <c r="BG142" s="146"/>
      <c r="BH142" s="146"/>
      <c r="BI142" s="146"/>
      <c r="BJ142" s="14"/>
      <c r="BK142" s="147"/>
      <c r="BL142" s="14"/>
      <c r="BM142" s="145"/>
    </row>
    <row r="143" spans="1:65" s="12" customFormat="1" ht="22.9" customHeight="1">
      <c r="B143" s="128"/>
      <c r="D143" s="129" t="s">
        <v>68</v>
      </c>
      <c r="E143" s="138" t="s">
        <v>134</v>
      </c>
      <c r="F143" s="138" t="s">
        <v>135</v>
      </c>
      <c r="J143" s="139">
        <f>BK143</f>
        <v>0</v>
      </c>
      <c r="L143" s="128"/>
      <c r="M143" s="132"/>
      <c r="N143" s="133"/>
      <c r="O143" s="133"/>
      <c r="P143" s="134">
        <f>SUM(P144:P146)</f>
        <v>5.8299599999999998</v>
      </c>
      <c r="Q143" s="133"/>
      <c r="R143" s="134">
        <f>SUM(R144:R146)</f>
        <v>1.26E-2</v>
      </c>
      <c r="S143" s="133"/>
      <c r="T143" s="135">
        <f>SUM(T144:T146)</f>
        <v>0</v>
      </c>
      <c r="AR143" s="129" t="s">
        <v>117</v>
      </c>
      <c r="AT143" s="136" t="s">
        <v>68</v>
      </c>
      <c r="AU143" s="136" t="s">
        <v>74</v>
      </c>
      <c r="AY143" s="129" t="s">
        <v>111</v>
      </c>
      <c r="BK143" s="137">
        <f>SUM(BK144:BK146)</f>
        <v>0</v>
      </c>
    </row>
    <row r="144" spans="1:65" s="2" customFormat="1" ht="21.75" customHeight="1">
      <c r="A144" s="28"/>
      <c r="B144" s="140"/>
      <c r="C144" s="162" t="s">
        <v>136</v>
      </c>
      <c r="D144" s="162" t="s">
        <v>114</v>
      </c>
      <c r="E144" s="163" t="s">
        <v>137</v>
      </c>
      <c r="F144" s="167" t="s">
        <v>138</v>
      </c>
      <c r="G144" s="164" t="s">
        <v>133</v>
      </c>
      <c r="H144" s="165">
        <v>4</v>
      </c>
      <c r="I144" s="165"/>
      <c r="J144" s="165">
        <f>ROUND(I144*H144,3)</f>
        <v>0</v>
      </c>
      <c r="K144" s="166"/>
      <c r="L144" s="29"/>
      <c r="M144" s="141" t="s">
        <v>1</v>
      </c>
      <c r="N144" s="142" t="s">
        <v>35</v>
      </c>
      <c r="O144" s="143">
        <v>0.46433999999999997</v>
      </c>
      <c r="P144" s="143">
        <f>O144*H144</f>
        <v>1.8573599999999999</v>
      </c>
      <c r="Q144" s="143">
        <v>2.0000000000000001E-4</v>
      </c>
      <c r="R144" s="143">
        <f>Q144*H144</f>
        <v>8.0000000000000004E-4</v>
      </c>
      <c r="S144" s="143">
        <v>0</v>
      </c>
      <c r="T144" s="144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45" t="s">
        <v>131</v>
      </c>
      <c r="AT144" s="145" t="s">
        <v>114</v>
      </c>
      <c r="AU144" s="145" t="s">
        <v>117</v>
      </c>
      <c r="AY144" s="14" t="s">
        <v>111</v>
      </c>
      <c r="BE144" s="146">
        <f>IF(N144="základná",J144,0)</f>
        <v>0</v>
      </c>
      <c r="BF144" s="146">
        <f>IF(N144="znížená",J144,0)</f>
        <v>0</v>
      </c>
      <c r="BG144" s="146">
        <f>IF(N144="zákl. prenesená",J144,0)</f>
        <v>0</v>
      </c>
      <c r="BH144" s="146">
        <f>IF(N144="zníž. prenesená",J144,0)</f>
        <v>0</v>
      </c>
      <c r="BI144" s="146">
        <f>IF(N144="nulová",J144,0)</f>
        <v>0</v>
      </c>
      <c r="BJ144" s="14" t="s">
        <v>117</v>
      </c>
      <c r="BK144" s="147">
        <f>ROUND(I144*H144,3)</f>
        <v>0</v>
      </c>
      <c r="BL144" s="14" t="s">
        <v>131</v>
      </c>
      <c r="BM144" s="145" t="s">
        <v>139</v>
      </c>
    </row>
    <row r="145" spans="1:65" s="2" customFormat="1" ht="16.5" customHeight="1">
      <c r="A145" s="28"/>
      <c r="B145" s="140"/>
      <c r="C145" s="173" t="s">
        <v>140</v>
      </c>
      <c r="D145" s="173" t="s">
        <v>118</v>
      </c>
      <c r="E145" s="174" t="s">
        <v>141</v>
      </c>
      <c r="F145" s="175" t="s">
        <v>142</v>
      </c>
      <c r="G145" s="176" t="s">
        <v>133</v>
      </c>
      <c r="H145" s="177">
        <v>4</v>
      </c>
      <c r="I145" s="177"/>
      <c r="J145" s="177">
        <f>ROUND(I145*H145,3)</f>
        <v>0</v>
      </c>
      <c r="K145" s="172"/>
      <c r="L145" s="148"/>
      <c r="M145" s="149" t="s">
        <v>1</v>
      </c>
      <c r="N145" s="150" t="s">
        <v>35</v>
      </c>
      <c r="O145" s="143">
        <v>0</v>
      </c>
      <c r="P145" s="143">
        <f>O145*H145</f>
        <v>0</v>
      </c>
      <c r="Q145" s="143">
        <v>1.0000000000000001E-5</v>
      </c>
      <c r="R145" s="143">
        <f>Q145*H145</f>
        <v>4.0000000000000003E-5</v>
      </c>
      <c r="S145" s="143">
        <v>0</v>
      </c>
      <c r="T145" s="144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45" t="s">
        <v>132</v>
      </c>
      <c r="AT145" s="145" t="s">
        <v>118</v>
      </c>
      <c r="AU145" s="145" t="s">
        <v>117</v>
      </c>
      <c r="AY145" s="14" t="s">
        <v>111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4" t="s">
        <v>117</v>
      </c>
      <c r="BK145" s="147">
        <f>ROUND(I145*H145,3)</f>
        <v>0</v>
      </c>
      <c r="BL145" s="14" t="s">
        <v>131</v>
      </c>
      <c r="BM145" s="145" t="s">
        <v>143</v>
      </c>
    </row>
    <row r="146" spans="1:65" s="2" customFormat="1" ht="21.75" customHeight="1">
      <c r="A146" s="28"/>
      <c r="B146" s="140"/>
      <c r="C146" s="162" t="s">
        <v>132</v>
      </c>
      <c r="D146" s="162" t="s">
        <v>114</v>
      </c>
      <c r="E146" s="163" t="s">
        <v>144</v>
      </c>
      <c r="F146" s="167" t="s">
        <v>145</v>
      </c>
      <c r="G146" s="164" t="s">
        <v>133</v>
      </c>
      <c r="H146" s="165">
        <v>6</v>
      </c>
      <c r="I146" s="165"/>
      <c r="J146" s="165">
        <f>ROUND(I146*H146,3)</f>
        <v>0</v>
      </c>
      <c r="K146" s="166"/>
      <c r="L146" s="29"/>
      <c r="M146" s="141" t="s">
        <v>1</v>
      </c>
      <c r="N146" s="142" t="s">
        <v>35</v>
      </c>
      <c r="O146" s="143">
        <v>0.66210000000000002</v>
      </c>
      <c r="P146" s="143">
        <f>O146*H146</f>
        <v>3.9725999999999999</v>
      </c>
      <c r="Q146" s="143">
        <v>1.9599999999999999E-3</v>
      </c>
      <c r="R146" s="143">
        <f>Q146*H146</f>
        <v>1.176E-2</v>
      </c>
      <c r="S146" s="143">
        <v>0</v>
      </c>
      <c r="T146" s="144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45" t="s">
        <v>131</v>
      </c>
      <c r="AT146" s="145" t="s">
        <v>114</v>
      </c>
      <c r="AU146" s="145" t="s">
        <v>117</v>
      </c>
      <c r="AY146" s="14" t="s">
        <v>111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14" t="s">
        <v>117</v>
      </c>
      <c r="BK146" s="147">
        <f>ROUND(I146*H146,3)</f>
        <v>0</v>
      </c>
      <c r="BL146" s="14" t="s">
        <v>131</v>
      </c>
      <c r="BM146" s="145" t="s">
        <v>146</v>
      </c>
    </row>
    <row r="147" spans="1:65" s="12" customFormat="1" ht="25.9" customHeight="1">
      <c r="B147" s="128"/>
      <c r="D147" s="129" t="s">
        <v>68</v>
      </c>
      <c r="E147" s="130" t="s">
        <v>147</v>
      </c>
      <c r="F147" s="130" t="s">
        <v>148</v>
      </c>
      <c r="J147" s="131">
        <f>BK147</f>
        <v>0</v>
      </c>
      <c r="L147" s="128"/>
      <c r="M147" s="132"/>
      <c r="N147" s="133"/>
      <c r="O147" s="133"/>
      <c r="P147" s="134">
        <f>P148</f>
        <v>2.12</v>
      </c>
      <c r="Q147" s="133"/>
      <c r="R147" s="134">
        <f>R148</f>
        <v>0</v>
      </c>
      <c r="S147" s="133"/>
      <c r="T147" s="135">
        <f>T148</f>
        <v>0</v>
      </c>
      <c r="AR147" s="129" t="s">
        <v>116</v>
      </c>
      <c r="AT147" s="136" t="s">
        <v>68</v>
      </c>
      <c r="AU147" s="136" t="s">
        <v>69</v>
      </c>
      <c r="AY147" s="129" t="s">
        <v>111</v>
      </c>
      <c r="BK147" s="137">
        <f>BK148</f>
        <v>0</v>
      </c>
    </row>
    <row r="148" spans="1:65" s="2" customFormat="1" ht="21.75" customHeight="1">
      <c r="A148" s="28"/>
      <c r="B148" s="140"/>
      <c r="C148" s="162" t="s">
        <v>149</v>
      </c>
      <c r="D148" s="162" t="s">
        <v>114</v>
      </c>
      <c r="E148" s="163" t="s">
        <v>150</v>
      </c>
      <c r="F148" s="167" t="s">
        <v>151</v>
      </c>
      <c r="G148" s="164" t="s">
        <v>152</v>
      </c>
      <c r="H148" s="165">
        <v>2</v>
      </c>
      <c r="I148" s="165"/>
      <c r="J148" s="165">
        <f>ROUND(I148*H148,3)</f>
        <v>0</v>
      </c>
      <c r="K148" s="166"/>
      <c r="L148" s="29"/>
      <c r="M148" s="141" t="s">
        <v>1</v>
      </c>
      <c r="N148" s="142" t="s">
        <v>35</v>
      </c>
      <c r="O148" s="143">
        <v>1.06</v>
      </c>
      <c r="P148" s="143">
        <f>O148*H148</f>
        <v>2.12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45" t="s">
        <v>153</v>
      </c>
      <c r="AT148" s="145" t="s">
        <v>114</v>
      </c>
      <c r="AU148" s="145" t="s">
        <v>74</v>
      </c>
      <c r="AY148" s="14" t="s">
        <v>111</v>
      </c>
      <c r="BE148" s="146">
        <f>IF(N148="základná",J148,0)</f>
        <v>0</v>
      </c>
      <c r="BF148" s="146">
        <f>IF(N148="znížená",J148,0)</f>
        <v>0</v>
      </c>
      <c r="BG148" s="146">
        <f>IF(N148="zákl. prenesená",J148,0)</f>
        <v>0</v>
      </c>
      <c r="BH148" s="146">
        <f>IF(N148="zníž. prenesená",J148,0)</f>
        <v>0</v>
      </c>
      <c r="BI148" s="146">
        <f>IF(N148="nulová",J148,0)</f>
        <v>0</v>
      </c>
      <c r="BJ148" s="14" t="s">
        <v>117</v>
      </c>
      <c r="BK148" s="147">
        <f>ROUND(I148*H148,3)</f>
        <v>0</v>
      </c>
      <c r="BL148" s="14" t="s">
        <v>153</v>
      </c>
      <c r="BM148" s="145" t="s">
        <v>154</v>
      </c>
    </row>
    <row r="149" spans="1:65" s="12" customFormat="1" ht="25.9" customHeight="1">
      <c r="B149" s="128"/>
      <c r="D149" s="129" t="s">
        <v>68</v>
      </c>
      <c r="E149" s="130" t="s">
        <v>155</v>
      </c>
      <c r="F149" s="130" t="s">
        <v>156</v>
      </c>
      <c r="J149" s="131">
        <f>BK149</f>
        <v>0</v>
      </c>
      <c r="L149" s="128"/>
      <c r="M149" s="132"/>
      <c r="N149" s="133"/>
      <c r="O149" s="133"/>
      <c r="P149" s="134">
        <f>P150</f>
        <v>0</v>
      </c>
      <c r="Q149" s="133"/>
      <c r="R149" s="134">
        <f>R150</f>
        <v>0</v>
      </c>
      <c r="S149" s="133"/>
      <c r="T149" s="135">
        <f>T150</f>
        <v>0</v>
      </c>
      <c r="AR149" s="129" t="s">
        <v>157</v>
      </c>
      <c r="AT149" s="136" t="s">
        <v>68</v>
      </c>
      <c r="AU149" s="136" t="s">
        <v>69</v>
      </c>
      <c r="AY149" s="129" t="s">
        <v>111</v>
      </c>
      <c r="BK149" s="137">
        <f>BK150</f>
        <v>0</v>
      </c>
    </row>
    <row r="150" spans="1:65" s="2" customFormat="1" ht="16.5" customHeight="1">
      <c r="A150" s="28"/>
      <c r="B150" s="140"/>
      <c r="C150" s="162" t="s">
        <v>158</v>
      </c>
      <c r="D150" s="162" t="s">
        <v>114</v>
      </c>
      <c r="E150" s="163" t="s">
        <v>159</v>
      </c>
      <c r="F150" s="167" t="s">
        <v>160</v>
      </c>
      <c r="G150" s="164" t="s">
        <v>161</v>
      </c>
      <c r="H150" s="165">
        <v>1</v>
      </c>
      <c r="I150" s="165"/>
      <c r="J150" s="165">
        <f>ROUND(I150*H150,3)</f>
        <v>0</v>
      </c>
      <c r="K150" s="166"/>
      <c r="L150" s="29"/>
      <c r="M150" s="151" t="s">
        <v>1</v>
      </c>
      <c r="N150" s="152" t="s">
        <v>35</v>
      </c>
      <c r="O150" s="153">
        <v>0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45" t="s">
        <v>162</v>
      </c>
      <c r="AT150" s="145" t="s">
        <v>114</v>
      </c>
      <c r="AU150" s="145" t="s">
        <v>74</v>
      </c>
      <c r="AY150" s="14" t="s">
        <v>111</v>
      </c>
      <c r="BE150" s="146">
        <f>IF(N150="základná",J150,0)</f>
        <v>0</v>
      </c>
      <c r="BF150" s="146">
        <f>IF(N150="znížená",J150,0)</f>
        <v>0</v>
      </c>
      <c r="BG150" s="146">
        <f>IF(N150="zákl. prenesená",J150,0)</f>
        <v>0</v>
      </c>
      <c r="BH150" s="146">
        <f>IF(N150="zníž. prenesená",J150,0)</f>
        <v>0</v>
      </c>
      <c r="BI150" s="146">
        <f>IF(N150="nulová",J150,0)</f>
        <v>0</v>
      </c>
      <c r="BJ150" s="14" t="s">
        <v>117</v>
      </c>
      <c r="BK150" s="147">
        <f>ROUND(I150*H150,3)</f>
        <v>0</v>
      </c>
      <c r="BL150" s="14" t="s">
        <v>162</v>
      </c>
      <c r="BM150" s="145" t="s">
        <v>163</v>
      </c>
    </row>
    <row r="151" spans="1:65" s="2" customFormat="1" ht="6.95" customHeight="1">
      <c r="A151" s="28"/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29"/>
      <c r="M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</row>
  </sheetData>
  <autoFilter ref="C123:K150"/>
  <mergeCells count="7">
    <mergeCell ref="E116:H116"/>
    <mergeCell ref="L2:V2"/>
    <mergeCell ref="E7:H7"/>
    <mergeCell ref="E16:H16"/>
    <mergeCell ref="E25:H25"/>
    <mergeCell ref="E85:H85"/>
    <mergeCell ref="D10:F1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1........................</vt:lpstr>
      <vt:lpstr>'1........................'!Názvy_tlače</vt:lpstr>
      <vt:lpstr>'Rekapitulácia stavby'!Názvy_tlače</vt:lpstr>
      <vt:lpstr>'1........................'!Oblasť_tlače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office</dc:creator>
  <cp:lastModifiedBy>EU</cp:lastModifiedBy>
  <cp:lastPrinted>2021-06-02T06:31:38Z</cp:lastPrinted>
  <dcterms:created xsi:type="dcterms:W3CDTF">2021-05-23T09:21:09Z</dcterms:created>
  <dcterms:modified xsi:type="dcterms:W3CDTF">2021-06-02T06:33:32Z</dcterms:modified>
</cp:coreProperties>
</file>