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rodova\Desktop\"/>
    </mc:Choice>
  </mc:AlternateContent>
  <bookViews>
    <workbookView xWindow="0" yWindow="0" windowWidth="38400" windowHeight="17400" activeTab="1"/>
  </bookViews>
  <sheets>
    <sheet name="Rekapitulácia stavby" sheetId="1" r:id="rId1"/>
    <sheet name="127 - strecha Virt" sheetId="2" r:id="rId2"/>
  </sheets>
  <definedNames>
    <definedName name="_xlnm._FilterDatabase" localSheetId="1" hidden="1">'127 - strecha Virt'!$C$121:$K$148</definedName>
    <definedName name="_xlnm.Print_Titles" localSheetId="1">'127 - strecha Virt'!$121:$121</definedName>
    <definedName name="_xlnm.Print_Titles" localSheetId="0">'Rekapitulácia stavby'!$92:$92</definedName>
    <definedName name="_xlnm.Print_Area" localSheetId="1">'127 - strecha Virt'!$C$4:$J$76,'127 - strecha Virt'!$C$82:$J$105,'127 - strecha Virt'!$C$111:$J$148</definedName>
    <definedName name="_xlnm.Print_Area" localSheetId="0">'Rekapitulácia stavby'!$D$4:$AO$76,'Rekapitulácia stavby'!$C$82:$AQ$99</definedName>
  </definedNames>
  <calcPr calcId="162913"/>
</workbook>
</file>

<file path=xl/calcChain.xml><?xml version="1.0" encoding="utf-8"?>
<calcChain xmlns="http://schemas.openxmlformats.org/spreadsheetml/2006/main">
  <c r="L85" i="1" l="1"/>
  <c r="J37" i="2" l="1"/>
  <c r="J36" i="2"/>
  <c r="AY95" i="1" s="1"/>
  <c r="J35" i="2"/>
  <c r="AX95" i="1" s="1"/>
  <c r="BI148" i="2"/>
  <c r="BH148" i="2"/>
  <c r="BG148" i="2"/>
  <c r="BE148" i="2"/>
  <c r="T148" i="2"/>
  <c r="T147" i="2"/>
  <c r="R148" i="2"/>
  <c r="R147" i="2" s="1"/>
  <c r="P148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7" i="2"/>
  <c r="BH127" i="2"/>
  <c r="BG127" i="2"/>
  <c r="BE127" i="2"/>
  <c r="T127" i="2"/>
  <c r="T126" i="2" s="1"/>
  <c r="R127" i="2"/>
  <c r="R126" i="2" s="1"/>
  <c r="P127" i="2"/>
  <c r="P126" i="2" s="1"/>
  <c r="BI125" i="2"/>
  <c r="BH125" i="2"/>
  <c r="BG125" i="2"/>
  <c r="BE125" i="2"/>
  <c r="T125" i="2"/>
  <c r="T124" i="2" s="1"/>
  <c r="R125" i="2"/>
  <c r="R124" i="2" s="1"/>
  <c r="R123" i="2" s="1"/>
  <c r="P125" i="2"/>
  <c r="P124" i="2" s="1"/>
  <c r="P123" i="2" s="1"/>
  <c r="F116" i="2"/>
  <c r="E114" i="2"/>
  <c r="J29" i="2"/>
  <c r="F87" i="2"/>
  <c r="E85" i="2"/>
  <c r="J22" i="2"/>
  <c r="E22" i="2"/>
  <c r="J119" i="2"/>
  <c r="J21" i="2"/>
  <c r="J19" i="2"/>
  <c r="E19" i="2"/>
  <c r="J118" i="2"/>
  <c r="J18" i="2"/>
  <c r="J16" i="2"/>
  <c r="E16" i="2"/>
  <c r="F119" i="2"/>
  <c r="J15" i="2"/>
  <c r="J13" i="2"/>
  <c r="E13" i="2"/>
  <c r="F118" i="2"/>
  <c r="J12" i="2"/>
  <c r="J116" i="2"/>
  <c r="L90" i="1"/>
  <c r="AM90" i="1"/>
  <c r="AM89" i="1"/>
  <c r="L89" i="1"/>
  <c r="AM87" i="1"/>
  <c r="L87" i="1"/>
  <c r="L84" i="1"/>
  <c r="J148" i="2"/>
  <c r="J146" i="2"/>
  <c r="J145" i="2"/>
  <c r="J144" i="2"/>
  <c r="J141" i="2"/>
  <c r="BK138" i="2"/>
  <c r="BK135" i="2"/>
  <c r="J131" i="2"/>
  <c r="J125" i="2"/>
  <c r="AK27" i="1"/>
  <c r="BK142" i="2"/>
  <c r="J139" i="2"/>
  <c r="BK134" i="2"/>
  <c r="J127" i="2"/>
  <c r="BK148" i="2"/>
  <c r="J140" i="2"/>
  <c r="J138" i="2"/>
  <c r="J136" i="2"/>
  <c r="J134" i="2"/>
  <c r="J130" i="2"/>
  <c r="AS94" i="1"/>
  <c r="BK146" i="2"/>
  <c r="BK145" i="2"/>
  <c r="BK144" i="2"/>
  <c r="J142" i="2"/>
  <c r="BK140" i="2"/>
  <c r="BK136" i="2"/>
  <c r="BK133" i="2"/>
  <c r="BK130" i="2"/>
  <c r="BK143" i="2"/>
  <c r="BK141" i="2"/>
  <c r="BK137" i="2"/>
  <c r="BK131" i="2"/>
  <c r="BK125" i="2"/>
  <c r="J143" i="2"/>
  <c r="BK139" i="2"/>
  <c r="J137" i="2"/>
  <c r="J135" i="2"/>
  <c r="J133" i="2"/>
  <c r="BK127" i="2"/>
  <c r="T123" i="2" l="1"/>
  <c r="BK129" i="2"/>
  <c r="J129" i="2" s="1"/>
  <c r="J99" i="2" s="1"/>
  <c r="R129" i="2"/>
  <c r="R128" i="2" s="1"/>
  <c r="R122" i="2" s="1"/>
  <c r="P129" i="2"/>
  <c r="P128" i="2" s="1"/>
  <c r="P122" i="2" s="1"/>
  <c r="AU95" i="1" s="1"/>
  <c r="AU94" i="1" s="1"/>
  <c r="T129" i="2"/>
  <c r="T128" i="2" s="1"/>
  <c r="T122" i="2" s="1"/>
  <c r="BK124" i="2"/>
  <c r="J124" i="2" s="1"/>
  <c r="J96" i="2" s="1"/>
  <c r="BK126" i="2"/>
  <c r="J126" i="2"/>
  <c r="J97" i="2" s="1"/>
  <c r="BK147" i="2"/>
  <c r="J147" i="2" s="1"/>
  <c r="J100" i="2" s="1"/>
  <c r="J87" i="2"/>
  <c r="F89" i="2"/>
  <c r="J89" i="2"/>
  <c r="J90" i="2"/>
  <c r="BF125" i="2"/>
  <c r="BF127" i="2"/>
  <c r="BF131" i="2"/>
  <c r="BF133" i="2"/>
  <c r="BF134" i="2"/>
  <c r="BF135" i="2"/>
  <c r="BF136" i="2"/>
  <c r="BF142" i="2"/>
  <c r="BF148" i="2"/>
  <c r="F90" i="2"/>
  <c r="BF137" i="2"/>
  <c r="BF139" i="2"/>
  <c r="BF141" i="2"/>
  <c r="BF143" i="2"/>
  <c r="BF130" i="2"/>
  <c r="BF138" i="2"/>
  <c r="BF140" i="2"/>
  <c r="BF144" i="2"/>
  <c r="BF145" i="2"/>
  <c r="BF146" i="2"/>
  <c r="F33" i="2"/>
  <c r="AZ95" i="1" s="1"/>
  <c r="AZ94" i="1" s="1"/>
  <c r="W32" i="1" s="1"/>
  <c r="F37" i="2"/>
  <c r="BD95" i="1" s="1"/>
  <c r="BD94" i="1" s="1"/>
  <c r="W36" i="1" s="1"/>
  <c r="J33" i="2"/>
  <c r="AV95" i="1" s="1"/>
  <c r="F36" i="2"/>
  <c r="BC95" i="1" s="1"/>
  <c r="BC94" i="1" s="1"/>
  <c r="W35" i="1" s="1"/>
  <c r="F35" i="2"/>
  <c r="BB95" i="1" s="1"/>
  <c r="BB94" i="1" s="1"/>
  <c r="W34" i="1" s="1"/>
  <c r="BK128" i="2" l="1"/>
  <c r="J128" i="2" s="1"/>
  <c r="J98" i="2" s="1"/>
  <c r="BK123" i="2"/>
  <c r="J123" i="2" s="1"/>
  <c r="J95" i="2" s="1"/>
  <c r="AV94" i="1"/>
  <c r="AK32" i="1" s="1"/>
  <c r="AX94" i="1"/>
  <c r="F34" i="2"/>
  <c r="BA95" i="1" s="1"/>
  <c r="BA94" i="1" s="1"/>
  <c r="W33" i="1" s="1"/>
  <c r="AY94" i="1"/>
  <c r="J34" i="2"/>
  <c r="AW95" i="1" s="1"/>
  <c r="AT95" i="1" s="1"/>
  <c r="BK122" i="2" l="1"/>
  <c r="J122" i="2" s="1"/>
  <c r="J94" i="2" s="1"/>
  <c r="J28" i="2" s="1"/>
  <c r="J30" i="2" s="1"/>
  <c r="AG95" i="1" s="1"/>
  <c r="AG94" i="1" s="1"/>
  <c r="AK26" i="1" s="1"/>
  <c r="AK29" i="1" s="1"/>
  <c r="AW94" i="1"/>
  <c r="AK33" i="1" s="1"/>
  <c r="AK38" i="1" l="1"/>
  <c r="J39" i="2"/>
  <c r="AN95" i="1"/>
  <c r="J105" i="2"/>
  <c r="AG99" i="1"/>
  <c r="AT94" i="1"/>
  <c r="AN94" i="1" s="1"/>
  <c r="AN99" i="1" s="1"/>
</calcChain>
</file>

<file path=xl/sharedStrings.xml><?xml version="1.0" encoding="utf-8"?>
<sst xmlns="http://schemas.openxmlformats.org/spreadsheetml/2006/main" count="565" uniqueCount="202">
  <si>
    <t>Export Komplet</t>
  </si>
  <si>
    <t/>
  </si>
  <si>
    <t>2.0</t>
  </si>
  <si>
    <t>False</t>
  </si>
  <si>
    <t>{cbe96659-2857-4a78-8cc0-50be06e7e4e0}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</si>
  <si>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</si>
  <si>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</si>
  <si>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</si>
  <si>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</si>
  <si>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</si>
  <si>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</si>
  <si>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127</t>
  </si>
  <si>
    <t>Stavba:</t>
  </si>
  <si>
    <t>JKSO:</t>
  </si>
  <si>
    <t>KS:</t>
  </si>
  <si>
    <t>Miesto:</t>
  </si>
  <si>
    <t xml:space="preserve"> </t>
  </si>
  <si>
    <t>Dátum:</t>
  </si>
  <si>
    <t>18. 8. 2021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</si>
  <si>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</si>
  <si>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</si>
  <si>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</si>
  <si>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</si>
  <si>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</si>
  <si>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</si>
  <si>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</si>
  <si>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</si>
  <si>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</si>
  <si>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</si>
  <si>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</si>
  <si>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</si>
  <si>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</si>
  <si>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</si>
  <si>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</si>
  <si>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</si>
  <si>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</si>
  <si>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</si>
  <si>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</si>
  <si>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</si>
  <si>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</si>
  <si>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</si>
  <si>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</si>
  <si>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</si>
  <si>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</si>
  <si>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</si>
  <si>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</si>
  <si>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</si>
  <si>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</si>
  <si>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</si>
  <si>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</si>
  <si>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</si>
  <si>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</si>
  <si>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</si>
  <si>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</si>
  <si>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</si>
  <si>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</si>
  <si>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</si>
  <si>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</si>
  <si>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</si>
  <si>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</si>
  <si>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</si>
  <si>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</si>
  <si>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</si>
  <si>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</si>
  <si>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</si>
  <si>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</si>
  <si>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</si>
  <si>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</si>
  <si>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</si>
  <si>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</si>
  <si>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</si>
  <si>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</si>
  <si>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</si>
  <si>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</si>
  <si>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</si>
  <si>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</si>
  <si>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</si>
  <si>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</si>
  <si>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</si>
  <si>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</si>
  <si>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</si>
  <si>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</si>
  <si>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</si>
  <si>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</si>
  <si>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</si>
  <si>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</si>
  <si>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</si>
  <si>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</si>
  <si>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</si>
  <si>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</si>
  <si>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</si>
  <si>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</si>
  <si>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</si>
  <si>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</si>
  <si>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>HZS - Hodinové zúčtovacie sadzby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</si>
  <si>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</si>
  <si>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</si>
  <si>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</si>
  <si>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</si>
  <si>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</si>
  <si>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</si>
  <si>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</si>
  <si>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</si>
  <si>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</si>
  <si>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</si>
  <si>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</si>
  <si>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</si>
  <si>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</si>
  <si>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</si>
  <si>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</si>
  <si>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</si>
  <si>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</si>
  <si>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</si>
  <si>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</si>
  <si>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952901114.S</t>
  </si>
  <si>
    <t>Vyčistenie budov pri výške podlaží nad 4 m</t>
  </si>
  <si>
    <t>m2</t>
  </si>
  <si>
    <t>4</t>
  </si>
  <si>
    <t>2</t>
  </si>
  <si>
    <t>1170302866</t>
  </si>
  <si>
    <t>99</t>
  </si>
  <si>
    <t>Presun hmôt HSV</t>
  </si>
  <si>
    <t>21</t>
  </si>
  <si>
    <t>998011002.S</t>
  </si>
  <si>
    <t>Presun hmôt pre budovy (801, 803, 812), zvislá konštr. z tehál, tvárnic, z kovu výšky do 12 m</t>
  </si>
  <si>
    <t>t</t>
  </si>
  <si>
    <t>745704493</t>
  </si>
  <si>
    <t>PSV</t>
  </si>
  <si>
    <t>Práce a dodávky PSV</t>
  </si>
  <si>
    <t>712</t>
  </si>
  <si>
    <t>Izolácie striech, povlakové krytiny</t>
  </si>
  <si>
    <t>712290010.S</t>
  </si>
  <si>
    <t>Zhotovenie parozábrany pre strechy ploché do 10°</t>
  </si>
  <si>
    <t>16</t>
  </si>
  <si>
    <t>-1838845350</t>
  </si>
  <si>
    <t>10</t>
  </si>
  <si>
    <t>M</t>
  </si>
  <si>
    <t>693110004200.S</t>
  </si>
  <si>
    <t>Geotextília polypropylénová 200 g/m2, rozmer 2,5x2,5 m, vsakovanie pre využitie dažďovej vody</t>
  </si>
  <si>
    <t>ks</t>
  </si>
  <si>
    <t>32</t>
  </si>
  <si>
    <t>1390922752</t>
  </si>
  <si>
    <t>VV</t>
  </si>
  <si>
    <t>210*1,15 'Prepočítané koeficientom množstva</t>
  </si>
  <si>
    <t>712370070.S</t>
  </si>
  <si>
    <t>Zhotovenie povlakovej krytiny striech plochých do 10° PVC-P fóliou upevnenou prikotvením so zvarením spoju</t>
  </si>
  <si>
    <t>-1030949653</t>
  </si>
  <si>
    <t>283220002000</t>
  </si>
  <si>
    <t>Hydroizolačná fólia PVC-P FATRAFOL 810, hr. 1,5 mm, š. 1,3 m, izolácia plochých striech, farba sivá, FATRA IZOLFA</t>
  </si>
  <si>
    <t>-702106346</t>
  </si>
  <si>
    <t>3</t>
  </si>
  <si>
    <t>311970001100</t>
  </si>
  <si>
    <t>Kotviaci prvok FATRAFOL do betónu d 6,1 mm, oceľový, FATRA IZOLFA</t>
  </si>
  <si>
    <t>-500858413</t>
  </si>
  <si>
    <t>311970001500.S</t>
  </si>
  <si>
    <t>2091977693</t>
  </si>
  <si>
    <t>5</t>
  </si>
  <si>
    <t>712873240.S</t>
  </si>
  <si>
    <t>Zhotovenie povlakovej krytiny vytiahnutím izol. povlaku  PVC-P na konštrukcie prevyšujúce úroveň strechy nad 50 cm prikotvením so zváraným spojom</t>
  </si>
  <si>
    <t>1328781631</t>
  </si>
  <si>
    <t>6</t>
  </si>
  <si>
    <t>896133515</t>
  </si>
  <si>
    <t>7</t>
  </si>
  <si>
    <t>-2133642166</t>
  </si>
  <si>
    <t>8</t>
  </si>
  <si>
    <t>-2132157435</t>
  </si>
  <si>
    <t>19</t>
  </si>
  <si>
    <t>712973232.S</t>
  </si>
  <si>
    <t>Detaily k PVC-P fóliam zaizolovanie kruhového prestupu 101 – 250 mm</t>
  </si>
  <si>
    <t>-2103502601</t>
  </si>
  <si>
    <t>18</t>
  </si>
  <si>
    <t>712973245.S</t>
  </si>
  <si>
    <t>Zhotovenie flekov v rohoch na povlakovej krytine z PVC-P fólie</t>
  </si>
  <si>
    <t>-829379260</t>
  </si>
  <si>
    <t>11</t>
  </si>
  <si>
    <t>712973420.S</t>
  </si>
  <si>
    <t>Detaily k termoplastom všeobecne, kútový uholník z hrubopoplastovaného plechu RŠ 125 mm, ohyb 90-135°</t>
  </si>
  <si>
    <t>m</t>
  </si>
  <si>
    <t>-1631517421</t>
  </si>
  <si>
    <t>15</t>
  </si>
  <si>
    <t>311690001000.S</t>
  </si>
  <si>
    <t>Rozperný nit 6x30 mm do betónu, hliníkový</t>
  </si>
  <si>
    <t>135409403</t>
  </si>
  <si>
    <t>12</t>
  </si>
  <si>
    <t>712973710.S</t>
  </si>
  <si>
    <t>Detaily k termoplastom všeobecne, ukončujúci profil na stene tvaru "C" pre zateplovanie z hrubopoplast. plechu RŠ 140 mm</t>
  </si>
  <si>
    <t>-2112801495</t>
  </si>
  <si>
    <t>13</t>
  </si>
  <si>
    <t>-2112979201</t>
  </si>
  <si>
    <t>HZS</t>
  </si>
  <si>
    <t>Hodinové zúčtovacie sadzby</t>
  </si>
  <si>
    <t>22</t>
  </si>
  <si>
    <t>HZS000112.S</t>
  </si>
  <si>
    <t>Stavebno montážne práce náročnejšie, ucelené, obtiažne, rutinné (Tr. 2) v rozsahu viac ako 8 hodín náročnejšie</t>
  </si>
  <si>
    <t>hod</t>
  </si>
  <si>
    <t>512</t>
  </si>
  <si>
    <t>599285439</t>
  </si>
  <si>
    <t xml:space="preserve">Vrut do dĺžky 150 mm na upevnenie </t>
  </si>
  <si>
    <t>Oprava strešnej krytiny na objekte VZ Virt - vilka</t>
  </si>
  <si>
    <t>Spracovateľ: Ing Jozef Krajčovič</t>
  </si>
  <si>
    <t>Objednávateľ: Ekonomická unvierzita v Bratislave</t>
  </si>
  <si>
    <t>Miesto: Vzdelávacie zariadenie Ekonomickej unvierzity v Bratislave VIRT, 946 38 Virt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</si>
</sst>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3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23" fillId="4" borderId="0" xfId="0" applyNumberFormat="1" applyFont="1" applyFill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167" fontId="32" fillId="0" borderId="23" xfId="0" applyNumberFormat="1" applyFont="1" applyBorder="1" applyAlignment="1" applyProtection="1">
      <alignment vertical="center"/>
      <protection locked="0"/>
    </xf>
    <xf numFmtId="0" fontId="33" fillId="0" borderId="23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167" fontId="0" fillId="0" borderId="0" xfId="0" applyNumberFormat="1"/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3" fillId="4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opLeftCell="A61" workbookViewId="0">
      <selection activeCell="R51" sqref="R5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214" t="s">
        <v>5</v>
      </c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5" customHeight="1">
      <c r="B4" s="18"/>
      <c r="D4" s="19" t="s">
        <v>8</v>
      </c>
      <c r="AR4" s="18"/>
      <c r="AS4" s="20" t="s">
        <v>9</v>
      </c>
      <c r="BS4" s="15" t="s">
        <v>6</v>
      </c>
    </row>
    <row r="5" spans="1:74" s="1" customFormat="1" ht="12" customHeight="1">
      <c r="B5" s="18"/>
      <c r="D5" s="21" t="s">
        <v>10</v>
      </c>
      <c r="K5" s="220" t="s">
        <v>11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R5" s="18"/>
      <c r="BS5" s="15" t="s">
        <v>6</v>
      </c>
    </row>
    <row r="6" spans="1:74" s="1" customFormat="1" ht="36.950000000000003" customHeight="1">
      <c r="B6" s="18"/>
      <c r="D6" s="23" t="s">
        <v>12</v>
      </c>
      <c r="K6" s="221" t="s">
        <v>198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R6" s="18"/>
      <c r="BS6" s="15" t="s">
        <v>6</v>
      </c>
    </row>
    <row r="7" spans="1:74" s="1" customFormat="1" ht="12" customHeight="1">
      <c r="B7" s="18"/>
      <c r="D7" s="24" t="s">
        <v>13</v>
      </c>
      <c r="K7" s="22" t="s">
        <v>1</v>
      </c>
      <c r="AK7" s="24" t="s">
        <v>14</v>
      </c>
      <c r="AN7" s="22" t="s">
        <v>1</v>
      </c>
      <c r="AR7" s="18"/>
      <c r="BS7" s="15" t="s">
        <v>6</v>
      </c>
    </row>
    <row r="8" spans="1:74" s="1" customFormat="1" ht="12" customHeight="1">
      <c r="B8" s="18"/>
      <c r="D8" s="224" t="s">
        <v>201</v>
      </c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K8" s="24" t="s">
        <v>17</v>
      </c>
      <c r="AN8" s="22" t="s">
        <v>18</v>
      </c>
      <c r="AR8" s="18"/>
      <c r="BS8" s="15" t="s">
        <v>6</v>
      </c>
    </row>
    <row r="9" spans="1:74" s="1" customFormat="1" ht="14.45" customHeight="1">
      <c r="B9" s="18"/>
      <c r="AR9" s="18"/>
      <c r="BS9" s="15" t="s">
        <v>6</v>
      </c>
    </row>
    <row r="10" spans="1:74" s="1" customFormat="1" ht="12" customHeight="1">
      <c r="B10" s="18"/>
      <c r="D10" s="24" t="s">
        <v>200</v>
      </c>
      <c r="AK10" s="24" t="s">
        <v>20</v>
      </c>
      <c r="AN10" s="22" t="s">
        <v>1</v>
      </c>
      <c r="AR10" s="18"/>
      <c r="BS10" s="15" t="s">
        <v>6</v>
      </c>
    </row>
    <row r="11" spans="1:74" s="1" customFormat="1" ht="18.399999999999999" customHeight="1">
      <c r="B11" s="18"/>
      <c r="E11" s="22" t="s">
        <v>16</v>
      </c>
      <c r="AK11" s="24" t="s">
        <v>21</v>
      </c>
      <c r="AN11" s="22" t="s">
        <v>1</v>
      </c>
      <c r="AR11" s="18"/>
      <c r="BS11" s="15" t="s">
        <v>6</v>
      </c>
    </row>
    <row r="12" spans="1:74" s="1" customFormat="1" ht="6.95" customHeight="1">
      <c r="B12" s="18"/>
      <c r="AR12" s="18"/>
      <c r="BS12" s="15" t="s">
        <v>6</v>
      </c>
    </row>
    <row r="13" spans="1:74" s="1" customFormat="1" ht="12" customHeight="1">
      <c r="B13" s="18"/>
      <c r="D13" s="24" t="s">
        <v>22</v>
      </c>
      <c r="AK13" s="24" t="s">
        <v>20</v>
      </c>
      <c r="AN13" s="22" t="s">
        <v>1</v>
      </c>
      <c r="AR13" s="18"/>
      <c r="BS13" s="15" t="s">
        <v>6</v>
      </c>
    </row>
    <row r="14" spans="1:74" ht="12.75">
      <c r="B14" s="18"/>
      <c r="E14" s="22" t="s">
        <v>16</v>
      </c>
      <c r="AK14" s="24" t="s">
        <v>21</v>
      </c>
      <c r="AN14" s="22" t="s">
        <v>1</v>
      </c>
      <c r="AR14" s="18"/>
      <c r="BS14" s="15" t="s">
        <v>6</v>
      </c>
    </row>
    <row r="15" spans="1:74" s="1" customFormat="1" ht="6.95" customHeight="1">
      <c r="B15" s="18"/>
      <c r="AR15" s="18"/>
      <c r="BS15" s="15" t="s">
        <v>3</v>
      </c>
    </row>
    <row r="16" spans="1:74" s="1" customFormat="1" ht="12" customHeight="1">
      <c r="B16" s="18"/>
      <c r="D16" s="24" t="s">
        <v>23</v>
      </c>
      <c r="AK16" s="24" t="s">
        <v>20</v>
      </c>
      <c r="AN16" s="22" t="s">
        <v>1</v>
      </c>
      <c r="AR16" s="18"/>
      <c r="BS16" s="15" t="s">
        <v>3</v>
      </c>
    </row>
    <row r="17" spans="1:71" s="1" customFormat="1" ht="18.399999999999999" customHeight="1">
      <c r="B17" s="18"/>
      <c r="E17" s="22" t="s">
        <v>16</v>
      </c>
      <c r="AK17" s="24" t="s">
        <v>21</v>
      </c>
      <c r="AN17" s="22" t="s">
        <v>1</v>
      </c>
      <c r="AR17" s="18"/>
      <c r="BS17" s="15" t="s">
        <v>24</v>
      </c>
    </row>
    <row r="18" spans="1:71" s="1" customFormat="1" ht="6.95" customHeight="1">
      <c r="B18" s="18"/>
      <c r="AR18" s="18"/>
      <c r="BS18" s="15" t="s">
        <v>25</v>
      </c>
    </row>
    <row r="19" spans="1:71" s="1" customFormat="1" ht="12" customHeight="1">
      <c r="B19" s="18"/>
      <c r="D19" s="24" t="s">
        <v>199</v>
      </c>
      <c r="AK19" s="24" t="s">
        <v>20</v>
      </c>
      <c r="AN19" s="22" t="s">
        <v>1</v>
      </c>
      <c r="AR19" s="18"/>
      <c r="BS19" s="15" t="s">
        <v>25</v>
      </c>
    </row>
    <row r="20" spans="1:71" s="1" customFormat="1" ht="18.399999999999999" customHeight="1">
      <c r="B20" s="18"/>
      <c r="E20" s="22" t="s">
        <v>16</v>
      </c>
      <c r="AK20" s="24" t="s">
        <v>21</v>
      </c>
      <c r="AN20" s="22" t="s">
        <v>1</v>
      </c>
      <c r="AR20" s="18"/>
      <c r="BS20" s="15" t="s">
        <v>24</v>
      </c>
    </row>
    <row r="21" spans="1:71" s="1" customFormat="1" ht="6.95" customHeight="1">
      <c r="B21" s="18"/>
      <c r="AR21" s="18"/>
    </row>
    <row r="22" spans="1:71" s="1" customFormat="1" ht="12" customHeight="1">
      <c r="B22" s="18"/>
      <c r="D22" s="24" t="s">
        <v>27</v>
      </c>
      <c r="AR22" s="18"/>
    </row>
    <row r="23" spans="1:71" s="1" customFormat="1" ht="16.5" customHeight="1">
      <c r="B23" s="18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R23" s="18"/>
    </row>
    <row r="24" spans="1:71" s="1" customFormat="1" ht="6.95" customHeight="1">
      <c r="B24" s="18"/>
      <c r="AR24" s="18"/>
    </row>
    <row r="25" spans="1:71" s="1" customFormat="1" ht="6.95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1:71" s="1" customFormat="1" ht="14.45" customHeight="1">
      <c r="B26" s="18"/>
      <c r="D26" s="27" t="s">
        <v>28</v>
      </c>
      <c r="AK26" s="223">
        <f>ROUND(AG94,2)</f>
        <v>0</v>
      </c>
      <c r="AL26" s="215"/>
      <c r="AM26" s="215"/>
      <c r="AN26" s="215"/>
      <c r="AO26" s="215"/>
      <c r="AR26" s="18"/>
    </row>
    <row r="27" spans="1:71" s="1" customFormat="1" ht="14.45" customHeight="1">
      <c r="B27" s="18"/>
      <c r="D27" s="27" t="s">
        <v>29</v>
      </c>
      <c r="AK27" s="223">
        <f>ROUND(AG97, 2)</f>
        <v>0</v>
      </c>
      <c r="AL27" s="223"/>
      <c r="AM27" s="223"/>
      <c r="AN27" s="223"/>
      <c r="AO27" s="223"/>
      <c r="AR27" s="18"/>
    </row>
    <row r="28" spans="1:7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30"/>
      <c r="BE28" s="29"/>
    </row>
    <row r="29" spans="1:71" s="2" customFormat="1" ht="25.9" customHeight="1">
      <c r="A29" s="29"/>
      <c r="B29" s="30"/>
      <c r="C29" s="29"/>
      <c r="D29" s="31" t="s">
        <v>30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218">
        <f>ROUND(AK26 + AK27, 2)</f>
        <v>0</v>
      </c>
      <c r="AL29" s="219"/>
      <c r="AM29" s="219"/>
      <c r="AN29" s="219"/>
      <c r="AO29" s="219"/>
      <c r="AP29" s="29"/>
      <c r="AQ29" s="29"/>
      <c r="AR29" s="30"/>
      <c r="BE29" s="29"/>
    </row>
    <row r="30" spans="1:7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30"/>
      <c r="BE30" s="29"/>
    </row>
    <row r="31" spans="1:71" s="2" customFormat="1" ht="12.75">
      <c r="A31" s="29"/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186" t="s">
        <v>31</v>
      </c>
      <c r="M31" s="186"/>
      <c r="N31" s="186"/>
      <c r="O31" s="186"/>
      <c r="P31" s="186"/>
      <c r="Q31" s="29"/>
      <c r="R31" s="29"/>
      <c r="S31" s="29"/>
      <c r="T31" s="29"/>
      <c r="U31" s="29"/>
      <c r="V31" s="29"/>
      <c r="W31" s="186" t="s">
        <v>32</v>
      </c>
      <c r="X31" s="186"/>
      <c r="Y31" s="186"/>
      <c r="Z31" s="186"/>
      <c r="AA31" s="186"/>
      <c r="AB31" s="186"/>
      <c r="AC31" s="186"/>
      <c r="AD31" s="186"/>
      <c r="AE31" s="186"/>
      <c r="AF31" s="29"/>
      <c r="AG31" s="29"/>
      <c r="AH31" s="29"/>
      <c r="AI31" s="29"/>
      <c r="AJ31" s="29"/>
      <c r="AK31" s="186" t="s">
        <v>33</v>
      </c>
      <c r="AL31" s="186"/>
      <c r="AM31" s="186"/>
      <c r="AN31" s="186"/>
      <c r="AO31" s="186"/>
      <c r="AP31" s="29"/>
      <c r="AQ31" s="29"/>
      <c r="AR31" s="30"/>
      <c r="BE31" s="29"/>
    </row>
    <row r="32" spans="1:71" s="3" customFormat="1" ht="14.45" customHeight="1">
      <c r="B32" s="34"/>
      <c r="D32" s="24" t="s">
        <v>34</v>
      </c>
      <c r="F32" s="35" t="s">
        <v>35</v>
      </c>
      <c r="L32" s="189">
        <v>0.2</v>
      </c>
      <c r="M32" s="188"/>
      <c r="N32" s="188"/>
      <c r="O32" s="188"/>
      <c r="P32" s="188"/>
      <c r="Q32" s="36"/>
      <c r="R32" s="36"/>
      <c r="S32" s="36"/>
      <c r="T32" s="36"/>
      <c r="U32" s="36"/>
      <c r="V32" s="36"/>
      <c r="W32" s="187">
        <f>ROUND(AZ94 + SUM(CD97), 2)</f>
        <v>0</v>
      </c>
      <c r="X32" s="188"/>
      <c r="Y32" s="188"/>
      <c r="Z32" s="188"/>
      <c r="AA32" s="188"/>
      <c r="AB32" s="188"/>
      <c r="AC32" s="188"/>
      <c r="AD32" s="188"/>
      <c r="AE32" s="188"/>
      <c r="AF32" s="36"/>
      <c r="AG32" s="36"/>
      <c r="AH32" s="36"/>
      <c r="AI32" s="36"/>
      <c r="AJ32" s="36"/>
      <c r="AK32" s="187">
        <f>ROUND(AV94 + SUM(BY97), 2)</f>
        <v>0</v>
      </c>
      <c r="AL32" s="188"/>
      <c r="AM32" s="188"/>
      <c r="AN32" s="188"/>
      <c r="AO32" s="188"/>
      <c r="AP32" s="36"/>
      <c r="AQ32" s="36"/>
      <c r="AR32" s="37"/>
      <c r="AS32" s="36"/>
      <c r="AT32" s="36"/>
      <c r="AU32" s="36"/>
      <c r="AV32" s="36"/>
      <c r="AW32" s="36"/>
      <c r="AX32" s="36"/>
      <c r="AY32" s="36"/>
      <c r="AZ32" s="36"/>
    </row>
    <row r="33" spans="1:57" s="3" customFormat="1" ht="14.45" customHeight="1">
      <c r="B33" s="34"/>
      <c r="F33" s="35" t="s">
        <v>36</v>
      </c>
      <c r="L33" s="192">
        <v>0.2</v>
      </c>
      <c r="M33" s="191"/>
      <c r="N33" s="191"/>
      <c r="O33" s="191"/>
      <c r="P33" s="191"/>
      <c r="W33" s="190">
        <f>ROUND(BA94 + SUM(CE97), 2)</f>
        <v>0</v>
      </c>
      <c r="X33" s="191"/>
      <c r="Y33" s="191"/>
      <c r="Z33" s="191"/>
      <c r="AA33" s="191"/>
      <c r="AB33" s="191"/>
      <c r="AC33" s="191"/>
      <c r="AD33" s="191"/>
      <c r="AE33" s="191"/>
      <c r="AK33" s="190">
        <f>ROUND(AW94 + SUM(BZ97), 2)</f>
        <v>0</v>
      </c>
      <c r="AL33" s="191"/>
      <c r="AM33" s="191"/>
      <c r="AN33" s="191"/>
      <c r="AO33" s="191"/>
      <c r="AR33" s="34"/>
    </row>
    <row r="34" spans="1:57" s="3" customFormat="1" ht="14.45" hidden="1" customHeight="1">
      <c r="B34" s="34"/>
      <c r="F34" s="24" t="s">
        <v>37</v>
      </c>
      <c r="L34" s="192">
        <v>0.2</v>
      </c>
      <c r="M34" s="191"/>
      <c r="N34" s="191"/>
      <c r="O34" s="191"/>
      <c r="P34" s="191"/>
      <c r="W34" s="190">
        <f>ROUND(BB94 + SUM(CF97), 2)</f>
        <v>0</v>
      </c>
      <c r="X34" s="191"/>
      <c r="Y34" s="191"/>
      <c r="Z34" s="191"/>
      <c r="AA34" s="191"/>
      <c r="AB34" s="191"/>
      <c r="AC34" s="191"/>
      <c r="AD34" s="191"/>
      <c r="AE34" s="191"/>
      <c r="AK34" s="190">
        <v>0</v>
      </c>
      <c r="AL34" s="191"/>
      <c r="AM34" s="191"/>
      <c r="AN34" s="191"/>
      <c r="AO34" s="191"/>
      <c r="AR34" s="34"/>
    </row>
    <row r="35" spans="1:57" s="3" customFormat="1" ht="14.45" hidden="1" customHeight="1">
      <c r="B35" s="34"/>
      <c r="F35" s="24" t="s">
        <v>38</v>
      </c>
      <c r="L35" s="192">
        <v>0.2</v>
      </c>
      <c r="M35" s="191"/>
      <c r="N35" s="191"/>
      <c r="O35" s="191"/>
      <c r="P35" s="191"/>
      <c r="W35" s="190">
        <f>ROUND(BC94 + SUM(CG97), 2)</f>
        <v>0</v>
      </c>
      <c r="X35" s="191"/>
      <c r="Y35" s="191"/>
      <c r="Z35" s="191"/>
      <c r="AA35" s="191"/>
      <c r="AB35" s="191"/>
      <c r="AC35" s="191"/>
      <c r="AD35" s="191"/>
      <c r="AE35" s="191"/>
      <c r="AK35" s="190">
        <v>0</v>
      </c>
      <c r="AL35" s="191"/>
      <c r="AM35" s="191"/>
      <c r="AN35" s="191"/>
      <c r="AO35" s="191"/>
      <c r="AR35" s="34"/>
    </row>
    <row r="36" spans="1:57" s="3" customFormat="1" ht="14.45" hidden="1" customHeight="1">
      <c r="B36" s="34"/>
      <c r="F36" s="35" t="s">
        <v>39</v>
      </c>
      <c r="L36" s="189">
        <v>0</v>
      </c>
      <c r="M36" s="188"/>
      <c r="N36" s="188"/>
      <c r="O36" s="188"/>
      <c r="P36" s="188"/>
      <c r="Q36" s="36"/>
      <c r="R36" s="36"/>
      <c r="S36" s="36"/>
      <c r="T36" s="36"/>
      <c r="U36" s="36"/>
      <c r="V36" s="36"/>
      <c r="W36" s="187">
        <f>ROUND(BD94 + SUM(CH97), 2)</f>
        <v>0</v>
      </c>
      <c r="X36" s="188"/>
      <c r="Y36" s="188"/>
      <c r="Z36" s="188"/>
      <c r="AA36" s="188"/>
      <c r="AB36" s="188"/>
      <c r="AC36" s="188"/>
      <c r="AD36" s="188"/>
      <c r="AE36" s="188"/>
      <c r="AF36" s="36"/>
      <c r="AG36" s="36"/>
      <c r="AH36" s="36"/>
      <c r="AI36" s="36"/>
      <c r="AJ36" s="36"/>
      <c r="AK36" s="187">
        <v>0</v>
      </c>
      <c r="AL36" s="188"/>
      <c r="AM36" s="188"/>
      <c r="AN36" s="188"/>
      <c r="AO36" s="188"/>
      <c r="AP36" s="36"/>
      <c r="AQ36" s="36"/>
      <c r="AR36" s="37"/>
      <c r="AS36" s="36"/>
      <c r="AT36" s="36"/>
      <c r="AU36" s="36"/>
      <c r="AV36" s="36"/>
      <c r="AW36" s="36"/>
      <c r="AX36" s="36"/>
      <c r="AY36" s="36"/>
      <c r="AZ36" s="36"/>
    </row>
    <row r="37" spans="1:57" s="2" customFormat="1" ht="6.9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2" customFormat="1" ht="25.9" customHeight="1">
      <c r="A38" s="29"/>
      <c r="B38" s="30"/>
      <c r="C38" s="38"/>
      <c r="D38" s="39" t="s">
        <v>40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1" t="s">
        <v>41</v>
      </c>
      <c r="U38" s="40"/>
      <c r="V38" s="40"/>
      <c r="W38" s="40"/>
      <c r="X38" s="193" t="s">
        <v>42</v>
      </c>
      <c r="Y38" s="194"/>
      <c r="Z38" s="194"/>
      <c r="AA38" s="194"/>
      <c r="AB38" s="194"/>
      <c r="AC38" s="40"/>
      <c r="AD38" s="40"/>
      <c r="AE38" s="40"/>
      <c r="AF38" s="40"/>
      <c r="AG38" s="40"/>
      <c r="AH38" s="40"/>
      <c r="AI38" s="40"/>
      <c r="AJ38" s="40"/>
      <c r="AK38" s="195">
        <f>SUM(AK29:AK36)</f>
        <v>0</v>
      </c>
      <c r="AL38" s="194"/>
      <c r="AM38" s="194"/>
      <c r="AN38" s="194"/>
      <c r="AO38" s="196"/>
      <c r="AP38" s="38"/>
      <c r="AQ38" s="38"/>
      <c r="AR38" s="30"/>
      <c r="BE38" s="29"/>
    </row>
    <row r="39" spans="1:57" s="2" customFormat="1" ht="6.95" customHeight="1">
      <c r="A39" s="29"/>
      <c r="B39" s="30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30"/>
      <c r="BE39" s="29"/>
    </row>
    <row r="40" spans="1:57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30"/>
      <c r="BE40" s="29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2"/>
      <c r="D49" s="43" t="s">
        <v>43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44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8"/>
      <c r="AR50" s="18"/>
    </row>
    <row r="51" spans="1:57">
      <c r="B51" s="18"/>
      <c r="AR51" s="18"/>
    </row>
    <row r="52" spans="1:57">
      <c r="B52" s="18"/>
      <c r="AR52" s="18"/>
    </row>
    <row r="53" spans="1:57">
      <c r="B53" s="18"/>
      <c r="AR53" s="18"/>
    </row>
    <row r="54" spans="1:57">
      <c r="B54" s="18"/>
      <c r="AR54" s="18"/>
    </row>
    <row r="55" spans="1:57">
      <c r="B55" s="18"/>
      <c r="AR55" s="18"/>
    </row>
    <row r="56" spans="1:57">
      <c r="B56" s="18"/>
      <c r="AR56" s="18"/>
    </row>
    <row r="57" spans="1:57">
      <c r="B57" s="18"/>
      <c r="AR57" s="18"/>
    </row>
    <row r="58" spans="1:57">
      <c r="B58" s="18"/>
      <c r="AR58" s="18"/>
    </row>
    <row r="59" spans="1:57">
      <c r="B59" s="18"/>
      <c r="AR59" s="18"/>
    </row>
    <row r="60" spans="1:57" s="2" customFormat="1" ht="12.75">
      <c r="A60" s="29"/>
      <c r="B60" s="30"/>
      <c r="C60" s="29"/>
      <c r="D60" s="45" t="s">
        <v>45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46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45</v>
      </c>
      <c r="AI60" s="32"/>
      <c r="AJ60" s="32"/>
      <c r="AK60" s="32"/>
      <c r="AL60" s="32"/>
      <c r="AM60" s="45" t="s">
        <v>46</v>
      </c>
      <c r="AN60" s="32"/>
      <c r="AO60" s="32"/>
      <c r="AP60" s="29"/>
      <c r="AQ60" s="29"/>
      <c r="AR60" s="30"/>
      <c r="BE60" s="29"/>
    </row>
    <row r="61" spans="1:57">
      <c r="B61" s="18"/>
      <c r="AR61" s="18"/>
    </row>
    <row r="62" spans="1:57">
      <c r="B62" s="18"/>
      <c r="AR62" s="18"/>
    </row>
    <row r="63" spans="1:57">
      <c r="B63" s="18"/>
      <c r="AR63" s="18"/>
    </row>
    <row r="64" spans="1:57" s="2" customFormat="1" ht="12.75">
      <c r="A64" s="29"/>
      <c r="B64" s="30"/>
      <c r="C64" s="29"/>
      <c r="D64" s="43" t="s">
        <v>47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48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8"/>
      <c r="AR65" s="18"/>
    </row>
    <row r="66" spans="1:57">
      <c r="B66" s="18"/>
      <c r="AR66" s="18"/>
    </row>
    <row r="67" spans="1:57">
      <c r="B67" s="18"/>
      <c r="AR67" s="18"/>
    </row>
    <row r="68" spans="1:57">
      <c r="B68" s="18"/>
      <c r="AR68" s="18"/>
    </row>
    <row r="69" spans="1:57">
      <c r="B69" s="18"/>
      <c r="AR69" s="18"/>
    </row>
    <row r="70" spans="1:57">
      <c r="B70" s="18"/>
      <c r="AR70" s="18"/>
    </row>
    <row r="71" spans="1:57">
      <c r="B71" s="18"/>
      <c r="AR71" s="18"/>
    </row>
    <row r="72" spans="1:57">
      <c r="B72" s="18"/>
      <c r="AR72" s="18"/>
    </row>
    <row r="73" spans="1:57">
      <c r="B73" s="18"/>
      <c r="AR73" s="18"/>
    </row>
    <row r="74" spans="1:57">
      <c r="B74" s="18"/>
      <c r="AR74" s="18"/>
    </row>
    <row r="75" spans="1:57" s="2" customFormat="1" ht="12.75">
      <c r="A75" s="29"/>
      <c r="B75" s="30"/>
      <c r="C75" s="29"/>
      <c r="D75" s="45" t="s">
        <v>45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46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45</v>
      </c>
      <c r="AI75" s="32"/>
      <c r="AJ75" s="32"/>
      <c r="AK75" s="32"/>
      <c r="AL75" s="32"/>
      <c r="AM75" s="45" t="s">
        <v>46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0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0" s="2" customFormat="1" ht="24.95" customHeight="1">
      <c r="A82" s="29"/>
      <c r="B82" s="30"/>
      <c r="C82" s="19" t="s">
        <v>49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51"/>
      <c r="C84" s="24" t="s">
        <v>10</v>
      </c>
      <c r="L84" s="4" t="str">
        <f>K5</f>
        <v>127</v>
      </c>
      <c r="AR84" s="51"/>
    </row>
    <row r="85" spans="1:90" s="5" customFormat="1" ht="36.950000000000003" customHeight="1">
      <c r="B85" s="52"/>
      <c r="C85" s="53" t="s">
        <v>12</v>
      </c>
      <c r="L85" s="197" t="str">
        <f>K6</f>
        <v>Oprava strešnej krytiny na objekte VZ Virt - vilka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52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15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/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17</v>
      </c>
      <c r="AJ87" s="29"/>
      <c r="AK87" s="29"/>
      <c r="AL87" s="29"/>
      <c r="AM87" s="199" t="str">
        <f>IF(AN8= "","",AN8)</f>
        <v>18. 8. 2021</v>
      </c>
      <c r="AN87" s="199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>
      <c r="A89" s="29"/>
      <c r="B89" s="30"/>
      <c r="C89" s="24" t="s">
        <v>19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23</v>
      </c>
      <c r="AJ89" s="29"/>
      <c r="AK89" s="29"/>
      <c r="AL89" s="29"/>
      <c r="AM89" s="200" t="str">
        <f>IF(E17="","",E17)</f>
        <v xml:space="preserve"> </v>
      </c>
      <c r="AN89" s="201"/>
      <c r="AO89" s="201"/>
      <c r="AP89" s="201"/>
      <c r="AQ89" s="29"/>
      <c r="AR89" s="30"/>
      <c r="AS89" s="204" t="s">
        <v>50</v>
      </c>
      <c r="AT89" s="205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0" s="2" customFormat="1" ht="15.2" customHeight="1">
      <c r="A90" s="29"/>
      <c r="B90" s="30"/>
      <c r="C90" s="24" t="s">
        <v>22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26</v>
      </c>
      <c r="AJ90" s="29"/>
      <c r="AK90" s="29"/>
      <c r="AL90" s="29"/>
      <c r="AM90" s="200" t="str">
        <f>IF(E20="","",E20)</f>
        <v xml:space="preserve"> </v>
      </c>
      <c r="AN90" s="201"/>
      <c r="AO90" s="201"/>
      <c r="AP90" s="201"/>
      <c r="AQ90" s="29"/>
      <c r="AR90" s="30"/>
      <c r="AS90" s="206"/>
      <c r="AT90" s="207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6"/>
      <c r="AT91" s="207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0" s="2" customFormat="1" ht="29.25" customHeight="1">
      <c r="A92" s="29"/>
      <c r="B92" s="30"/>
      <c r="C92" s="208" t="s">
        <v>51</v>
      </c>
      <c r="D92" s="209"/>
      <c r="E92" s="209"/>
      <c r="F92" s="209"/>
      <c r="G92" s="209"/>
      <c r="H92" s="60"/>
      <c r="I92" s="210" t="s">
        <v>52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1" t="s">
        <v>53</v>
      </c>
      <c r="AH92" s="209"/>
      <c r="AI92" s="209"/>
      <c r="AJ92" s="209"/>
      <c r="AK92" s="209"/>
      <c r="AL92" s="209"/>
      <c r="AM92" s="209"/>
      <c r="AN92" s="210" t="s">
        <v>54</v>
      </c>
      <c r="AO92" s="209"/>
      <c r="AP92" s="212"/>
      <c r="AQ92" s="61" t="s">
        <v>55</v>
      </c>
      <c r="AR92" s="30"/>
      <c r="AS92" s="62" t="s">
        <v>56</v>
      </c>
      <c r="AT92" s="63" t="s">
        <v>57</v>
      </c>
      <c r="AU92" s="63" t="s">
        <v>58</v>
      </c>
      <c r="AV92" s="63" t="s">
        <v>59</v>
      </c>
      <c r="AW92" s="63" t="s">
        <v>60</v>
      </c>
      <c r="AX92" s="63" t="s">
        <v>61</v>
      </c>
      <c r="AY92" s="63" t="s">
        <v>62</v>
      </c>
      <c r="AZ92" s="63" t="s">
        <v>63</v>
      </c>
      <c r="BA92" s="63" t="s">
        <v>64</v>
      </c>
      <c r="BB92" s="63" t="s">
        <v>65</v>
      </c>
      <c r="BC92" s="63" t="s">
        <v>66</v>
      </c>
      <c r="BD92" s="64" t="s">
        <v>67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0" s="6" customFormat="1" ht="32.450000000000003" customHeight="1">
      <c r="B94" s="68"/>
      <c r="C94" s="69" t="s">
        <v>68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02">
        <f>ROUND(AG95,2)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213.54755</v>
      </c>
      <c r="AV94" s="74">
        <f>ROUND(AZ94*L32,2)</f>
        <v>0</v>
      </c>
      <c r="AW94" s="74">
        <f>ROUND(BA94*L33,2)</f>
        <v>0</v>
      </c>
      <c r="AX94" s="74">
        <f>ROUND(BB94*L32,2)</f>
        <v>0</v>
      </c>
      <c r="AY94" s="74">
        <f>ROUND(BC94*L33,2)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69</v>
      </c>
      <c r="BT94" s="77" t="s">
        <v>70</v>
      </c>
      <c r="BV94" s="77" t="s">
        <v>71</v>
      </c>
      <c r="BW94" s="77" t="s">
        <v>4</v>
      </c>
      <c r="BX94" s="77" t="s">
        <v>72</v>
      </c>
      <c r="CL94" s="77" t="s">
        <v>1</v>
      </c>
    </row>
    <row r="95" spans="1:90" s="7" customFormat="1" ht="16.5" customHeight="1">
      <c r="A95" s="78" t="s">
        <v>73</v>
      </c>
      <c r="B95" s="79"/>
      <c r="C95" s="80"/>
      <c r="D95" s="225" t="s">
        <v>11</v>
      </c>
      <c r="E95" s="225"/>
      <c r="F95" s="225"/>
      <c r="G95" s="225"/>
      <c r="H95" s="225"/>
      <c r="I95" s="81"/>
      <c r="J95" s="225" t="s">
        <v>198</v>
      </c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16">
        <f>'127 - strecha Virt'!J30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82" t="s">
        <v>74</v>
      </c>
      <c r="AR95" s="79"/>
      <c r="AS95" s="83">
        <v>0</v>
      </c>
      <c r="AT95" s="84">
        <f>ROUND(SUM(AV95:AW95),2)</f>
        <v>0</v>
      </c>
      <c r="AU95" s="85">
        <f>'127 - strecha Virt'!P122</f>
        <v>213.54755200000002</v>
      </c>
      <c r="AV95" s="84">
        <f>'127 - strecha Virt'!J33</f>
        <v>0</v>
      </c>
      <c r="AW95" s="84">
        <f>'127 - strecha Virt'!J34</f>
        <v>0</v>
      </c>
      <c r="AX95" s="84">
        <f>'127 - strecha Virt'!J35</f>
        <v>0</v>
      </c>
      <c r="AY95" s="84">
        <f>'127 - strecha Virt'!J36</f>
        <v>0</v>
      </c>
      <c r="AZ95" s="84">
        <f>'127 - strecha Virt'!F33</f>
        <v>0</v>
      </c>
      <c r="BA95" s="84">
        <f>'127 - strecha Virt'!F34</f>
        <v>0</v>
      </c>
      <c r="BB95" s="84">
        <f>'127 - strecha Virt'!F35</f>
        <v>0</v>
      </c>
      <c r="BC95" s="84">
        <f>'127 - strecha Virt'!F36</f>
        <v>0</v>
      </c>
      <c r="BD95" s="86">
        <f>'127 - strecha Virt'!F37</f>
        <v>0</v>
      </c>
      <c r="BT95" s="87" t="s">
        <v>75</v>
      </c>
      <c r="BU95" s="87" t="s">
        <v>76</v>
      </c>
      <c r="BV95" s="87" t="s">
        <v>71</v>
      </c>
      <c r="BW95" s="87" t="s">
        <v>4</v>
      </c>
      <c r="BX95" s="87" t="s">
        <v>72</v>
      </c>
      <c r="CL95" s="87" t="s">
        <v>1</v>
      </c>
    </row>
    <row r="96" spans="1:90">
      <c r="B96" s="18"/>
      <c r="AR96" s="18"/>
    </row>
    <row r="97" spans="1:57" s="2" customFormat="1" ht="30" customHeight="1">
      <c r="A97" s="29"/>
      <c r="B97" s="30"/>
      <c r="C97" s="69" t="s">
        <v>77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03">
        <v>0</v>
      </c>
      <c r="AH97" s="203"/>
      <c r="AI97" s="203"/>
      <c r="AJ97" s="203"/>
      <c r="AK97" s="203"/>
      <c r="AL97" s="203"/>
      <c r="AM97" s="203"/>
      <c r="AN97" s="203">
        <v>0</v>
      </c>
      <c r="AO97" s="203"/>
      <c r="AP97" s="203"/>
      <c r="AQ97" s="88"/>
      <c r="AR97" s="30"/>
      <c r="AS97" s="62" t="s">
        <v>78</v>
      </c>
      <c r="AT97" s="63" t="s">
        <v>79</v>
      </c>
      <c r="AU97" s="63" t="s">
        <v>34</v>
      </c>
      <c r="AV97" s="64" t="s">
        <v>57</v>
      </c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10.9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57" s="2" customFormat="1" ht="30" customHeight="1">
      <c r="A99" s="29"/>
      <c r="B99" s="30"/>
      <c r="C99" s="89" t="s">
        <v>80</v>
      </c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213">
        <f>ROUND(AG94 + AG97, 2)</f>
        <v>0</v>
      </c>
      <c r="AH99" s="213"/>
      <c r="AI99" s="213"/>
      <c r="AJ99" s="213"/>
      <c r="AK99" s="213"/>
      <c r="AL99" s="213"/>
      <c r="AM99" s="213"/>
      <c r="AN99" s="213">
        <f>ROUND(AN94 + AN97, 2)</f>
        <v>0</v>
      </c>
      <c r="AO99" s="213"/>
      <c r="AP99" s="213"/>
      <c r="AQ99" s="90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  <row r="100" spans="1:57" s="2" customFormat="1" ht="6.95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</sheetData>
  <mergeCells count="47">
    <mergeCell ref="AG97:AM97"/>
    <mergeCell ref="AN97:AP97"/>
    <mergeCell ref="AG99:AM99"/>
    <mergeCell ref="AN99:AP99"/>
    <mergeCell ref="AR2:BE2"/>
    <mergeCell ref="AN95:AP95"/>
    <mergeCell ref="AG95:AM95"/>
    <mergeCell ref="AK29:AO29"/>
    <mergeCell ref="K5:AO5"/>
    <mergeCell ref="K6:AO6"/>
    <mergeCell ref="E23:AN23"/>
    <mergeCell ref="AK26:AO26"/>
    <mergeCell ref="AK27:AO27"/>
    <mergeCell ref="D8:AI8"/>
    <mergeCell ref="D95:H95"/>
    <mergeCell ref="J95:AF95"/>
    <mergeCell ref="AG94:AM94"/>
    <mergeCell ref="AN94:AP94"/>
    <mergeCell ref="AS89:AT91"/>
    <mergeCell ref="AM90:AP90"/>
    <mergeCell ref="C92:G92"/>
    <mergeCell ref="I92:AF92"/>
    <mergeCell ref="AG92:AM92"/>
    <mergeCell ref="AN92:AP92"/>
    <mergeCell ref="X38:AB38"/>
    <mergeCell ref="AK38:AO38"/>
    <mergeCell ref="L85:AO85"/>
    <mergeCell ref="AM87:AN87"/>
    <mergeCell ref="AM89:AP89"/>
    <mergeCell ref="W35:AE35"/>
    <mergeCell ref="AK35:AO35"/>
    <mergeCell ref="L35:P35"/>
    <mergeCell ref="W36:AE36"/>
    <mergeCell ref="AK36:AO36"/>
    <mergeCell ref="L36:P36"/>
    <mergeCell ref="W33:AE33"/>
    <mergeCell ref="AK33:AO33"/>
    <mergeCell ref="L33:P33"/>
    <mergeCell ref="W34:AE34"/>
    <mergeCell ref="AK34:AO34"/>
    <mergeCell ref="L34:P34"/>
    <mergeCell ref="L31:P31"/>
    <mergeCell ref="W31:AE31"/>
    <mergeCell ref="AK31:AO31"/>
    <mergeCell ref="W32:AE32"/>
    <mergeCell ref="AK32:AO32"/>
    <mergeCell ref="L32:P32"/>
  </mergeCells>
  <hyperlinks>
    <hyperlink ref="A95" location="'127 - strercha Virt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3"/>
  <sheetViews>
    <sheetView showGridLines="0" tabSelected="1" topLeftCell="A132" workbookViewId="0">
      <selection activeCell="F136" sqref="F13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5" t="s">
        <v>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70</v>
      </c>
    </row>
    <row r="4" spans="1:46" s="1" customFormat="1" ht="24.95" customHeight="1">
      <c r="B4" s="18"/>
      <c r="D4" s="19" t="s">
        <v>81</v>
      </c>
      <c r="L4" s="18"/>
      <c r="M4" s="93" t="s">
        <v>9</v>
      </c>
      <c r="AT4" s="15" t="s">
        <v>3</v>
      </c>
    </row>
    <row r="5" spans="1:46" s="1" customFormat="1" ht="6.95" customHeight="1">
      <c r="B5" s="18"/>
      <c r="L5" s="18"/>
    </row>
    <row r="6" spans="1:46" s="2" customFormat="1" ht="12" customHeight="1">
      <c r="A6" s="29"/>
      <c r="B6" s="30"/>
      <c r="C6" s="29"/>
      <c r="D6" s="24" t="s">
        <v>12</v>
      </c>
      <c r="E6" s="29"/>
      <c r="F6" s="29"/>
      <c r="G6" s="29"/>
      <c r="H6" s="29"/>
      <c r="I6" s="29"/>
      <c r="J6" s="29"/>
      <c r="K6" s="29"/>
      <c r="L6" s="42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197" t="s">
        <v>198</v>
      </c>
      <c r="F7" s="226"/>
      <c r="G7" s="226"/>
      <c r="H7" s="226"/>
      <c r="I7" s="29"/>
      <c r="J7" s="29"/>
      <c r="K7" s="29"/>
      <c r="L7" s="42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13</v>
      </c>
      <c r="E9" s="29"/>
      <c r="F9" s="22" t="s">
        <v>1</v>
      </c>
      <c r="G9" s="29"/>
      <c r="H9" s="29"/>
      <c r="I9" s="24" t="s">
        <v>14</v>
      </c>
      <c r="J9" s="22" t="s">
        <v>1</v>
      </c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183" t="s">
        <v>201</v>
      </c>
      <c r="E10" s="183"/>
      <c r="F10" s="183"/>
      <c r="G10" s="183"/>
      <c r="H10" s="183"/>
      <c r="I10" s="183"/>
      <c r="J10" s="184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200</v>
      </c>
      <c r="E12" s="29"/>
      <c r="F12" s="29"/>
      <c r="G12" s="29"/>
      <c r="H12" s="29"/>
      <c r="I12" s="24" t="s">
        <v>20</v>
      </c>
      <c r="J12" s="22" t="str">
        <f>IF('Rekapitulácia stavby'!AN10="","",'Rekapitulácia stavby'!AN10)</f>
        <v/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tr">
        <f>IF('Rekapitulácia stavby'!E11="","",'Rekapitulácia stavby'!E11)</f>
        <v xml:space="preserve"> </v>
      </c>
      <c r="F13" s="29"/>
      <c r="G13" s="29"/>
      <c r="H13" s="29"/>
      <c r="I13" s="24" t="s">
        <v>21</v>
      </c>
      <c r="J13" s="22" t="str">
        <f>IF('Rekapitulácia stavby'!AN11="","",'Rekapitulácia stavby'!AN11)</f>
        <v/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22</v>
      </c>
      <c r="E15" s="29"/>
      <c r="F15" s="29"/>
      <c r="G15" s="29"/>
      <c r="H15" s="29"/>
      <c r="I15" s="24" t="s">
        <v>20</v>
      </c>
      <c r="J15" s="22" t="str">
        <f>'Rekapitulácia stavby'!AN13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20" t="str">
        <f>'Rekapitulácia stavby'!E14</f>
        <v xml:space="preserve"> </v>
      </c>
      <c r="F16" s="220"/>
      <c r="G16" s="220"/>
      <c r="H16" s="220"/>
      <c r="I16" s="24" t="s">
        <v>21</v>
      </c>
      <c r="J16" s="22" t="str">
        <f>'Rekapitulácia stavby'!AN14</f>
        <v/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23</v>
      </c>
      <c r="E18" s="29"/>
      <c r="F18" s="29"/>
      <c r="G18" s="29"/>
      <c r="H18" s="29"/>
      <c r="I18" s="24" t="s">
        <v>20</v>
      </c>
      <c r="J18" s="22" t="str">
        <f>IF('Rekapitulácia stavby'!AN16="","",'Rekapitulácia stavby'!AN16)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tr">
        <f>IF('Rekapitulácia stavby'!E17="","",'Rekapitulácia stavby'!E17)</f>
        <v xml:space="preserve"> </v>
      </c>
      <c r="F19" s="29"/>
      <c r="G19" s="29"/>
      <c r="H19" s="29"/>
      <c r="I19" s="24" t="s">
        <v>21</v>
      </c>
      <c r="J19" s="22" t="str">
        <f>IF('Rekapitulácia stavby'!AN17="","",'Rekapitulácia stavby'!AN17)</f>
        <v/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199</v>
      </c>
      <c r="E21" s="29"/>
      <c r="F21" s="29"/>
      <c r="G21" s="29"/>
      <c r="H21" s="29"/>
      <c r="I21" s="24" t="s">
        <v>20</v>
      </c>
      <c r="J21" s="22" t="str">
        <f>IF('Rekapitulácia stavby'!AN19="","",'Rekapitulácia stavby'!AN19)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tr">
        <f>IF('Rekapitulácia stavby'!E20="","",'Rekapitulácia stavby'!E20)</f>
        <v xml:space="preserve"> </v>
      </c>
      <c r="F22" s="29"/>
      <c r="G22" s="29"/>
      <c r="H22" s="29"/>
      <c r="I22" s="24" t="s">
        <v>21</v>
      </c>
      <c r="J22" s="22" t="str">
        <f>IF('Rekapitulácia stavby'!AN20="","",'Rekapitulácia stavby'!AN20)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27</v>
      </c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94"/>
      <c r="B25" s="95"/>
      <c r="C25" s="94"/>
      <c r="D25" s="94"/>
      <c r="E25" s="222" t="s">
        <v>1</v>
      </c>
      <c r="F25" s="222"/>
      <c r="G25" s="222"/>
      <c r="H25" s="222"/>
      <c r="I25" s="94"/>
      <c r="J25" s="94"/>
      <c r="K25" s="94"/>
      <c r="L25" s="96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6"/>
      <c r="E27" s="66"/>
      <c r="F27" s="66"/>
      <c r="G27" s="66"/>
      <c r="H27" s="66"/>
      <c r="I27" s="66"/>
      <c r="J27" s="66"/>
      <c r="K27" s="66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4.45" customHeight="1">
      <c r="A28" s="29"/>
      <c r="B28" s="30"/>
      <c r="C28" s="29"/>
      <c r="D28" s="22" t="s">
        <v>82</v>
      </c>
      <c r="E28" s="29"/>
      <c r="F28" s="29"/>
      <c r="G28" s="29"/>
      <c r="H28" s="29"/>
      <c r="I28" s="29"/>
      <c r="J28" s="28">
        <f>J94</f>
        <v>0</v>
      </c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14.45" customHeight="1">
      <c r="A29" s="29"/>
      <c r="B29" s="30"/>
      <c r="C29" s="29"/>
      <c r="D29" s="27" t="s">
        <v>83</v>
      </c>
      <c r="E29" s="29"/>
      <c r="F29" s="29"/>
      <c r="G29" s="29"/>
      <c r="H29" s="29"/>
      <c r="I29" s="29"/>
      <c r="J29" s="28">
        <f>J103</f>
        <v>0</v>
      </c>
      <c r="K29" s="29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30</v>
      </c>
      <c r="E30" s="29"/>
      <c r="F30" s="29"/>
      <c r="G30" s="29"/>
      <c r="H30" s="29"/>
      <c r="I30" s="29"/>
      <c r="J30" s="71">
        <f>ROUND(J28 + J29,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33" t="s">
        <v>31</v>
      </c>
      <c r="J32" s="33" t="s">
        <v>33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34</v>
      </c>
      <c r="E33" s="35" t="s">
        <v>35</v>
      </c>
      <c r="F33" s="99">
        <f>ROUND((SUM(BE103:BE104) + SUM(BE122:BE148)),  2)</f>
        <v>0</v>
      </c>
      <c r="G33" s="100"/>
      <c r="H33" s="100"/>
      <c r="I33" s="101">
        <v>0.2</v>
      </c>
      <c r="J33" s="99">
        <f>ROUND(((SUM(BE103:BE104) + SUM(BE122:BE148))*I33),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36</v>
      </c>
      <c r="F34" s="102">
        <f>ROUND((SUM(BF103:BF104) + SUM(BF122:BF148)),  2)</f>
        <v>0</v>
      </c>
      <c r="G34" s="29"/>
      <c r="H34" s="29"/>
      <c r="I34" s="103">
        <v>0.2</v>
      </c>
      <c r="J34" s="102">
        <f>ROUND(((SUM(BF103:BF104) + SUM(BF122:BF148))*I34),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37</v>
      </c>
      <c r="F35" s="102">
        <f>ROUND((SUM(BG103:BG104) + SUM(BG122:BG148)),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38</v>
      </c>
      <c r="F36" s="102">
        <f>ROUND((SUM(BH103:BH104) + SUM(BH122:BH148)),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39</v>
      </c>
      <c r="F37" s="99">
        <f>ROUND((SUM(BI103:BI104) + SUM(BI122:BI148)),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0"/>
      <c r="D39" s="104" t="s">
        <v>40</v>
      </c>
      <c r="E39" s="60"/>
      <c r="F39" s="60"/>
      <c r="G39" s="105" t="s">
        <v>41</v>
      </c>
      <c r="H39" s="106" t="s">
        <v>42</v>
      </c>
      <c r="I39" s="60"/>
      <c r="J39" s="107">
        <f>SUM(J30:J37)</f>
        <v>0</v>
      </c>
      <c r="K39" s="108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G48" s="182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2"/>
      <c r="D50" s="43" t="s">
        <v>43</v>
      </c>
      <c r="E50" s="44"/>
      <c r="F50" s="44"/>
      <c r="G50" s="43" t="s">
        <v>44</v>
      </c>
      <c r="H50" s="44"/>
      <c r="I50" s="44"/>
      <c r="J50" s="44"/>
      <c r="K50" s="44"/>
      <c r="L50" s="42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29"/>
      <c r="B61" s="30"/>
      <c r="C61" s="29"/>
      <c r="D61" s="45" t="s">
        <v>45</v>
      </c>
      <c r="E61" s="32"/>
      <c r="F61" s="109" t="s">
        <v>46</v>
      </c>
      <c r="G61" s="45" t="s">
        <v>45</v>
      </c>
      <c r="H61" s="32"/>
      <c r="I61" s="32"/>
      <c r="J61" s="110" t="s">
        <v>46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29"/>
      <c r="B65" s="30"/>
      <c r="C65" s="29"/>
      <c r="D65" s="43" t="s">
        <v>47</v>
      </c>
      <c r="E65" s="46"/>
      <c r="F65" s="46"/>
      <c r="G65" s="43" t="s">
        <v>48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29"/>
      <c r="B76" s="30"/>
      <c r="C76" s="29"/>
      <c r="D76" s="45" t="s">
        <v>45</v>
      </c>
      <c r="E76" s="32"/>
      <c r="F76" s="109" t="s">
        <v>46</v>
      </c>
      <c r="G76" s="45" t="s">
        <v>45</v>
      </c>
      <c r="H76" s="32"/>
      <c r="I76" s="32"/>
      <c r="J76" s="110" t="s">
        <v>46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9" t="s">
        <v>84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12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197" t="str">
        <f>E7</f>
        <v>Oprava strešnej krytiny na objekte VZ Virt - vilka</v>
      </c>
      <c r="F85" s="226"/>
      <c r="G85" s="226"/>
      <c r="H85" s="226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15</v>
      </c>
      <c r="D87" s="29"/>
      <c r="E87" s="29"/>
      <c r="F87" s="22">
        <f>F10</f>
        <v>0</v>
      </c>
      <c r="G87" s="29"/>
      <c r="H87" s="29"/>
      <c r="I87" s="24" t="s">
        <v>17</v>
      </c>
      <c r="J87" s="55" t="str">
        <f>IF(J10="","",J10)</f>
        <v/>
      </c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>
      <c r="A89" s="29"/>
      <c r="B89" s="30"/>
      <c r="C89" s="24" t="s">
        <v>19</v>
      </c>
      <c r="D89" s="29"/>
      <c r="E89" s="29"/>
      <c r="F89" s="22" t="str">
        <f>E13</f>
        <v xml:space="preserve"> </v>
      </c>
      <c r="G89" s="29"/>
      <c r="H89" s="29"/>
      <c r="I89" s="24" t="s">
        <v>23</v>
      </c>
      <c r="J89" s="25" t="str">
        <f>E19</f>
        <v xml:space="preserve"> 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>
      <c r="A90" s="29"/>
      <c r="B90" s="30"/>
      <c r="C90" s="24" t="s">
        <v>22</v>
      </c>
      <c r="D90" s="29"/>
      <c r="E90" s="29"/>
      <c r="F90" s="22" t="str">
        <f>IF(E16="","",E16)</f>
        <v xml:space="preserve"> </v>
      </c>
      <c r="G90" s="29"/>
      <c r="H90" s="29"/>
      <c r="I90" s="24" t="s">
        <v>26</v>
      </c>
      <c r="J90" s="25" t="str">
        <f>E22</f>
        <v xml:space="preserve"> </v>
      </c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11" t="s">
        <v>85</v>
      </c>
      <c r="D92" s="90"/>
      <c r="E92" s="90"/>
      <c r="F92" s="90"/>
      <c r="G92" s="90"/>
      <c r="H92" s="90"/>
      <c r="I92" s="90"/>
      <c r="J92" s="112" t="s">
        <v>86</v>
      </c>
      <c r="K92" s="90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13" t="s">
        <v>87</v>
      </c>
      <c r="D94" s="29"/>
      <c r="E94" s="29"/>
      <c r="F94" s="29"/>
      <c r="G94" s="29"/>
      <c r="H94" s="29"/>
      <c r="I94" s="29"/>
      <c r="J94" s="71">
        <f>J122</f>
        <v>0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5" t="s">
        <v>88</v>
      </c>
    </row>
    <row r="95" spans="1:47" s="9" customFormat="1" ht="24.95" customHeight="1">
      <c r="B95" s="114"/>
      <c r="D95" s="115" t="s">
        <v>89</v>
      </c>
      <c r="E95" s="116"/>
      <c r="F95" s="116"/>
      <c r="G95" s="116"/>
      <c r="H95" s="116"/>
      <c r="I95" s="116"/>
      <c r="J95" s="117">
        <f>J123</f>
        <v>0</v>
      </c>
      <c r="L95" s="114"/>
    </row>
    <row r="96" spans="1:47" s="10" customFormat="1" ht="19.899999999999999" customHeight="1">
      <c r="B96" s="118"/>
      <c r="D96" s="119" t="s">
        <v>90</v>
      </c>
      <c r="E96" s="120"/>
      <c r="F96" s="120"/>
      <c r="G96" s="120"/>
      <c r="H96" s="120"/>
      <c r="I96" s="120"/>
      <c r="J96" s="121">
        <f>J124</f>
        <v>0</v>
      </c>
      <c r="L96" s="118"/>
    </row>
    <row r="97" spans="1:31" s="10" customFormat="1" ht="19.899999999999999" customHeight="1">
      <c r="B97" s="118"/>
      <c r="D97" s="119" t="s">
        <v>91</v>
      </c>
      <c r="E97" s="120"/>
      <c r="F97" s="120"/>
      <c r="G97" s="120"/>
      <c r="H97" s="120"/>
      <c r="I97" s="120"/>
      <c r="J97" s="121">
        <f>J126</f>
        <v>0</v>
      </c>
      <c r="L97" s="118"/>
    </row>
    <row r="98" spans="1:31" s="9" customFormat="1" ht="24.95" customHeight="1">
      <c r="B98" s="114"/>
      <c r="D98" s="115" t="s">
        <v>92</v>
      </c>
      <c r="E98" s="116"/>
      <c r="F98" s="116"/>
      <c r="G98" s="116"/>
      <c r="H98" s="116"/>
      <c r="I98" s="116"/>
      <c r="J98" s="117">
        <f>J128</f>
        <v>0</v>
      </c>
      <c r="L98" s="114"/>
    </row>
    <row r="99" spans="1:31" s="10" customFormat="1" ht="19.899999999999999" customHeight="1">
      <c r="B99" s="118"/>
      <c r="D99" s="119" t="s">
        <v>93</v>
      </c>
      <c r="E99" s="120"/>
      <c r="F99" s="120"/>
      <c r="G99" s="120"/>
      <c r="H99" s="120"/>
      <c r="I99" s="120"/>
      <c r="J99" s="121">
        <f>J129</f>
        <v>0</v>
      </c>
      <c r="L99" s="118"/>
    </row>
    <row r="100" spans="1:31" s="9" customFormat="1" ht="24.95" customHeight="1">
      <c r="B100" s="114"/>
      <c r="D100" s="115" t="s">
        <v>94</v>
      </c>
      <c r="E100" s="116"/>
      <c r="F100" s="116"/>
      <c r="G100" s="116"/>
      <c r="H100" s="116"/>
      <c r="I100" s="116"/>
      <c r="J100" s="117">
        <f>J147</f>
        <v>0</v>
      </c>
      <c r="L100" s="114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29.25" customHeight="1">
      <c r="A103" s="29"/>
      <c r="B103" s="30"/>
      <c r="C103" s="113" t="s">
        <v>95</v>
      </c>
      <c r="D103" s="29"/>
      <c r="E103" s="29"/>
      <c r="F103" s="29"/>
      <c r="G103" s="29"/>
      <c r="H103" s="29"/>
      <c r="I103" s="29"/>
      <c r="J103" s="122">
        <v>0</v>
      </c>
      <c r="K103" s="29"/>
      <c r="L103" s="42"/>
      <c r="N103" s="123" t="s">
        <v>34</v>
      </c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18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9.25" customHeight="1">
      <c r="A105" s="29"/>
      <c r="B105" s="30"/>
      <c r="C105" s="89" t="s">
        <v>80</v>
      </c>
      <c r="D105" s="90"/>
      <c r="E105" s="90"/>
      <c r="F105" s="90"/>
      <c r="G105" s="90"/>
      <c r="H105" s="90"/>
      <c r="I105" s="90"/>
      <c r="J105" s="91">
        <f>ROUND(J94+J103,2)</f>
        <v>0</v>
      </c>
      <c r="K105" s="9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9" t="s">
        <v>96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12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97" t="str">
        <f>E7</f>
        <v>Oprava strešnej krytiny na objekte VZ Virt - vilka</v>
      </c>
      <c r="F114" s="226"/>
      <c r="G114" s="226"/>
      <c r="H114" s="226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15</v>
      </c>
      <c r="D116" s="29"/>
      <c r="E116" s="29"/>
      <c r="F116" s="22">
        <f>F10</f>
        <v>0</v>
      </c>
      <c r="G116" s="29"/>
      <c r="H116" s="29"/>
      <c r="I116" s="24" t="s">
        <v>17</v>
      </c>
      <c r="J116" s="55" t="str">
        <f>IF(J10="","",J10)</f>
        <v/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19</v>
      </c>
      <c r="D118" s="29"/>
      <c r="E118" s="29"/>
      <c r="F118" s="22" t="str">
        <f>E13</f>
        <v xml:space="preserve"> </v>
      </c>
      <c r="G118" s="29"/>
      <c r="H118" s="29"/>
      <c r="I118" s="24" t="s">
        <v>23</v>
      </c>
      <c r="J118" s="25" t="str">
        <f>E19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22</v>
      </c>
      <c r="D119" s="29"/>
      <c r="E119" s="29"/>
      <c r="F119" s="22" t="str">
        <f>IF(E16="","",E16)</f>
        <v xml:space="preserve"> </v>
      </c>
      <c r="G119" s="29"/>
      <c r="H119" s="29"/>
      <c r="I119" s="24" t="s">
        <v>26</v>
      </c>
      <c r="J119" s="25" t="str">
        <f>E22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4"/>
      <c r="B121" s="125"/>
      <c r="C121" s="126" t="s">
        <v>97</v>
      </c>
      <c r="D121" s="127" t="s">
        <v>55</v>
      </c>
      <c r="E121" s="127" t="s">
        <v>51</v>
      </c>
      <c r="F121" s="127" t="s">
        <v>52</v>
      </c>
      <c r="G121" s="127" t="s">
        <v>98</v>
      </c>
      <c r="H121" s="127" t="s">
        <v>99</v>
      </c>
      <c r="I121" s="127" t="s">
        <v>100</v>
      </c>
      <c r="J121" s="128" t="s">
        <v>86</v>
      </c>
      <c r="K121" s="129" t="s">
        <v>101</v>
      </c>
      <c r="L121" s="130"/>
      <c r="M121" s="62" t="s">
        <v>1</v>
      </c>
      <c r="N121" s="63" t="s">
        <v>34</v>
      </c>
      <c r="O121" s="63" t="s">
        <v>102</v>
      </c>
      <c r="P121" s="63" t="s">
        <v>103</v>
      </c>
      <c r="Q121" s="63" t="s">
        <v>104</v>
      </c>
      <c r="R121" s="63" t="s">
        <v>105</v>
      </c>
      <c r="S121" s="63" t="s">
        <v>106</v>
      </c>
      <c r="T121" s="64" t="s">
        <v>107</v>
      </c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</row>
    <row r="122" spans="1:65" s="2" customFormat="1" ht="22.9" customHeight="1">
      <c r="A122" s="29"/>
      <c r="B122" s="30"/>
      <c r="C122" s="69" t="s">
        <v>82</v>
      </c>
      <c r="D122" s="29"/>
      <c r="E122" s="29"/>
      <c r="F122" s="29"/>
      <c r="G122" s="29"/>
      <c r="H122" s="29"/>
      <c r="I122" s="29"/>
      <c r="J122" s="131">
        <f>BK122</f>
        <v>0</v>
      </c>
      <c r="K122" s="29"/>
      <c r="L122" s="30"/>
      <c r="M122" s="65"/>
      <c r="N122" s="56"/>
      <c r="O122" s="66"/>
      <c r="P122" s="132">
        <f>P123+P128+P147</f>
        <v>213.54755200000002</v>
      </c>
      <c r="Q122" s="66"/>
      <c r="R122" s="132">
        <f>R123+R128+R147</f>
        <v>0.95494099999999982</v>
      </c>
      <c r="S122" s="66"/>
      <c r="T122" s="133">
        <f>T123+T128+T147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5" t="s">
        <v>69</v>
      </c>
      <c r="AU122" s="15" t="s">
        <v>88</v>
      </c>
      <c r="BK122" s="134">
        <f>BK123+BK128+BK147</f>
        <v>0</v>
      </c>
    </row>
    <row r="123" spans="1:65" s="12" customFormat="1" ht="25.9" customHeight="1">
      <c r="B123" s="135"/>
      <c r="D123" s="136" t="s">
        <v>69</v>
      </c>
      <c r="E123" s="137" t="s">
        <v>108</v>
      </c>
      <c r="F123" s="137" t="s">
        <v>109</v>
      </c>
      <c r="J123" s="138">
        <f>BK123</f>
        <v>0</v>
      </c>
      <c r="L123" s="135"/>
      <c r="M123" s="139"/>
      <c r="N123" s="140"/>
      <c r="O123" s="140"/>
      <c r="P123" s="141">
        <f>P124+P126</f>
        <v>78.780100000000004</v>
      </c>
      <c r="Q123" s="140"/>
      <c r="R123" s="141">
        <f>R124+R126</f>
        <v>1.0500000000000001E-2</v>
      </c>
      <c r="S123" s="140"/>
      <c r="T123" s="142">
        <f>T124+T126</f>
        <v>0</v>
      </c>
      <c r="AR123" s="136" t="s">
        <v>75</v>
      </c>
      <c r="AT123" s="143" t="s">
        <v>69</v>
      </c>
      <c r="AU123" s="143" t="s">
        <v>70</v>
      </c>
      <c r="AY123" s="136" t="s">
        <v>110</v>
      </c>
      <c r="BK123" s="144">
        <f>BK124+BK126</f>
        <v>0</v>
      </c>
    </row>
    <row r="124" spans="1:65" s="12" customFormat="1" ht="22.9" customHeight="1">
      <c r="B124" s="135"/>
      <c r="D124" s="136" t="s">
        <v>69</v>
      </c>
      <c r="E124" s="145" t="s">
        <v>111</v>
      </c>
      <c r="F124" s="145" t="s">
        <v>112</v>
      </c>
      <c r="J124" s="146">
        <f>BK124</f>
        <v>0</v>
      </c>
      <c r="L124" s="135"/>
      <c r="M124" s="139"/>
      <c r="N124" s="140"/>
      <c r="O124" s="140"/>
      <c r="P124" s="141">
        <f>P125</f>
        <v>78.122100000000003</v>
      </c>
      <c r="Q124" s="140"/>
      <c r="R124" s="141">
        <f>R125</f>
        <v>1.0500000000000001E-2</v>
      </c>
      <c r="S124" s="140"/>
      <c r="T124" s="142">
        <f>T125</f>
        <v>0</v>
      </c>
      <c r="AR124" s="136" t="s">
        <v>75</v>
      </c>
      <c r="AT124" s="143" t="s">
        <v>69</v>
      </c>
      <c r="AU124" s="143" t="s">
        <v>75</v>
      </c>
      <c r="AY124" s="136" t="s">
        <v>110</v>
      </c>
      <c r="BK124" s="144">
        <f>BK125</f>
        <v>0</v>
      </c>
    </row>
    <row r="125" spans="1:65" s="2" customFormat="1" ht="16.5" customHeight="1">
      <c r="A125" s="29"/>
      <c r="B125" s="147"/>
      <c r="C125" s="148" t="s">
        <v>7</v>
      </c>
      <c r="D125" s="148" t="s">
        <v>113</v>
      </c>
      <c r="E125" s="149" t="s">
        <v>114</v>
      </c>
      <c r="F125" s="150" t="s">
        <v>115</v>
      </c>
      <c r="G125" s="151" t="s">
        <v>116</v>
      </c>
      <c r="H125" s="152">
        <v>210</v>
      </c>
      <c r="I125" s="152"/>
      <c r="J125" s="152">
        <f>ROUND(I125*H125,3)</f>
        <v>0</v>
      </c>
      <c r="K125" s="153"/>
      <c r="L125" s="30"/>
      <c r="M125" s="154" t="s">
        <v>1</v>
      </c>
      <c r="N125" s="155" t="s">
        <v>36</v>
      </c>
      <c r="O125" s="156">
        <v>0.37201000000000001</v>
      </c>
      <c r="P125" s="156">
        <f>O125*H125</f>
        <v>78.122100000000003</v>
      </c>
      <c r="Q125" s="156">
        <v>5.0000000000000002E-5</v>
      </c>
      <c r="R125" s="156">
        <f>Q125*H125</f>
        <v>1.0500000000000001E-2</v>
      </c>
      <c r="S125" s="156">
        <v>0</v>
      </c>
      <c r="T125" s="157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8" t="s">
        <v>117</v>
      </c>
      <c r="AT125" s="158" t="s">
        <v>113</v>
      </c>
      <c r="AU125" s="158" t="s">
        <v>118</v>
      </c>
      <c r="AY125" s="15" t="s">
        <v>110</v>
      </c>
      <c r="BE125" s="159">
        <f>IF(N125="základná",J125,0)</f>
        <v>0</v>
      </c>
      <c r="BF125" s="159">
        <f>IF(N125="znížená",J125,0)</f>
        <v>0</v>
      </c>
      <c r="BG125" s="159">
        <f>IF(N125="zákl. prenesená",J125,0)</f>
        <v>0</v>
      </c>
      <c r="BH125" s="159">
        <f>IF(N125="zníž. prenesená",J125,0)</f>
        <v>0</v>
      </c>
      <c r="BI125" s="159">
        <f>IF(N125="nulová",J125,0)</f>
        <v>0</v>
      </c>
      <c r="BJ125" s="15" t="s">
        <v>118</v>
      </c>
      <c r="BK125" s="160">
        <f>ROUND(I125*H125,3)</f>
        <v>0</v>
      </c>
      <c r="BL125" s="15" t="s">
        <v>117</v>
      </c>
      <c r="BM125" s="158" t="s">
        <v>119</v>
      </c>
    </row>
    <row r="126" spans="1:65" s="12" customFormat="1" ht="22.9" customHeight="1">
      <c r="B126" s="135"/>
      <c r="D126" s="136" t="s">
        <v>69</v>
      </c>
      <c r="E126" s="145" t="s">
        <v>120</v>
      </c>
      <c r="F126" s="145" t="s">
        <v>121</v>
      </c>
      <c r="J126" s="146">
        <f>BK126</f>
        <v>0</v>
      </c>
      <c r="L126" s="135"/>
      <c r="M126" s="139"/>
      <c r="N126" s="140"/>
      <c r="O126" s="140"/>
      <c r="P126" s="141">
        <f>P127</f>
        <v>0.65800000000000003</v>
      </c>
      <c r="Q126" s="140"/>
      <c r="R126" s="141">
        <f>R127</f>
        <v>0</v>
      </c>
      <c r="S126" s="140"/>
      <c r="T126" s="142">
        <f>T127</f>
        <v>0</v>
      </c>
      <c r="AR126" s="136" t="s">
        <v>75</v>
      </c>
      <c r="AT126" s="143" t="s">
        <v>69</v>
      </c>
      <c r="AU126" s="143" t="s">
        <v>75</v>
      </c>
      <c r="AY126" s="136" t="s">
        <v>110</v>
      </c>
      <c r="BK126" s="144">
        <f>BK127</f>
        <v>0</v>
      </c>
    </row>
    <row r="127" spans="1:65" s="2" customFormat="1" ht="24.2" customHeight="1">
      <c r="A127" s="29"/>
      <c r="B127" s="147"/>
      <c r="C127" s="148" t="s">
        <v>122</v>
      </c>
      <c r="D127" s="148" t="s">
        <v>113</v>
      </c>
      <c r="E127" s="149" t="s">
        <v>123</v>
      </c>
      <c r="F127" s="150" t="s">
        <v>124</v>
      </c>
      <c r="G127" s="151" t="s">
        <v>125</v>
      </c>
      <c r="H127" s="152">
        <v>2</v>
      </c>
      <c r="I127" s="152"/>
      <c r="J127" s="152">
        <f>ROUND(I127*H127,3)</f>
        <v>0</v>
      </c>
      <c r="K127" s="153"/>
      <c r="L127" s="30"/>
      <c r="M127" s="154" t="s">
        <v>1</v>
      </c>
      <c r="N127" s="155" t="s">
        <v>36</v>
      </c>
      <c r="O127" s="156">
        <v>0.32900000000000001</v>
      </c>
      <c r="P127" s="156">
        <f>O127*H127</f>
        <v>0.65800000000000003</v>
      </c>
      <c r="Q127" s="156">
        <v>0</v>
      </c>
      <c r="R127" s="156">
        <f>Q127*H127</f>
        <v>0</v>
      </c>
      <c r="S127" s="156">
        <v>0</v>
      </c>
      <c r="T127" s="157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8" t="s">
        <v>117</v>
      </c>
      <c r="AT127" s="158" t="s">
        <v>113</v>
      </c>
      <c r="AU127" s="158" t="s">
        <v>118</v>
      </c>
      <c r="AY127" s="15" t="s">
        <v>110</v>
      </c>
      <c r="BE127" s="159">
        <f>IF(N127="základná",J127,0)</f>
        <v>0</v>
      </c>
      <c r="BF127" s="159">
        <f>IF(N127="znížená",J127,0)</f>
        <v>0</v>
      </c>
      <c r="BG127" s="159">
        <f>IF(N127="zákl. prenesená",J127,0)</f>
        <v>0</v>
      </c>
      <c r="BH127" s="159">
        <f>IF(N127="zníž. prenesená",J127,0)</f>
        <v>0</v>
      </c>
      <c r="BI127" s="159">
        <f>IF(N127="nulová",J127,0)</f>
        <v>0</v>
      </c>
      <c r="BJ127" s="15" t="s">
        <v>118</v>
      </c>
      <c r="BK127" s="160">
        <f>ROUND(I127*H127,3)</f>
        <v>0</v>
      </c>
      <c r="BL127" s="15" t="s">
        <v>117</v>
      </c>
      <c r="BM127" s="158" t="s">
        <v>126</v>
      </c>
    </row>
    <row r="128" spans="1:65" s="12" customFormat="1" ht="25.9" customHeight="1">
      <c r="B128" s="135"/>
      <c r="D128" s="136" t="s">
        <v>69</v>
      </c>
      <c r="E128" s="137" t="s">
        <v>127</v>
      </c>
      <c r="F128" s="137" t="s">
        <v>128</v>
      </c>
      <c r="J128" s="138">
        <f>BK128</f>
        <v>0</v>
      </c>
      <c r="L128" s="135"/>
      <c r="M128" s="139"/>
      <c r="N128" s="140"/>
      <c r="O128" s="140"/>
      <c r="P128" s="141">
        <f>P129</f>
        <v>124.16745200000003</v>
      </c>
      <c r="Q128" s="140"/>
      <c r="R128" s="141">
        <f>R129</f>
        <v>0.94444099999999986</v>
      </c>
      <c r="S128" s="140"/>
      <c r="T128" s="142">
        <f>T129</f>
        <v>0</v>
      </c>
      <c r="AR128" s="136" t="s">
        <v>118</v>
      </c>
      <c r="AT128" s="143" t="s">
        <v>69</v>
      </c>
      <c r="AU128" s="143" t="s">
        <v>70</v>
      </c>
      <c r="AY128" s="136" t="s">
        <v>110</v>
      </c>
      <c r="BK128" s="144">
        <f>BK129</f>
        <v>0</v>
      </c>
    </row>
    <row r="129" spans="1:65" s="12" customFormat="1" ht="22.9" customHeight="1">
      <c r="B129" s="135"/>
      <c r="D129" s="136" t="s">
        <v>69</v>
      </c>
      <c r="E129" s="145" t="s">
        <v>129</v>
      </c>
      <c r="F129" s="145" t="s">
        <v>130</v>
      </c>
      <c r="J129" s="146">
        <f>BK129</f>
        <v>0</v>
      </c>
      <c r="L129" s="135"/>
      <c r="M129" s="139"/>
      <c r="N129" s="140"/>
      <c r="O129" s="140"/>
      <c r="P129" s="141">
        <f>SUM(P130:P146)</f>
        <v>124.16745200000003</v>
      </c>
      <c r="Q129" s="140"/>
      <c r="R129" s="141">
        <f>SUM(R130:R146)</f>
        <v>0.94444099999999986</v>
      </c>
      <c r="S129" s="140"/>
      <c r="T129" s="142">
        <f>SUM(T130:T146)</f>
        <v>0</v>
      </c>
      <c r="AR129" s="136" t="s">
        <v>118</v>
      </c>
      <c r="AT129" s="143" t="s">
        <v>69</v>
      </c>
      <c r="AU129" s="143" t="s">
        <v>75</v>
      </c>
      <c r="AY129" s="136" t="s">
        <v>110</v>
      </c>
      <c r="BK129" s="144">
        <f>SUM(BK130:BK146)</f>
        <v>0</v>
      </c>
    </row>
    <row r="130" spans="1:65" s="2" customFormat="1" ht="21.75" customHeight="1">
      <c r="A130" s="29"/>
      <c r="B130" s="147"/>
      <c r="C130" s="148" t="s">
        <v>111</v>
      </c>
      <c r="D130" s="148" t="s">
        <v>113</v>
      </c>
      <c r="E130" s="149" t="s">
        <v>131</v>
      </c>
      <c r="F130" s="150" t="s">
        <v>132</v>
      </c>
      <c r="G130" s="151" t="s">
        <v>116</v>
      </c>
      <c r="H130" s="152">
        <v>210</v>
      </c>
      <c r="I130" s="152"/>
      <c r="J130" s="152">
        <f>ROUND(I130*H130,3)</f>
        <v>0</v>
      </c>
      <c r="K130" s="153"/>
      <c r="L130" s="30"/>
      <c r="M130" s="154" t="s">
        <v>1</v>
      </c>
      <c r="N130" s="155" t="s">
        <v>36</v>
      </c>
      <c r="O130" s="156">
        <v>4.002E-2</v>
      </c>
      <c r="P130" s="156">
        <f>O130*H130</f>
        <v>8.4041999999999994</v>
      </c>
      <c r="Q130" s="156">
        <v>0</v>
      </c>
      <c r="R130" s="156">
        <f>Q130*H130</f>
        <v>0</v>
      </c>
      <c r="S130" s="156">
        <v>0</v>
      </c>
      <c r="T130" s="157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8" t="s">
        <v>133</v>
      </c>
      <c r="AT130" s="158" t="s">
        <v>113</v>
      </c>
      <c r="AU130" s="158" t="s">
        <v>118</v>
      </c>
      <c r="AY130" s="15" t="s">
        <v>110</v>
      </c>
      <c r="BE130" s="159">
        <f>IF(N130="základná",J130,0)</f>
        <v>0</v>
      </c>
      <c r="BF130" s="159">
        <f>IF(N130="znížená",J130,0)</f>
        <v>0</v>
      </c>
      <c r="BG130" s="159">
        <f>IF(N130="zákl. prenesená",J130,0)</f>
        <v>0</v>
      </c>
      <c r="BH130" s="159">
        <f>IF(N130="zníž. prenesená",J130,0)</f>
        <v>0</v>
      </c>
      <c r="BI130" s="159">
        <f>IF(N130="nulová",J130,0)</f>
        <v>0</v>
      </c>
      <c r="BJ130" s="15" t="s">
        <v>118</v>
      </c>
      <c r="BK130" s="160">
        <f>ROUND(I130*H130,3)</f>
        <v>0</v>
      </c>
      <c r="BL130" s="15" t="s">
        <v>133</v>
      </c>
      <c r="BM130" s="158" t="s">
        <v>134</v>
      </c>
    </row>
    <row r="131" spans="1:65" s="2" customFormat="1" ht="24.2" customHeight="1">
      <c r="A131" s="29"/>
      <c r="B131" s="147"/>
      <c r="C131" s="161" t="s">
        <v>135</v>
      </c>
      <c r="D131" s="161" t="s">
        <v>136</v>
      </c>
      <c r="E131" s="162" t="s">
        <v>137</v>
      </c>
      <c r="F131" s="163" t="s">
        <v>138</v>
      </c>
      <c r="G131" s="164" t="s">
        <v>116</v>
      </c>
      <c r="H131" s="165">
        <v>241.5</v>
      </c>
      <c r="I131" s="165"/>
      <c r="J131" s="165">
        <f>ROUND(I131*H131,3)</f>
        <v>0</v>
      </c>
      <c r="K131" s="166"/>
      <c r="L131" s="167"/>
      <c r="M131" s="168" t="s">
        <v>1</v>
      </c>
      <c r="N131" s="169" t="s">
        <v>36</v>
      </c>
      <c r="O131" s="156">
        <v>0</v>
      </c>
      <c r="P131" s="156">
        <f>O131*H131</f>
        <v>0</v>
      </c>
      <c r="Q131" s="156">
        <v>1.2199999999999999E-3</v>
      </c>
      <c r="R131" s="156">
        <f>Q131*H131</f>
        <v>0.29463</v>
      </c>
      <c r="S131" s="156">
        <v>0</v>
      </c>
      <c r="T131" s="157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8" t="s">
        <v>140</v>
      </c>
      <c r="AT131" s="158" t="s">
        <v>136</v>
      </c>
      <c r="AU131" s="158" t="s">
        <v>118</v>
      </c>
      <c r="AY131" s="15" t="s">
        <v>110</v>
      </c>
      <c r="BE131" s="159">
        <f>IF(N131="základná",J131,0)</f>
        <v>0</v>
      </c>
      <c r="BF131" s="159">
        <f>IF(N131="znížená",J131,0)</f>
        <v>0</v>
      </c>
      <c r="BG131" s="159">
        <f>IF(N131="zákl. prenesená",J131,0)</f>
        <v>0</v>
      </c>
      <c r="BH131" s="159">
        <f>IF(N131="zníž. prenesená",J131,0)</f>
        <v>0</v>
      </c>
      <c r="BI131" s="159">
        <f>IF(N131="nulová",J131,0)</f>
        <v>0</v>
      </c>
      <c r="BJ131" s="15" t="s">
        <v>118</v>
      </c>
      <c r="BK131" s="160">
        <f>ROUND(I131*H131,3)</f>
        <v>0</v>
      </c>
      <c r="BL131" s="15" t="s">
        <v>133</v>
      </c>
      <c r="BM131" s="158" t="s">
        <v>141</v>
      </c>
    </row>
    <row r="132" spans="1:65" s="13" customFormat="1">
      <c r="B132" s="170"/>
      <c r="D132" s="171" t="s">
        <v>142</v>
      </c>
      <c r="F132" s="172" t="s">
        <v>143</v>
      </c>
      <c r="H132" s="173">
        <v>241.5</v>
      </c>
      <c r="L132" s="170"/>
      <c r="M132" s="174"/>
      <c r="N132" s="175"/>
      <c r="O132" s="175"/>
      <c r="P132" s="175"/>
      <c r="Q132" s="175"/>
      <c r="R132" s="175"/>
      <c r="S132" s="175"/>
      <c r="T132" s="176"/>
      <c r="AT132" s="177" t="s">
        <v>142</v>
      </c>
      <c r="AU132" s="177" t="s">
        <v>118</v>
      </c>
      <c r="AV132" s="13" t="s">
        <v>118</v>
      </c>
      <c r="AW132" s="13" t="s">
        <v>3</v>
      </c>
      <c r="AX132" s="13" t="s">
        <v>75</v>
      </c>
      <c r="AY132" s="177" t="s">
        <v>110</v>
      </c>
    </row>
    <row r="133" spans="1:65" s="2" customFormat="1" ht="37.9" customHeight="1">
      <c r="A133" s="29"/>
      <c r="B133" s="147"/>
      <c r="C133" s="148" t="s">
        <v>75</v>
      </c>
      <c r="D133" s="148" t="s">
        <v>113</v>
      </c>
      <c r="E133" s="149" t="s">
        <v>144</v>
      </c>
      <c r="F133" s="150" t="s">
        <v>145</v>
      </c>
      <c r="G133" s="151" t="s">
        <v>116</v>
      </c>
      <c r="H133" s="152">
        <v>210</v>
      </c>
      <c r="I133" s="152"/>
      <c r="J133" s="152">
        <f t="shared" ref="J133:J146" si="0">ROUND(I133*H133,3)</f>
        <v>0</v>
      </c>
      <c r="K133" s="153"/>
      <c r="L133" s="30"/>
      <c r="M133" s="154" t="s">
        <v>1</v>
      </c>
      <c r="N133" s="155" t="s">
        <v>36</v>
      </c>
      <c r="O133" s="156">
        <v>0.24426</v>
      </c>
      <c r="P133" s="156">
        <f t="shared" ref="P133:P146" si="1">O133*H133</f>
        <v>51.294600000000003</v>
      </c>
      <c r="Q133" s="156">
        <v>0</v>
      </c>
      <c r="R133" s="156">
        <f t="shared" ref="R133:R146" si="2">Q133*H133</f>
        <v>0</v>
      </c>
      <c r="S133" s="156">
        <v>0</v>
      </c>
      <c r="T133" s="157">
        <f t="shared" ref="T133:T146" si="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8" t="s">
        <v>133</v>
      </c>
      <c r="AT133" s="158" t="s">
        <v>113</v>
      </c>
      <c r="AU133" s="158" t="s">
        <v>118</v>
      </c>
      <c r="AY133" s="15" t="s">
        <v>110</v>
      </c>
      <c r="BE133" s="159">
        <f t="shared" ref="BE133:BE146" si="4">IF(N133="základná",J133,0)</f>
        <v>0</v>
      </c>
      <c r="BF133" s="159">
        <f t="shared" ref="BF133:BF146" si="5">IF(N133="znížená",J133,0)</f>
        <v>0</v>
      </c>
      <c r="BG133" s="159">
        <f t="shared" ref="BG133:BG146" si="6">IF(N133="zákl. prenesená",J133,0)</f>
        <v>0</v>
      </c>
      <c r="BH133" s="159">
        <f t="shared" ref="BH133:BH146" si="7">IF(N133="zníž. prenesená",J133,0)</f>
        <v>0</v>
      </c>
      <c r="BI133" s="159">
        <f t="shared" ref="BI133:BI146" si="8">IF(N133="nulová",J133,0)</f>
        <v>0</v>
      </c>
      <c r="BJ133" s="15" t="s">
        <v>118</v>
      </c>
      <c r="BK133" s="160">
        <f t="shared" ref="BK133:BK146" si="9">ROUND(I133*H133,3)</f>
        <v>0</v>
      </c>
      <c r="BL133" s="15" t="s">
        <v>133</v>
      </c>
      <c r="BM133" s="158" t="s">
        <v>146</v>
      </c>
    </row>
    <row r="134" spans="1:65" s="2" customFormat="1" ht="37.9" customHeight="1">
      <c r="A134" s="29"/>
      <c r="B134" s="147"/>
      <c r="C134" s="161" t="s">
        <v>118</v>
      </c>
      <c r="D134" s="161" t="s">
        <v>136</v>
      </c>
      <c r="E134" s="162" t="s">
        <v>147</v>
      </c>
      <c r="F134" s="163" t="s">
        <v>148</v>
      </c>
      <c r="G134" s="164" t="s">
        <v>116</v>
      </c>
      <c r="H134" s="165">
        <v>241.5</v>
      </c>
      <c r="I134" s="165"/>
      <c r="J134" s="165">
        <f t="shared" si="0"/>
        <v>0</v>
      </c>
      <c r="K134" s="166"/>
      <c r="L134" s="167"/>
      <c r="M134" s="168" t="s">
        <v>1</v>
      </c>
      <c r="N134" s="169" t="s">
        <v>36</v>
      </c>
      <c r="O134" s="156">
        <v>0</v>
      </c>
      <c r="P134" s="156">
        <f t="shared" si="1"/>
        <v>0</v>
      </c>
      <c r="Q134" s="156">
        <v>1.9E-3</v>
      </c>
      <c r="R134" s="156">
        <f t="shared" si="2"/>
        <v>0.45884999999999998</v>
      </c>
      <c r="S134" s="156">
        <v>0</v>
      </c>
      <c r="T134" s="157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8" t="s">
        <v>140</v>
      </c>
      <c r="AT134" s="158" t="s">
        <v>136</v>
      </c>
      <c r="AU134" s="158" t="s">
        <v>118</v>
      </c>
      <c r="AY134" s="15" t="s">
        <v>110</v>
      </c>
      <c r="BE134" s="159">
        <f t="shared" si="4"/>
        <v>0</v>
      </c>
      <c r="BF134" s="159">
        <f t="shared" si="5"/>
        <v>0</v>
      </c>
      <c r="BG134" s="159">
        <f t="shared" si="6"/>
        <v>0</v>
      </c>
      <c r="BH134" s="159">
        <f t="shared" si="7"/>
        <v>0</v>
      </c>
      <c r="BI134" s="159">
        <f t="shared" si="8"/>
        <v>0</v>
      </c>
      <c r="BJ134" s="15" t="s">
        <v>118</v>
      </c>
      <c r="BK134" s="160">
        <f t="shared" si="9"/>
        <v>0</v>
      </c>
      <c r="BL134" s="15" t="s">
        <v>133</v>
      </c>
      <c r="BM134" s="158" t="s">
        <v>149</v>
      </c>
    </row>
    <row r="135" spans="1:65" s="2" customFormat="1" ht="24.2" customHeight="1">
      <c r="A135" s="29"/>
      <c r="B135" s="147"/>
      <c r="C135" s="161" t="s">
        <v>150</v>
      </c>
      <c r="D135" s="161" t="s">
        <v>136</v>
      </c>
      <c r="E135" s="162" t="s">
        <v>151</v>
      </c>
      <c r="F135" s="163" t="s">
        <v>152</v>
      </c>
      <c r="G135" s="164" t="s">
        <v>139</v>
      </c>
      <c r="H135" s="165">
        <v>241</v>
      </c>
      <c r="I135" s="165"/>
      <c r="J135" s="165">
        <f t="shared" si="0"/>
        <v>0</v>
      </c>
      <c r="K135" s="166"/>
      <c r="L135" s="167"/>
      <c r="M135" s="168" t="s">
        <v>1</v>
      </c>
      <c r="N135" s="169" t="s">
        <v>36</v>
      </c>
      <c r="O135" s="156">
        <v>0</v>
      </c>
      <c r="P135" s="156">
        <f t="shared" si="1"/>
        <v>0</v>
      </c>
      <c r="Q135" s="156">
        <v>2.0000000000000001E-4</v>
      </c>
      <c r="R135" s="156">
        <f t="shared" si="2"/>
        <v>4.82E-2</v>
      </c>
      <c r="S135" s="156">
        <v>0</v>
      </c>
      <c r="T135" s="157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8" t="s">
        <v>140</v>
      </c>
      <c r="AT135" s="158" t="s">
        <v>136</v>
      </c>
      <c r="AU135" s="158" t="s">
        <v>118</v>
      </c>
      <c r="AY135" s="15" t="s">
        <v>110</v>
      </c>
      <c r="BE135" s="159">
        <f t="shared" si="4"/>
        <v>0</v>
      </c>
      <c r="BF135" s="159">
        <f t="shared" si="5"/>
        <v>0</v>
      </c>
      <c r="BG135" s="159">
        <f t="shared" si="6"/>
        <v>0</v>
      </c>
      <c r="BH135" s="159">
        <f t="shared" si="7"/>
        <v>0</v>
      </c>
      <c r="BI135" s="159">
        <f t="shared" si="8"/>
        <v>0</v>
      </c>
      <c r="BJ135" s="15" t="s">
        <v>118</v>
      </c>
      <c r="BK135" s="160">
        <f t="shared" si="9"/>
        <v>0</v>
      </c>
      <c r="BL135" s="15" t="s">
        <v>133</v>
      </c>
      <c r="BM135" s="158" t="s">
        <v>153</v>
      </c>
    </row>
    <row r="136" spans="1:65" s="2" customFormat="1" ht="21.75" customHeight="1">
      <c r="A136" s="29"/>
      <c r="B136" s="147"/>
      <c r="C136" s="161" t="s">
        <v>117</v>
      </c>
      <c r="D136" s="161" t="s">
        <v>136</v>
      </c>
      <c r="E136" s="162" t="s">
        <v>154</v>
      </c>
      <c r="F136" s="163" t="s">
        <v>197</v>
      </c>
      <c r="G136" s="164" t="s">
        <v>139</v>
      </c>
      <c r="H136" s="165">
        <v>320</v>
      </c>
      <c r="I136" s="165"/>
      <c r="J136" s="165">
        <f t="shared" si="0"/>
        <v>0</v>
      </c>
      <c r="K136" s="166"/>
      <c r="L136" s="167"/>
      <c r="M136" s="168" t="s">
        <v>1</v>
      </c>
      <c r="N136" s="169" t="s">
        <v>36</v>
      </c>
      <c r="O136" s="156">
        <v>0</v>
      </c>
      <c r="P136" s="156">
        <f t="shared" si="1"/>
        <v>0</v>
      </c>
      <c r="Q136" s="156">
        <v>1.4999999999999999E-4</v>
      </c>
      <c r="R136" s="156">
        <f t="shared" si="2"/>
        <v>4.7999999999999994E-2</v>
      </c>
      <c r="S136" s="156">
        <v>0</v>
      </c>
      <c r="T136" s="157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8" t="s">
        <v>140</v>
      </c>
      <c r="AT136" s="158" t="s">
        <v>136</v>
      </c>
      <c r="AU136" s="158" t="s">
        <v>118</v>
      </c>
      <c r="AY136" s="15" t="s">
        <v>110</v>
      </c>
      <c r="BE136" s="159">
        <f t="shared" si="4"/>
        <v>0</v>
      </c>
      <c r="BF136" s="159">
        <f t="shared" si="5"/>
        <v>0</v>
      </c>
      <c r="BG136" s="159">
        <f t="shared" si="6"/>
        <v>0</v>
      </c>
      <c r="BH136" s="159">
        <f t="shared" si="7"/>
        <v>0</v>
      </c>
      <c r="BI136" s="159">
        <f t="shared" si="8"/>
        <v>0</v>
      </c>
      <c r="BJ136" s="15" t="s">
        <v>118</v>
      </c>
      <c r="BK136" s="160">
        <f t="shared" si="9"/>
        <v>0</v>
      </c>
      <c r="BL136" s="15" t="s">
        <v>133</v>
      </c>
      <c r="BM136" s="158" t="s">
        <v>155</v>
      </c>
    </row>
    <row r="137" spans="1:65" s="2" customFormat="1" ht="44.25" customHeight="1">
      <c r="A137" s="29"/>
      <c r="B137" s="147"/>
      <c r="C137" s="148" t="s">
        <v>156</v>
      </c>
      <c r="D137" s="148" t="s">
        <v>113</v>
      </c>
      <c r="E137" s="149" t="s">
        <v>157</v>
      </c>
      <c r="F137" s="150" t="s">
        <v>158</v>
      </c>
      <c r="G137" s="151" t="s">
        <v>116</v>
      </c>
      <c r="H137" s="152">
        <v>16.600000000000001</v>
      </c>
      <c r="I137" s="152"/>
      <c r="J137" s="152">
        <f t="shared" si="0"/>
        <v>0</v>
      </c>
      <c r="K137" s="153"/>
      <c r="L137" s="30"/>
      <c r="M137" s="154" t="s">
        <v>1</v>
      </c>
      <c r="N137" s="155" t="s">
        <v>36</v>
      </c>
      <c r="O137" s="156">
        <v>0.41127000000000002</v>
      </c>
      <c r="P137" s="156">
        <f t="shared" si="1"/>
        <v>6.8270820000000008</v>
      </c>
      <c r="Q137" s="156">
        <v>0</v>
      </c>
      <c r="R137" s="156">
        <f t="shared" si="2"/>
        <v>0</v>
      </c>
      <c r="S137" s="156">
        <v>0</v>
      </c>
      <c r="T137" s="157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8" t="s">
        <v>133</v>
      </c>
      <c r="AT137" s="158" t="s">
        <v>113</v>
      </c>
      <c r="AU137" s="158" t="s">
        <v>118</v>
      </c>
      <c r="AY137" s="15" t="s">
        <v>110</v>
      </c>
      <c r="BE137" s="159">
        <f t="shared" si="4"/>
        <v>0</v>
      </c>
      <c r="BF137" s="159">
        <f t="shared" si="5"/>
        <v>0</v>
      </c>
      <c r="BG137" s="159">
        <f t="shared" si="6"/>
        <v>0</v>
      </c>
      <c r="BH137" s="159">
        <f t="shared" si="7"/>
        <v>0</v>
      </c>
      <c r="BI137" s="159">
        <f t="shared" si="8"/>
        <v>0</v>
      </c>
      <c r="BJ137" s="15" t="s">
        <v>118</v>
      </c>
      <c r="BK137" s="160">
        <f t="shared" si="9"/>
        <v>0</v>
      </c>
      <c r="BL137" s="15" t="s">
        <v>133</v>
      </c>
      <c r="BM137" s="158" t="s">
        <v>159</v>
      </c>
    </row>
    <row r="138" spans="1:65" s="2" customFormat="1" ht="37.9" customHeight="1">
      <c r="A138" s="29"/>
      <c r="B138" s="147"/>
      <c r="C138" s="161" t="s">
        <v>160</v>
      </c>
      <c r="D138" s="161" t="s">
        <v>136</v>
      </c>
      <c r="E138" s="162" t="s">
        <v>147</v>
      </c>
      <c r="F138" s="163" t="s">
        <v>148</v>
      </c>
      <c r="G138" s="164" t="s">
        <v>116</v>
      </c>
      <c r="H138" s="165">
        <v>19.09</v>
      </c>
      <c r="I138" s="165"/>
      <c r="J138" s="165">
        <f t="shared" si="0"/>
        <v>0</v>
      </c>
      <c r="K138" s="166"/>
      <c r="L138" s="167"/>
      <c r="M138" s="168" t="s">
        <v>1</v>
      </c>
      <c r="N138" s="169" t="s">
        <v>36</v>
      </c>
      <c r="O138" s="156">
        <v>0</v>
      </c>
      <c r="P138" s="156">
        <f t="shared" si="1"/>
        <v>0</v>
      </c>
      <c r="Q138" s="156">
        <v>1.9E-3</v>
      </c>
      <c r="R138" s="156">
        <f t="shared" si="2"/>
        <v>3.6270999999999998E-2</v>
      </c>
      <c r="S138" s="156">
        <v>0</v>
      </c>
      <c r="T138" s="157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8" t="s">
        <v>140</v>
      </c>
      <c r="AT138" s="158" t="s">
        <v>136</v>
      </c>
      <c r="AU138" s="158" t="s">
        <v>118</v>
      </c>
      <c r="AY138" s="15" t="s">
        <v>110</v>
      </c>
      <c r="BE138" s="159">
        <f t="shared" si="4"/>
        <v>0</v>
      </c>
      <c r="BF138" s="159">
        <f t="shared" si="5"/>
        <v>0</v>
      </c>
      <c r="BG138" s="159">
        <f t="shared" si="6"/>
        <v>0</v>
      </c>
      <c r="BH138" s="159">
        <f t="shared" si="7"/>
        <v>0</v>
      </c>
      <c r="BI138" s="159">
        <f t="shared" si="8"/>
        <v>0</v>
      </c>
      <c r="BJ138" s="15" t="s">
        <v>118</v>
      </c>
      <c r="BK138" s="160">
        <f t="shared" si="9"/>
        <v>0</v>
      </c>
      <c r="BL138" s="15" t="s">
        <v>133</v>
      </c>
      <c r="BM138" s="158" t="s">
        <v>161</v>
      </c>
    </row>
    <row r="139" spans="1:65" s="2" customFormat="1" ht="24.2" customHeight="1">
      <c r="A139" s="29"/>
      <c r="B139" s="147"/>
      <c r="C139" s="161" t="s">
        <v>162</v>
      </c>
      <c r="D139" s="161" t="s">
        <v>136</v>
      </c>
      <c r="E139" s="162" t="s">
        <v>151</v>
      </c>
      <c r="F139" s="163" t="s">
        <v>152</v>
      </c>
      <c r="G139" s="164" t="s">
        <v>139</v>
      </c>
      <c r="H139" s="165">
        <v>22</v>
      </c>
      <c r="I139" s="165"/>
      <c r="J139" s="165">
        <f t="shared" si="0"/>
        <v>0</v>
      </c>
      <c r="K139" s="166"/>
      <c r="L139" s="167"/>
      <c r="M139" s="168" t="s">
        <v>1</v>
      </c>
      <c r="N139" s="169" t="s">
        <v>36</v>
      </c>
      <c r="O139" s="156">
        <v>0</v>
      </c>
      <c r="P139" s="156">
        <f t="shared" si="1"/>
        <v>0</v>
      </c>
      <c r="Q139" s="156">
        <v>2.0000000000000001E-4</v>
      </c>
      <c r="R139" s="156">
        <f t="shared" si="2"/>
        <v>4.4000000000000003E-3</v>
      </c>
      <c r="S139" s="156">
        <v>0</v>
      </c>
      <c r="T139" s="157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8" t="s">
        <v>140</v>
      </c>
      <c r="AT139" s="158" t="s">
        <v>136</v>
      </c>
      <c r="AU139" s="158" t="s">
        <v>118</v>
      </c>
      <c r="AY139" s="15" t="s">
        <v>110</v>
      </c>
      <c r="BE139" s="159">
        <f t="shared" si="4"/>
        <v>0</v>
      </c>
      <c r="BF139" s="159">
        <f t="shared" si="5"/>
        <v>0</v>
      </c>
      <c r="BG139" s="159">
        <f t="shared" si="6"/>
        <v>0</v>
      </c>
      <c r="BH139" s="159">
        <f t="shared" si="7"/>
        <v>0</v>
      </c>
      <c r="BI139" s="159">
        <f t="shared" si="8"/>
        <v>0</v>
      </c>
      <c r="BJ139" s="15" t="s">
        <v>118</v>
      </c>
      <c r="BK139" s="160">
        <f t="shared" si="9"/>
        <v>0</v>
      </c>
      <c r="BL139" s="15" t="s">
        <v>133</v>
      </c>
      <c r="BM139" s="158" t="s">
        <v>163</v>
      </c>
    </row>
    <row r="140" spans="1:65" s="2" customFormat="1" ht="21.75" customHeight="1">
      <c r="A140" s="29"/>
      <c r="B140" s="147"/>
      <c r="C140" s="161" t="s">
        <v>164</v>
      </c>
      <c r="D140" s="161" t="s">
        <v>136</v>
      </c>
      <c r="E140" s="162" t="s">
        <v>154</v>
      </c>
      <c r="F140" s="163" t="s">
        <v>197</v>
      </c>
      <c r="G140" s="164" t="s">
        <v>139</v>
      </c>
      <c r="H140" s="165">
        <v>40</v>
      </c>
      <c r="I140" s="165"/>
      <c r="J140" s="165">
        <f t="shared" si="0"/>
        <v>0</v>
      </c>
      <c r="K140" s="166"/>
      <c r="L140" s="167"/>
      <c r="M140" s="168" t="s">
        <v>1</v>
      </c>
      <c r="N140" s="169" t="s">
        <v>36</v>
      </c>
      <c r="O140" s="156">
        <v>0</v>
      </c>
      <c r="P140" s="156">
        <f t="shared" si="1"/>
        <v>0</v>
      </c>
      <c r="Q140" s="156">
        <v>1.4999999999999999E-4</v>
      </c>
      <c r="R140" s="156">
        <f t="shared" si="2"/>
        <v>5.9999999999999993E-3</v>
      </c>
      <c r="S140" s="156">
        <v>0</v>
      </c>
      <c r="T140" s="157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8" t="s">
        <v>140</v>
      </c>
      <c r="AT140" s="158" t="s">
        <v>136</v>
      </c>
      <c r="AU140" s="158" t="s">
        <v>118</v>
      </c>
      <c r="AY140" s="15" t="s">
        <v>110</v>
      </c>
      <c r="BE140" s="159">
        <f t="shared" si="4"/>
        <v>0</v>
      </c>
      <c r="BF140" s="159">
        <f t="shared" si="5"/>
        <v>0</v>
      </c>
      <c r="BG140" s="159">
        <f t="shared" si="6"/>
        <v>0</v>
      </c>
      <c r="BH140" s="159">
        <f t="shared" si="7"/>
        <v>0</v>
      </c>
      <c r="BI140" s="159">
        <f t="shared" si="8"/>
        <v>0</v>
      </c>
      <c r="BJ140" s="15" t="s">
        <v>118</v>
      </c>
      <c r="BK140" s="160">
        <f t="shared" si="9"/>
        <v>0</v>
      </c>
      <c r="BL140" s="15" t="s">
        <v>133</v>
      </c>
      <c r="BM140" s="158" t="s">
        <v>165</v>
      </c>
    </row>
    <row r="141" spans="1:65" s="2" customFormat="1" ht="24.2" customHeight="1">
      <c r="A141" s="29"/>
      <c r="B141" s="147"/>
      <c r="C141" s="148" t="s">
        <v>166</v>
      </c>
      <c r="D141" s="148" t="s">
        <v>113</v>
      </c>
      <c r="E141" s="149" t="s">
        <v>167</v>
      </c>
      <c r="F141" s="150" t="s">
        <v>168</v>
      </c>
      <c r="G141" s="151" t="s">
        <v>139</v>
      </c>
      <c r="H141" s="152">
        <v>12</v>
      </c>
      <c r="I141" s="152"/>
      <c r="J141" s="152">
        <f t="shared" si="0"/>
        <v>0</v>
      </c>
      <c r="K141" s="153"/>
      <c r="L141" s="30"/>
      <c r="M141" s="154" t="s">
        <v>1</v>
      </c>
      <c r="N141" s="155" t="s">
        <v>36</v>
      </c>
      <c r="O141" s="156">
        <v>1.4252</v>
      </c>
      <c r="P141" s="156">
        <f t="shared" si="1"/>
        <v>17.102399999999999</v>
      </c>
      <c r="Q141" s="156">
        <v>1.3999999999999999E-4</v>
      </c>
      <c r="R141" s="156">
        <f t="shared" si="2"/>
        <v>1.6799999999999999E-3</v>
      </c>
      <c r="S141" s="156">
        <v>0</v>
      </c>
      <c r="T141" s="157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8" t="s">
        <v>133</v>
      </c>
      <c r="AT141" s="158" t="s">
        <v>113</v>
      </c>
      <c r="AU141" s="158" t="s">
        <v>118</v>
      </c>
      <c r="AY141" s="15" t="s">
        <v>110</v>
      </c>
      <c r="BE141" s="159">
        <f t="shared" si="4"/>
        <v>0</v>
      </c>
      <c r="BF141" s="159">
        <f t="shared" si="5"/>
        <v>0</v>
      </c>
      <c r="BG141" s="159">
        <f t="shared" si="6"/>
        <v>0</v>
      </c>
      <c r="BH141" s="159">
        <f t="shared" si="7"/>
        <v>0</v>
      </c>
      <c r="BI141" s="159">
        <f t="shared" si="8"/>
        <v>0</v>
      </c>
      <c r="BJ141" s="15" t="s">
        <v>118</v>
      </c>
      <c r="BK141" s="160">
        <f t="shared" si="9"/>
        <v>0</v>
      </c>
      <c r="BL141" s="15" t="s">
        <v>133</v>
      </c>
      <c r="BM141" s="158" t="s">
        <v>169</v>
      </c>
    </row>
    <row r="142" spans="1:65" s="2" customFormat="1" ht="24.2" customHeight="1">
      <c r="A142" s="29"/>
      <c r="B142" s="147"/>
      <c r="C142" s="148" t="s">
        <v>170</v>
      </c>
      <c r="D142" s="148" t="s">
        <v>113</v>
      </c>
      <c r="E142" s="149" t="s">
        <v>171</v>
      </c>
      <c r="F142" s="150" t="s">
        <v>172</v>
      </c>
      <c r="G142" s="151" t="s">
        <v>139</v>
      </c>
      <c r="H142" s="152">
        <v>12</v>
      </c>
      <c r="I142" s="152"/>
      <c r="J142" s="152">
        <f t="shared" si="0"/>
        <v>0</v>
      </c>
      <c r="K142" s="153"/>
      <c r="L142" s="30"/>
      <c r="M142" s="154" t="s">
        <v>1</v>
      </c>
      <c r="N142" s="155" t="s">
        <v>36</v>
      </c>
      <c r="O142" s="156">
        <v>0.35202</v>
      </c>
      <c r="P142" s="156">
        <f t="shared" si="1"/>
        <v>4.22424</v>
      </c>
      <c r="Q142" s="156">
        <v>1.0000000000000001E-5</v>
      </c>
      <c r="R142" s="156">
        <f t="shared" si="2"/>
        <v>1.2000000000000002E-4</v>
      </c>
      <c r="S142" s="156">
        <v>0</v>
      </c>
      <c r="T142" s="157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8" t="s">
        <v>133</v>
      </c>
      <c r="AT142" s="158" t="s">
        <v>113</v>
      </c>
      <c r="AU142" s="158" t="s">
        <v>118</v>
      </c>
      <c r="AY142" s="15" t="s">
        <v>110</v>
      </c>
      <c r="BE142" s="159">
        <f t="shared" si="4"/>
        <v>0</v>
      </c>
      <c r="BF142" s="159">
        <f t="shared" si="5"/>
        <v>0</v>
      </c>
      <c r="BG142" s="159">
        <f t="shared" si="6"/>
        <v>0</v>
      </c>
      <c r="BH142" s="159">
        <f t="shared" si="7"/>
        <v>0</v>
      </c>
      <c r="BI142" s="159">
        <f t="shared" si="8"/>
        <v>0</v>
      </c>
      <c r="BJ142" s="15" t="s">
        <v>118</v>
      </c>
      <c r="BK142" s="160">
        <f t="shared" si="9"/>
        <v>0</v>
      </c>
      <c r="BL142" s="15" t="s">
        <v>133</v>
      </c>
      <c r="BM142" s="158" t="s">
        <v>173</v>
      </c>
    </row>
    <row r="143" spans="1:65" s="2" customFormat="1" ht="37.9" customHeight="1">
      <c r="A143" s="29"/>
      <c r="B143" s="147"/>
      <c r="C143" s="148" t="s">
        <v>174</v>
      </c>
      <c r="D143" s="148" t="s">
        <v>113</v>
      </c>
      <c r="E143" s="149" t="s">
        <v>175</v>
      </c>
      <c r="F143" s="150" t="s">
        <v>176</v>
      </c>
      <c r="G143" s="151" t="s">
        <v>177</v>
      </c>
      <c r="H143" s="152">
        <v>41</v>
      </c>
      <c r="I143" s="152"/>
      <c r="J143" s="152">
        <f t="shared" si="0"/>
        <v>0</v>
      </c>
      <c r="K143" s="153"/>
      <c r="L143" s="30"/>
      <c r="M143" s="154" t="s">
        <v>1</v>
      </c>
      <c r="N143" s="155" t="s">
        <v>36</v>
      </c>
      <c r="O143" s="156">
        <v>0.35532000000000002</v>
      </c>
      <c r="P143" s="156">
        <f t="shared" si="1"/>
        <v>14.56812</v>
      </c>
      <c r="Q143" s="156">
        <v>5.0000000000000002E-5</v>
      </c>
      <c r="R143" s="156">
        <f t="shared" si="2"/>
        <v>2.0500000000000002E-3</v>
      </c>
      <c r="S143" s="156">
        <v>0</v>
      </c>
      <c r="T143" s="157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8" t="s">
        <v>133</v>
      </c>
      <c r="AT143" s="158" t="s">
        <v>113</v>
      </c>
      <c r="AU143" s="158" t="s">
        <v>118</v>
      </c>
      <c r="AY143" s="15" t="s">
        <v>110</v>
      </c>
      <c r="BE143" s="159">
        <f t="shared" si="4"/>
        <v>0</v>
      </c>
      <c r="BF143" s="159">
        <f t="shared" si="5"/>
        <v>0</v>
      </c>
      <c r="BG143" s="159">
        <f t="shared" si="6"/>
        <v>0</v>
      </c>
      <c r="BH143" s="159">
        <f t="shared" si="7"/>
        <v>0</v>
      </c>
      <c r="BI143" s="159">
        <f t="shared" si="8"/>
        <v>0</v>
      </c>
      <c r="BJ143" s="15" t="s">
        <v>118</v>
      </c>
      <c r="BK143" s="160">
        <f t="shared" si="9"/>
        <v>0</v>
      </c>
      <c r="BL143" s="15" t="s">
        <v>133</v>
      </c>
      <c r="BM143" s="158" t="s">
        <v>178</v>
      </c>
    </row>
    <row r="144" spans="1:65" s="2" customFormat="1" ht="16.5" customHeight="1">
      <c r="A144" s="29"/>
      <c r="B144" s="147"/>
      <c r="C144" s="161" t="s">
        <v>179</v>
      </c>
      <c r="D144" s="161" t="s">
        <v>136</v>
      </c>
      <c r="E144" s="162" t="s">
        <v>180</v>
      </c>
      <c r="F144" s="163" t="s">
        <v>181</v>
      </c>
      <c r="G144" s="164" t="s">
        <v>139</v>
      </c>
      <c r="H144" s="165">
        <v>55</v>
      </c>
      <c r="I144" s="165"/>
      <c r="J144" s="165">
        <f t="shared" si="0"/>
        <v>0</v>
      </c>
      <c r="K144" s="166"/>
      <c r="L144" s="167"/>
      <c r="M144" s="168" t="s">
        <v>1</v>
      </c>
      <c r="N144" s="169" t="s">
        <v>36</v>
      </c>
      <c r="O144" s="156">
        <v>0</v>
      </c>
      <c r="P144" s="156">
        <f t="shared" si="1"/>
        <v>0</v>
      </c>
      <c r="Q144" s="156">
        <v>3.5E-4</v>
      </c>
      <c r="R144" s="156">
        <f t="shared" si="2"/>
        <v>1.925E-2</v>
      </c>
      <c r="S144" s="156">
        <v>0</v>
      </c>
      <c r="T144" s="157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8" t="s">
        <v>140</v>
      </c>
      <c r="AT144" s="158" t="s">
        <v>136</v>
      </c>
      <c r="AU144" s="158" t="s">
        <v>118</v>
      </c>
      <c r="AY144" s="15" t="s">
        <v>110</v>
      </c>
      <c r="BE144" s="159">
        <f t="shared" si="4"/>
        <v>0</v>
      </c>
      <c r="BF144" s="159">
        <f t="shared" si="5"/>
        <v>0</v>
      </c>
      <c r="BG144" s="159">
        <f t="shared" si="6"/>
        <v>0</v>
      </c>
      <c r="BH144" s="159">
        <f t="shared" si="7"/>
        <v>0</v>
      </c>
      <c r="BI144" s="159">
        <f t="shared" si="8"/>
        <v>0</v>
      </c>
      <c r="BJ144" s="15" t="s">
        <v>118</v>
      </c>
      <c r="BK144" s="160">
        <f t="shared" si="9"/>
        <v>0</v>
      </c>
      <c r="BL144" s="15" t="s">
        <v>133</v>
      </c>
      <c r="BM144" s="158" t="s">
        <v>182</v>
      </c>
    </row>
    <row r="145" spans="1:65" s="2" customFormat="1" ht="37.9" customHeight="1">
      <c r="A145" s="29"/>
      <c r="B145" s="147"/>
      <c r="C145" s="148" t="s">
        <v>183</v>
      </c>
      <c r="D145" s="148" t="s">
        <v>113</v>
      </c>
      <c r="E145" s="149" t="s">
        <v>184</v>
      </c>
      <c r="F145" s="150" t="s">
        <v>185</v>
      </c>
      <c r="G145" s="151" t="s">
        <v>177</v>
      </c>
      <c r="H145" s="152">
        <v>41</v>
      </c>
      <c r="I145" s="152"/>
      <c r="J145" s="152">
        <f t="shared" si="0"/>
        <v>0</v>
      </c>
      <c r="K145" s="153"/>
      <c r="L145" s="30"/>
      <c r="M145" s="154" t="s">
        <v>1</v>
      </c>
      <c r="N145" s="155" t="s">
        <v>36</v>
      </c>
      <c r="O145" s="156">
        <v>0.53041000000000005</v>
      </c>
      <c r="P145" s="156">
        <f t="shared" si="1"/>
        <v>21.746810000000004</v>
      </c>
      <c r="Q145" s="156">
        <v>1.3999999999999999E-4</v>
      </c>
      <c r="R145" s="156">
        <f t="shared" si="2"/>
        <v>5.7399999999999994E-3</v>
      </c>
      <c r="S145" s="156">
        <v>0</v>
      </c>
      <c r="T145" s="157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8" t="s">
        <v>133</v>
      </c>
      <c r="AT145" s="158" t="s">
        <v>113</v>
      </c>
      <c r="AU145" s="158" t="s">
        <v>118</v>
      </c>
      <c r="AY145" s="15" t="s">
        <v>110</v>
      </c>
      <c r="BE145" s="159">
        <f t="shared" si="4"/>
        <v>0</v>
      </c>
      <c r="BF145" s="159">
        <f t="shared" si="5"/>
        <v>0</v>
      </c>
      <c r="BG145" s="159">
        <f t="shared" si="6"/>
        <v>0</v>
      </c>
      <c r="BH145" s="159">
        <f t="shared" si="7"/>
        <v>0</v>
      </c>
      <c r="BI145" s="159">
        <f t="shared" si="8"/>
        <v>0</v>
      </c>
      <c r="BJ145" s="15" t="s">
        <v>118</v>
      </c>
      <c r="BK145" s="160">
        <f t="shared" si="9"/>
        <v>0</v>
      </c>
      <c r="BL145" s="15" t="s">
        <v>133</v>
      </c>
      <c r="BM145" s="158" t="s">
        <v>186</v>
      </c>
    </row>
    <row r="146" spans="1:65" s="2" customFormat="1" ht="16.5" customHeight="1">
      <c r="A146" s="29"/>
      <c r="B146" s="147"/>
      <c r="C146" s="161" t="s">
        <v>187</v>
      </c>
      <c r="D146" s="161" t="s">
        <v>136</v>
      </c>
      <c r="E146" s="162" t="s">
        <v>180</v>
      </c>
      <c r="F146" s="163" t="s">
        <v>181</v>
      </c>
      <c r="G146" s="164" t="s">
        <v>139</v>
      </c>
      <c r="H146" s="165">
        <v>55</v>
      </c>
      <c r="I146" s="165"/>
      <c r="J146" s="165">
        <f t="shared" si="0"/>
        <v>0</v>
      </c>
      <c r="K146" s="166"/>
      <c r="L146" s="167"/>
      <c r="M146" s="168" t="s">
        <v>1</v>
      </c>
      <c r="N146" s="169" t="s">
        <v>36</v>
      </c>
      <c r="O146" s="156">
        <v>0</v>
      </c>
      <c r="P146" s="156">
        <f t="shared" si="1"/>
        <v>0</v>
      </c>
      <c r="Q146" s="156">
        <v>3.5E-4</v>
      </c>
      <c r="R146" s="156">
        <f t="shared" si="2"/>
        <v>1.925E-2</v>
      </c>
      <c r="S146" s="156">
        <v>0</v>
      </c>
      <c r="T146" s="157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8" t="s">
        <v>140</v>
      </c>
      <c r="AT146" s="158" t="s">
        <v>136</v>
      </c>
      <c r="AU146" s="158" t="s">
        <v>118</v>
      </c>
      <c r="AY146" s="15" t="s">
        <v>110</v>
      </c>
      <c r="BE146" s="159">
        <f t="shared" si="4"/>
        <v>0</v>
      </c>
      <c r="BF146" s="159">
        <f t="shared" si="5"/>
        <v>0</v>
      </c>
      <c r="BG146" s="159">
        <f t="shared" si="6"/>
        <v>0</v>
      </c>
      <c r="BH146" s="159">
        <f t="shared" si="7"/>
        <v>0</v>
      </c>
      <c r="BI146" s="159">
        <f t="shared" si="8"/>
        <v>0</v>
      </c>
      <c r="BJ146" s="15" t="s">
        <v>118</v>
      </c>
      <c r="BK146" s="160">
        <f t="shared" si="9"/>
        <v>0</v>
      </c>
      <c r="BL146" s="15" t="s">
        <v>133</v>
      </c>
      <c r="BM146" s="158" t="s">
        <v>188</v>
      </c>
    </row>
    <row r="147" spans="1:65" s="12" customFormat="1" ht="25.9" customHeight="1">
      <c r="B147" s="135"/>
      <c r="D147" s="136" t="s">
        <v>69</v>
      </c>
      <c r="E147" s="137" t="s">
        <v>189</v>
      </c>
      <c r="F147" s="137" t="s">
        <v>190</v>
      </c>
      <c r="J147" s="138">
        <f>BK147</f>
        <v>0</v>
      </c>
      <c r="L147" s="135"/>
      <c r="M147" s="139"/>
      <c r="N147" s="140"/>
      <c r="O147" s="140"/>
      <c r="P147" s="141">
        <f>P148</f>
        <v>10.600000000000001</v>
      </c>
      <c r="Q147" s="140"/>
      <c r="R147" s="141">
        <f>R148</f>
        <v>0</v>
      </c>
      <c r="S147" s="140"/>
      <c r="T147" s="142">
        <f>T148</f>
        <v>0</v>
      </c>
      <c r="AR147" s="136" t="s">
        <v>117</v>
      </c>
      <c r="AT147" s="143" t="s">
        <v>69</v>
      </c>
      <c r="AU147" s="143" t="s">
        <v>70</v>
      </c>
      <c r="AY147" s="136" t="s">
        <v>110</v>
      </c>
      <c r="BK147" s="144">
        <f>BK148</f>
        <v>0</v>
      </c>
    </row>
    <row r="148" spans="1:65" s="2" customFormat="1" ht="37.9" customHeight="1">
      <c r="A148" s="29"/>
      <c r="B148" s="147"/>
      <c r="C148" s="148" t="s">
        <v>191</v>
      </c>
      <c r="D148" s="148" t="s">
        <v>113</v>
      </c>
      <c r="E148" s="149" t="s">
        <v>192</v>
      </c>
      <c r="F148" s="150" t="s">
        <v>193</v>
      </c>
      <c r="G148" s="151" t="s">
        <v>194</v>
      </c>
      <c r="H148" s="152">
        <v>10</v>
      </c>
      <c r="I148" s="152"/>
      <c r="J148" s="152">
        <f>ROUND(I148*H148,3)</f>
        <v>0</v>
      </c>
      <c r="K148" s="153"/>
      <c r="L148" s="30"/>
      <c r="M148" s="178" t="s">
        <v>1</v>
      </c>
      <c r="N148" s="179" t="s">
        <v>36</v>
      </c>
      <c r="O148" s="180">
        <v>1.06</v>
      </c>
      <c r="P148" s="180">
        <f>O148*H148</f>
        <v>10.600000000000001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8" t="s">
        <v>195</v>
      </c>
      <c r="AT148" s="158" t="s">
        <v>113</v>
      </c>
      <c r="AU148" s="158" t="s">
        <v>75</v>
      </c>
      <c r="AY148" s="15" t="s">
        <v>110</v>
      </c>
      <c r="BE148" s="159">
        <f>IF(N148="základná",J148,0)</f>
        <v>0</v>
      </c>
      <c r="BF148" s="159">
        <f>IF(N148="znížená",J148,0)</f>
        <v>0</v>
      </c>
      <c r="BG148" s="159">
        <f>IF(N148="zákl. prenesená",J148,0)</f>
        <v>0</v>
      </c>
      <c r="BH148" s="159">
        <f>IF(N148="zníž. prenesená",J148,0)</f>
        <v>0</v>
      </c>
      <c r="BI148" s="159">
        <f>IF(N148="nulová",J148,0)</f>
        <v>0</v>
      </c>
      <c r="BJ148" s="15" t="s">
        <v>118</v>
      </c>
      <c r="BK148" s="160">
        <f>ROUND(I148*H148,3)</f>
        <v>0</v>
      </c>
      <c r="BL148" s="15" t="s">
        <v>195</v>
      </c>
      <c r="BM148" s="158" t="s">
        <v>196</v>
      </c>
    </row>
    <row r="149" spans="1:65" s="2" customFormat="1" ht="6.95" customHeight="1">
      <c r="A149" s="29"/>
      <c r="B149" s="47"/>
      <c r="C149" s="48"/>
      <c r="D149" s="48"/>
      <c r="E149" s="48"/>
      <c r="F149" s="48"/>
      <c r="G149" s="48"/>
      <c r="H149" s="48"/>
      <c r="I149" s="48"/>
      <c r="J149" s="48"/>
      <c r="K149" s="48"/>
      <c r="L149" s="30"/>
      <c r="M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  <row r="153" spans="1:65">
      <c r="I153" s="185"/>
    </row>
  </sheetData>
  <autoFilter ref="C121:K148"/>
  <mergeCells count="6">
    <mergeCell ref="E114:H114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127 - strecha Virt</vt:lpstr>
      <vt:lpstr>'127 - strecha Virt'!Názvy_tlače</vt:lpstr>
      <vt:lpstr>'Rekapitulácia stavby'!Názvy_tlače</vt:lpstr>
      <vt:lpstr>'127 - strecha Virt'!Oblasť_tlače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office</dc:creator>
  <cp:lastModifiedBy>Narodova</cp:lastModifiedBy>
  <cp:lastPrinted>2021-08-26T10:09:11Z</cp:lastPrinted>
  <dcterms:created xsi:type="dcterms:W3CDTF">2021-08-25T12:43:51Z</dcterms:created>
  <dcterms:modified xsi:type="dcterms:W3CDTF">2021-09-02T08:34:19Z</dcterms:modified>
</cp:coreProperties>
</file>